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Planejamento\Downloads\"/>
    </mc:Choice>
  </mc:AlternateContent>
  <xr:revisionPtr revIDLastSave="0" documentId="13_ncr:1_{0886A4F5-7CE0-464B-8CFB-2F95E55B5E74}" xr6:coauthVersionLast="47" xr6:coauthVersionMax="47" xr10:uidLastSave="{00000000-0000-0000-0000-000000000000}"/>
  <bookViews>
    <workbookView xWindow="-120" yWindow="-120" windowWidth="24240" windowHeight="13140" tabRatio="1000" firstSheet="5" activeTab="18" xr2:uid="{00000000-000D-0000-FFFF-FFFF00000000}"/>
  </bookViews>
  <sheets>
    <sheet name="Resumo Ruas" sheetId="69" r:id="rId1"/>
    <sheet name="Resumo Geral" sheetId="72" r:id="rId2"/>
    <sheet name="Todas as Ruas" sheetId="53" r:id="rId3"/>
    <sheet name="Simião Guerreiro" sheetId="55" r:id="rId4"/>
    <sheet name="Antônio de Oliveira" sheetId="60" r:id="rId5"/>
    <sheet name="Cenêncio Ferreira" sheetId="61" r:id="rId6"/>
    <sheet name="Central Pres. Médice" sheetId="62" r:id="rId7"/>
    <sheet name="Av. Central do Jacuí" sheetId="63" r:id="rId8"/>
    <sheet name="Andrade Neves" sheetId="64" r:id="rId9"/>
    <sheet name="Av. Pio XII" sheetId="65" r:id="rId10"/>
    <sheet name="Av. Maia Filho" sheetId="68" r:id="rId11"/>
    <sheet name="Cronograma" sheetId="29" r:id="rId12"/>
    <sheet name="DMT" sheetId="45" r:id="rId13"/>
    <sheet name="Asfalto" sheetId="54" r:id="rId14"/>
    <sheet name="BDI" sheetId="28" r:id="rId15"/>
    <sheet name="BDI 2" sheetId="31" r:id="rId16"/>
    <sheet name="CPUs" sheetId="67" r:id="rId17"/>
    <sheet name="Mobilização" sheetId="70" r:id="rId18"/>
    <sheet name="Desmobilização" sheetId="71" r:id="rId19"/>
    <sheet name="Composições Próprias" sheetId="14" state="hidden" r:id="rId20"/>
    <sheet name="Padre Pompeo" sheetId="9" state="hidden" r:id="rId21"/>
    <sheet name="Tapajós" sheetId="10" state="hidden" r:id="rId22"/>
    <sheet name="Lotário Muler" sheetId="11" state="hidden" r:id="rId23"/>
    <sheet name="João Moreira Alberto" sheetId="12" state="hidden" r:id="rId24"/>
  </sheets>
  <externalReferences>
    <externalReference r:id="rId25"/>
    <externalReference r:id="rId26"/>
    <externalReference r:id="rId27"/>
  </externalReferences>
  <definedNames>
    <definedName name="_______________Ext2" localSheetId="1">#REF!</definedName>
    <definedName name="_______________Ext2">#REF!</definedName>
    <definedName name="______________Ext2" localSheetId="1">#REF!</definedName>
    <definedName name="______________Ext2">#REF!</definedName>
    <definedName name="_____________Ext2" localSheetId="1">#REF!</definedName>
    <definedName name="_____________Ext2">#REF!</definedName>
    <definedName name="_____________PL1" localSheetId="1">#REF!</definedName>
    <definedName name="_____________PL1">#REF!</definedName>
    <definedName name="____________Ext2" localSheetId="1">#REF!</definedName>
    <definedName name="____________Ext2">#REF!</definedName>
    <definedName name="____________ki5" localSheetId="1">#REF!</definedName>
    <definedName name="____________ki5">#REF!</definedName>
    <definedName name="____________PL1" localSheetId="1">#REF!</definedName>
    <definedName name="____________PL1">#REF!</definedName>
    <definedName name="___________Ext2" localSheetId="1">#REF!</definedName>
    <definedName name="___________Ext2">#REF!</definedName>
    <definedName name="___________ki5" localSheetId="1">#REF!</definedName>
    <definedName name="___________ki5">#REF!</definedName>
    <definedName name="___________PL1" localSheetId="1">#REF!</definedName>
    <definedName name="___________PL1">#REF!</definedName>
    <definedName name="___________r" localSheetId="1">#REF!</definedName>
    <definedName name="___________r">#REF!</definedName>
    <definedName name="__________Ext2" localSheetId="1">#REF!</definedName>
    <definedName name="__________Ext2">#REF!</definedName>
    <definedName name="__________Fev1" localSheetId="1">#REF!</definedName>
    <definedName name="__________Fev1">#REF!</definedName>
    <definedName name="__________Jan1" localSheetId="1">#REF!</definedName>
    <definedName name="__________Jan1">#REF!</definedName>
    <definedName name="__________ki5" localSheetId="1">#REF!</definedName>
    <definedName name="__________ki5">#REF!</definedName>
    <definedName name="__________Mar1" localSheetId="1">#REF!</definedName>
    <definedName name="__________Mar1">#REF!</definedName>
    <definedName name="__________PL1" localSheetId="1">#REF!</definedName>
    <definedName name="__________PL1">#REF!</definedName>
    <definedName name="__________r" localSheetId="1">#REF!</definedName>
    <definedName name="__________r">#REF!</definedName>
    <definedName name="__________Rbv1" localSheetId="1">#REF!</definedName>
    <definedName name="__________Rbv1">#REF!</definedName>
    <definedName name="_________A1" localSheetId="1">#REF!</definedName>
    <definedName name="_________A1">#REF!</definedName>
    <definedName name="_________A10" localSheetId="1">#REF!</definedName>
    <definedName name="_________A10">#REF!</definedName>
    <definedName name="_________A11" localSheetId="1">#REF!</definedName>
    <definedName name="_________A11">#REF!</definedName>
    <definedName name="_________A12" localSheetId="1">#REF!</definedName>
    <definedName name="_________A12">#REF!</definedName>
    <definedName name="_________A13" localSheetId="1">#REF!</definedName>
    <definedName name="_________A13">#REF!</definedName>
    <definedName name="_________A14" localSheetId="1">#REF!</definedName>
    <definedName name="_________A14">#REF!</definedName>
    <definedName name="_________A15" localSheetId="1">#REF!</definedName>
    <definedName name="_________A15">#REF!</definedName>
    <definedName name="_________A16" localSheetId="1">#REF!</definedName>
    <definedName name="_________A16">#REF!</definedName>
    <definedName name="_________A17" localSheetId="1">#REF!</definedName>
    <definedName name="_________A17">#REF!</definedName>
    <definedName name="_________A19" localSheetId="1">#REF!</definedName>
    <definedName name="_________A19">#REF!</definedName>
    <definedName name="_________A2" localSheetId="1">#REF!</definedName>
    <definedName name="_________A2">#REF!</definedName>
    <definedName name="_________A20" localSheetId="1">#REF!</definedName>
    <definedName name="_________A20">#REF!</definedName>
    <definedName name="_________A21" localSheetId="1">#REF!</definedName>
    <definedName name="_________A21">#REF!</definedName>
    <definedName name="_________A22" localSheetId="1">#REF!</definedName>
    <definedName name="_________A22">#REF!</definedName>
    <definedName name="_________A23" localSheetId="1">#REF!</definedName>
    <definedName name="_________A23">#REF!</definedName>
    <definedName name="_________A24" localSheetId="1">#REF!</definedName>
    <definedName name="_________A24">#REF!</definedName>
    <definedName name="_________A25" localSheetId="1">#REF!</definedName>
    <definedName name="_________A25">#REF!</definedName>
    <definedName name="_________A3" localSheetId="1">#REF!</definedName>
    <definedName name="_________A3">#REF!</definedName>
    <definedName name="_________A4" localSheetId="1">#REF!</definedName>
    <definedName name="_________A4">#REF!</definedName>
    <definedName name="_________A5" localSheetId="1">#REF!</definedName>
    <definedName name="_________A5">#REF!</definedName>
    <definedName name="_________A6" localSheetId="1">#REF!</definedName>
    <definedName name="_________A6">#REF!</definedName>
    <definedName name="_________A7" localSheetId="1">#REF!</definedName>
    <definedName name="_________A7">#REF!</definedName>
    <definedName name="_________A9" localSheetId="1">#REF!</definedName>
    <definedName name="_________A9">#REF!</definedName>
    <definedName name="_________Ext2" localSheetId="1">#REF!</definedName>
    <definedName name="_________Ext2">#REF!</definedName>
    <definedName name="_________Fev1" localSheetId="1">#REF!</definedName>
    <definedName name="_________Fev1">#REF!</definedName>
    <definedName name="_________Jan1" localSheetId="1">#REF!</definedName>
    <definedName name="_________Jan1">#REF!</definedName>
    <definedName name="_________ki5" localSheetId="1">#REF!</definedName>
    <definedName name="_________ki5">#REF!</definedName>
    <definedName name="_________kmi1" localSheetId="1">#REF!</definedName>
    <definedName name="_________kmi1">#REF!</definedName>
    <definedName name="_________Mar1" localSheetId="1">#REF!</definedName>
    <definedName name="_________Mar1">#REF!</definedName>
    <definedName name="_________MOD01" localSheetId="1">#REF!</definedName>
    <definedName name="_________MOD01">#REF!</definedName>
    <definedName name="_________PL1" localSheetId="1">#REF!</definedName>
    <definedName name="_________PL1">#REF!</definedName>
    <definedName name="_________r" localSheetId="1">#REF!</definedName>
    <definedName name="_________r">#REF!</definedName>
    <definedName name="_________Rbv1" localSheetId="1">#REF!</definedName>
    <definedName name="_________Rbv1">#REF!</definedName>
    <definedName name="_________RP1" localSheetId="1">#REF!</definedName>
    <definedName name="_________RP1">#REF!</definedName>
    <definedName name="________A1" localSheetId="1">#REF!</definedName>
    <definedName name="________A1">#REF!</definedName>
    <definedName name="________A10" localSheetId="1">#REF!</definedName>
    <definedName name="________A10">#REF!</definedName>
    <definedName name="________A11" localSheetId="1">#REF!</definedName>
    <definedName name="________A11">#REF!</definedName>
    <definedName name="________A12" localSheetId="1">#REF!</definedName>
    <definedName name="________A12">#REF!</definedName>
    <definedName name="________A13" localSheetId="1">#REF!</definedName>
    <definedName name="________A13">#REF!</definedName>
    <definedName name="________A14" localSheetId="1">#REF!</definedName>
    <definedName name="________A14">#REF!</definedName>
    <definedName name="________A15" localSheetId="1">#REF!</definedName>
    <definedName name="________A15">#REF!</definedName>
    <definedName name="________A16" localSheetId="1">#REF!</definedName>
    <definedName name="________A16">#REF!</definedName>
    <definedName name="________A17" localSheetId="1">#REF!</definedName>
    <definedName name="________A17">#REF!</definedName>
    <definedName name="________A19" localSheetId="1">#REF!</definedName>
    <definedName name="________A19">#REF!</definedName>
    <definedName name="________A2" localSheetId="1">#REF!</definedName>
    <definedName name="________A2">#REF!</definedName>
    <definedName name="________A20" localSheetId="1">#REF!</definedName>
    <definedName name="________A20">#REF!</definedName>
    <definedName name="________A21" localSheetId="1">#REF!</definedName>
    <definedName name="________A21">#REF!</definedName>
    <definedName name="________A22" localSheetId="1">#REF!</definedName>
    <definedName name="________A22">#REF!</definedName>
    <definedName name="________A23" localSheetId="1">#REF!</definedName>
    <definedName name="________A23">#REF!</definedName>
    <definedName name="________A24" localSheetId="1">#REF!</definedName>
    <definedName name="________A24">#REF!</definedName>
    <definedName name="________A25" localSheetId="1">#REF!</definedName>
    <definedName name="________A25">#REF!</definedName>
    <definedName name="________A3" localSheetId="1">#REF!</definedName>
    <definedName name="________A3">#REF!</definedName>
    <definedName name="________A4" localSheetId="1">#REF!</definedName>
    <definedName name="________A4">#REF!</definedName>
    <definedName name="________A5" localSheetId="1">#REF!</definedName>
    <definedName name="________A5">#REF!</definedName>
    <definedName name="________A6" localSheetId="1">#REF!</definedName>
    <definedName name="________A6">#REF!</definedName>
    <definedName name="________A7" localSheetId="1">#REF!</definedName>
    <definedName name="________A7">#REF!</definedName>
    <definedName name="________A9" localSheetId="1">#REF!</definedName>
    <definedName name="________A9">#REF!</definedName>
    <definedName name="________Ext2" localSheetId="1">#REF!</definedName>
    <definedName name="________Ext2">#REF!</definedName>
    <definedName name="________Fev1" localSheetId="1">#REF!</definedName>
    <definedName name="________Fev1">#REF!</definedName>
    <definedName name="________Jan1" localSheetId="1">#REF!</definedName>
    <definedName name="________Jan1">#REF!</definedName>
    <definedName name="________ki5" localSheetId="1">#REF!</definedName>
    <definedName name="________ki5">#REF!</definedName>
    <definedName name="________kmf1" localSheetId="1">#REF!</definedName>
    <definedName name="________kmf1">#REF!</definedName>
    <definedName name="________kmf2" localSheetId="1">#REF!</definedName>
    <definedName name="________kmf2">#REF!</definedName>
    <definedName name="________kmi1" localSheetId="1">#REF!</definedName>
    <definedName name="________kmi1">#REF!</definedName>
    <definedName name="________Mar1" localSheetId="1">#REF!</definedName>
    <definedName name="________Mar1">#REF!</definedName>
    <definedName name="________MOD01" localSheetId="1">#REF!</definedName>
    <definedName name="________MOD01">#REF!</definedName>
    <definedName name="________Obs1" localSheetId="1">#REF!</definedName>
    <definedName name="________Obs1">#REF!</definedName>
    <definedName name="________Obs2" localSheetId="1">#REF!</definedName>
    <definedName name="________Obs2">#REF!</definedName>
    <definedName name="________PL1" localSheetId="1">#REF!</definedName>
    <definedName name="________PL1">#REF!</definedName>
    <definedName name="________r" localSheetId="1">#REF!</definedName>
    <definedName name="________r">#REF!</definedName>
    <definedName name="________Rbv1" localSheetId="1">#REF!</definedName>
    <definedName name="________Rbv1">#REF!</definedName>
    <definedName name="________RP1" localSheetId="1">#REF!</definedName>
    <definedName name="________RP1">#REF!</definedName>
    <definedName name="_______A1" localSheetId="1">#REF!</definedName>
    <definedName name="_______A1">#REF!</definedName>
    <definedName name="_______A10" localSheetId="1">#REF!</definedName>
    <definedName name="_______A10">#REF!</definedName>
    <definedName name="_______A11" localSheetId="1">#REF!</definedName>
    <definedName name="_______A11">#REF!</definedName>
    <definedName name="_______A12" localSheetId="1">#REF!</definedName>
    <definedName name="_______A12">#REF!</definedName>
    <definedName name="_______A13" localSheetId="1">#REF!</definedName>
    <definedName name="_______A13">#REF!</definedName>
    <definedName name="_______A14" localSheetId="1">#REF!</definedName>
    <definedName name="_______A14">#REF!</definedName>
    <definedName name="_______A15" localSheetId="1">#REF!</definedName>
    <definedName name="_______A15">#REF!</definedName>
    <definedName name="_______A16" localSheetId="1">#REF!</definedName>
    <definedName name="_______A16">#REF!</definedName>
    <definedName name="_______A17" localSheetId="1">#REF!</definedName>
    <definedName name="_______A17">#REF!</definedName>
    <definedName name="_______A19" localSheetId="1">#REF!</definedName>
    <definedName name="_______A19">#REF!</definedName>
    <definedName name="_______A2" localSheetId="1">#REF!</definedName>
    <definedName name="_______A2">#REF!</definedName>
    <definedName name="_______A20" localSheetId="1">#REF!</definedName>
    <definedName name="_______A20">#REF!</definedName>
    <definedName name="_______A21" localSheetId="1">#REF!</definedName>
    <definedName name="_______A21">#REF!</definedName>
    <definedName name="_______A22" localSheetId="1">#REF!</definedName>
    <definedName name="_______A22">#REF!</definedName>
    <definedName name="_______A23" localSheetId="1">#REF!</definedName>
    <definedName name="_______A23">#REF!</definedName>
    <definedName name="_______A24" localSheetId="1">#REF!</definedName>
    <definedName name="_______A24">#REF!</definedName>
    <definedName name="_______A25" localSheetId="1">#REF!</definedName>
    <definedName name="_______A25">#REF!</definedName>
    <definedName name="_______A3" localSheetId="1">#REF!</definedName>
    <definedName name="_______A3">#REF!</definedName>
    <definedName name="_______A4" localSheetId="1">#REF!</definedName>
    <definedName name="_______A4">#REF!</definedName>
    <definedName name="_______A5" localSheetId="1">#REF!</definedName>
    <definedName name="_______A5">#REF!</definedName>
    <definedName name="_______A6" localSheetId="1">#REF!</definedName>
    <definedName name="_______A6">#REF!</definedName>
    <definedName name="_______A7" localSheetId="1">#REF!</definedName>
    <definedName name="_______A7">#REF!</definedName>
    <definedName name="_______A9" localSheetId="1">#REF!</definedName>
    <definedName name="_______A9">#REF!</definedName>
    <definedName name="_______Ext2" localSheetId="1">#REF!</definedName>
    <definedName name="_______Ext2">#REF!</definedName>
    <definedName name="_______Fev1" localSheetId="1">#REF!</definedName>
    <definedName name="_______Fev1">#REF!</definedName>
    <definedName name="_______Jan1" localSheetId="1">#REF!</definedName>
    <definedName name="_______Jan1">#REF!</definedName>
    <definedName name="_______ki5" localSheetId="1">#REF!</definedName>
    <definedName name="_______ki5">#REF!</definedName>
    <definedName name="_______kmf1" localSheetId="1">#REF!</definedName>
    <definedName name="_______kmf1">#REF!</definedName>
    <definedName name="_______kmf2" localSheetId="1">#REF!</definedName>
    <definedName name="_______kmf2">#REF!</definedName>
    <definedName name="_______kmi1" localSheetId="1">#REF!</definedName>
    <definedName name="_______kmi1">#REF!</definedName>
    <definedName name="_______Mar1" localSheetId="1">#REF!</definedName>
    <definedName name="_______Mar1">#REF!</definedName>
    <definedName name="_______MOD01" localSheetId="1">#REF!</definedName>
    <definedName name="_______MOD01">#REF!</definedName>
    <definedName name="_______Obs1" localSheetId="1">#REF!</definedName>
    <definedName name="_______Obs1">#REF!</definedName>
    <definedName name="_______Obs2" localSheetId="1">#REF!</definedName>
    <definedName name="_______Obs2">#REF!</definedName>
    <definedName name="_______PL1" localSheetId="1">#REF!</definedName>
    <definedName name="_______PL1">#REF!</definedName>
    <definedName name="_______r" localSheetId="1">#REF!</definedName>
    <definedName name="_______r">#REF!</definedName>
    <definedName name="_______Rbv1" localSheetId="1">#REF!</definedName>
    <definedName name="_______Rbv1">#REF!</definedName>
    <definedName name="_______RP1" localSheetId="1">#REF!</definedName>
    <definedName name="_______RP1">#REF!</definedName>
    <definedName name="______A1" localSheetId="1">#REF!</definedName>
    <definedName name="______A1">#REF!</definedName>
    <definedName name="______A10" localSheetId="1">#REF!</definedName>
    <definedName name="______A10">#REF!</definedName>
    <definedName name="______A11" localSheetId="1">#REF!</definedName>
    <definedName name="______A11">#REF!</definedName>
    <definedName name="______A12" localSheetId="1">#REF!</definedName>
    <definedName name="______A12">#REF!</definedName>
    <definedName name="______A13" localSheetId="1">#REF!</definedName>
    <definedName name="______A13">#REF!</definedName>
    <definedName name="______A14" localSheetId="1">#REF!</definedName>
    <definedName name="______A14">#REF!</definedName>
    <definedName name="______A15" localSheetId="1">#REF!</definedName>
    <definedName name="______A15">#REF!</definedName>
    <definedName name="______A16" localSheetId="1">#REF!</definedName>
    <definedName name="______A16">#REF!</definedName>
    <definedName name="______A17" localSheetId="1">#REF!</definedName>
    <definedName name="______A17">#REF!</definedName>
    <definedName name="______A19" localSheetId="1">#REF!</definedName>
    <definedName name="______A19">#REF!</definedName>
    <definedName name="______A2" localSheetId="1">#REF!</definedName>
    <definedName name="______A2">#REF!</definedName>
    <definedName name="______A20" localSheetId="1">#REF!</definedName>
    <definedName name="______A20">#REF!</definedName>
    <definedName name="______A21" localSheetId="1">#REF!</definedName>
    <definedName name="______A21">#REF!</definedName>
    <definedName name="______A22" localSheetId="1">#REF!</definedName>
    <definedName name="______A22">#REF!</definedName>
    <definedName name="______A23" localSheetId="1">#REF!</definedName>
    <definedName name="______A23">#REF!</definedName>
    <definedName name="______A24" localSheetId="1">#REF!</definedName>
    <definedName name="______A24">#REF!</definedName>
    <definedName name="______A25" localSheetId="1">#REF!</definedName>
    <definedName name="______A25">#REF!</definedName>
    <definedName name="______A3" localSheetId="1">#REF!</definedName>
    <definedName name="______A3">#REF!</definedName>
    <definedName name="______A4" localSheetId="1">#REF!</definedName>
    <definedName name="______A4">#REF!</definedName>
    <definedName name="______A5" localSheetId="1">#REF!</definedName>
    <definedName name="______A5">#REF!</definedName>
    <definedName name="______A6" localSheetId="1">#REF!</definedName>
    <definedName name="______A6">#REF!</definedName>
    <definedName name="______A7" localSheetId="1">#REF!</definedName>
    <definedName name="______A7">#REF!</definedName>
    <definedName name="______A9" localSheetId="1">#REF!</definedName>
    <definedName name="______A9">#REF!</definedName>
    <definedName name="______Ext2" localSheetId="1">#REF!</definedName>
    <definedName name="______Ext2">#REF!</definedName>
    <definedName name="______Fev1" localSheetId="1">#REF!</definedName>
    <definedName name="______Fev1">#REF!</definedName>
    <definedName name="______Jan1" localSheetId="1">#REF!</definedName>
    <definedName name="______Jan1">#REF!</definedName>
    <definedName name="______ki5" localSheetId="1">#REF!</definedName>
    <definedName name="______ki5">#REF!</definedName>
    <definedName name="______kmf1" localSheetId="1">#REF!</definedName>
    <definedName name="______kmf1">#REF!</definedName>
    <definedName name="______kmf2" localSheetId="1">#REF!</definedName>
    <definedName name="______kmf2">#REF!</definedName>
    <definedName name="______kmi1" localSheetId="1">#REF!</definedName>
    <definedName name="______kmi1">#REF!</definedName>
    <definedName name="______kmi2" localSheetId="1">#REF!</definedName>
    <definedName name="______kmi2">#REF!</definedName>
    <definedName name="______Mar1" localSheetId="1">#REF!</definedName>
    <definedName name="______Mar1">#REF!</definedName>
    <definedName name="______MOD01" localSheetId="1">#REF!</definedName>
    <definedName name="______MOD01">#REF!</definedName>
    <definedName name="______Obs1" localSheetId="1">#REF!</definedName>
    <definedName name="______Obs1">#REF!</definedName>
    <definedName name="______Obs2" localSheetId="1">#REF!</definedName>
    <definedName name="______Obs2">#REF!</definedName>
    <definedName name="______PL1" localSheetId="1">#REF!</definedName>
    <definedName name="______PL1">#REF!</definedName>
    <definedName name="______r" localSheetId="1">#REF!</definedName>
    <definedName name="______r">#REF!</definedName>
    <definedName name="______Rbv1" localSheetId="1">#REF!</definedName>
    <definedName name="______Rbv1">#REF!</definedName>
    <definedName name="______RP1" localSheetId="1">#REF!</definedName>
    <definedName name="______RP1">#REF!</definedName>
    <definedName name="_____A1" localSheetId="1">#REF!</definedName>
    <definedName name="_____A1">#REF!</definedName>
    <definedName name="_____A10" localSheetId="1">#REF!</definedName>
    <definedName name="_____A10">#REF!</definedName>
    <definedName name="_____A11" localSheetId="1">#REF!</definedName>
    <definedName name="_____A11">#REF!</definedName>
    <definedName name="_____A12" localSheetId="1">#REF!</definedName>
    <definedName name="_____A12">#REF!</definedName>
    <definedName name="_____A13" localSheetId="1">#REF!</definedName>
    <definedName name="_____A13">#REF!</definedName>
    <definedName name="_____A14" localSheetId="1">#REF!</definedName>
    <definedName name="_____A14">#REF!</definedName>
    <definedName name="_____A15" localSheetId="1">#REF!</definedName>
    <definedName name="_____A15">#REF!</definedName>
    <definedName name="_____A16" localSheetId="1">#REF!</definedName>
    <definedName name="_____A16">#REF!</definedName>
    <definedName name="_____A17" localSheetId="1">#REF!</definedName>
    <definedName name="_____A17">#REF!</definedName>
    <definedName name="_____A19" localSheetId="1">#REF!</definedName>
    <definedName name="_____A19">#REF!</definedName>
    <definedName name="_____A2" localSheetId="1">#REF!</definedName>
    <definedName name="_____A2">#REF!</definedName>
    <definedName name="_____A20" localSheetId="1">#REF!</definedName>
    <definedName name="_____A20">#REF!</definedName>
    <definedName name="_____A21" localSheetId="1">#REF!</definedName>
    <definedName name="_____A21">#REF!</definedName>
    <definedName name="_____A22" localSheetId="1">#REF!</definedName>
    <definedName name="_____A22">#REF!</definedName>
    <definedName name="_____A23" localSheetId="1">#REF!</definedName>
    <definedName name="_____A23">#REF!</definedName>
    <definedName name="_____A24" localSheetId="1">#REF!</definedName>
    <definedName name="_____A24">#REF!</definedName>
    <definedName name="_____A25" localSheetId="1">#REF!</definedName>
    <definedName name="_____A25">#REF!</definedName>
    <definedName name="_____A3" localSheetId="1">#REF!</definedName>
    <definedName name="_____A3">#REF!</definedName>
    <definedName name="_____A4" localSheetId="1">#REF!</definedName>
    <definedName name="_____A4">#REF!</definedName>
    <definedName name="_____A5" localSheetId="1">#REF!</definedName>
    <definedName name="_____A5">#REF!</definedName>
    <definedName name="_____A6" localSheetId="1">#REF!</definedName>
    <definedName name="_____A6">#REF!</definedName>
    <definedName name="_____A7" localSheetId="1">#REF!</definedName>
    <definedName name="_____A7">#REF!</definedName>
    <definedName name="_____A9" localSheetId="1">#REF!</definedName>
    <definedName name="_____A9">#REF!</definedName>
    <definedName name="_____Ext2" localSheetId="1">#REF!</definedName>
    <definedName name="_____Ext2">#REF!</definedName>
    <definedName name="_____Fev1" localSheetId="1">#REF!</definedName>
    <definedName name="_____Fev1">#REF!</definedName>
    <definedName name="_____Jan1" localSheetId="1">#REF!</definedName>
    <definedName name="_____Jan1">#REF!</definedName>
    <definedName name="_____ki5" localSheetId="1">#REF!</definedName>
    <definedName name="_____ki5">#REF!</definedName>
    <definedName name="_____kmf1" localSheetId="1">#REF!</definedName>
    <definedName name="_____kmf1">#REF!</definedName>
    <definedName name="_____kmf2" localSheetId="1">#REF!</definedName>
    <definedName name="_____kmf2">#REF!</definedName>
    <definedName name="_____kmi1" localSheetId="1">#REF!</definedName>
    <definedName name="_____kmi1">#REF!</definedName>
    <definedName name="_____kmi2" localSheetId="1">#REF!</definedName>
    <definedName name="_____kmi2">#REF!</definedName>
    <definedName name="_____Mar1" localSheetId="1">#REF!</definedName>
    <definedName name="_____Mar1">#REF!</definedName>
    <definedName name="_____MOD01" localSheetId="1">#REF!</definedName>
    <definedName name="_____MOD01">#REF!</definedName>
    <definedName name="_____Obs1" localSheetId="1">#REF!</definedName>
    <definedName name="_____Obs1">#REF!</definedName>
    <definedName name="_____Obs2" localSheetId="1">#REF!</definedName>
    <definedName name="_____Obs2">#REF!</definedName>
    <definedName name="_____PL1" localSheetId="1">#REF!</definedName>
    <definedName name="_____PL1">#REF!</definedName>
    <definedName name="_____r" localSheetId="1">#REF!</definedName>
    <definedName name="_____r">#REF!</definedName>
    <definedName name="_____Rbv1" localSheetId="1">#REF!</definedName>
    <definedName name="_____Rbv1">#REF!</definedName>
    <definedName name="_____RP1" localSheetId="1">#REF!</definedName>
    <definedName name="_____RP1">#REF!</definedName>
    <definedName name="____A1" localSheetId="1">#REF!</definedName>
    <definedName name="____A1">#REF!</definedName>
    <definedName name="____A10" localSheetId="1">#REF!</definedName>
    <definedName name="____A10">#REF!</definedName>
    <definedName name="____A11" localSheetId="1">#REF!</definedName>
    <definedName name="____A11">#REF!</definedName>
    <definedName name="____A12" localSheetId="1">#REF!</definedName>
    <definedName name="____A12">#REF!</definedName>
    <definedName name="____A13" localSheetId="1">#REF!</definedName>
    <definedName name="____A13">#REF!</definedName>
    <definedName name="____A14" localSheetId="1">#REF!</definedName>
    <definedName name="____A14">#REF!</definedName>
    <definedName name="____A15" localSheetId="1">#REF!</definedName>
    <definedName name="____A15">#REF!</definedName>
    <definedName name="____A16" localSheetId="1">#REF!</definedName>
    <definedName name="____A16">#REF!</definedName>
    <definedName name="____A17" localSheetId="1">#REF!</definedName>
    <definedName name="____A17">#REF!</definedName>
    <definedName name="____A19" localSheetId="1">#REF!</definedName>
    <definedName name="____A19">#REF!</definedName>
    <definedName name="____A2" localSheetId="1">#REF!</definedName>
    <definedName name="____A2">#REF!</definedName>
    <definedName name="____A20" localSheetId="1">#REF!</definedName>
    <definedName name="____A20">#REF!</definedName>
    <definedName name="____A21" localSheetId="1">#REF!</definedName>
    <definedName name="____A21">#REF!</definedName>
    <definedName name="____A22" localSheetId="1">#REF!</definedName>
    <definedName name="____A22">#REF!</definedName>
    <definedName name="____A23" localSheetId="1">#REF!</definedName>
    <definedName name="____A23">#REF!</definedName>
    <definedName name="____A24" localSheetId="1">#REF!</definedName>
    <definedName name="____A24">#REF!</definedName>
    <definedName name="____A25" localSheetId="1">#REF!</definedName>
    <definedName name="____A25">#REF!</definedName>
    <definedName name="____A3" localSheetId="1">#REF!</definedName>
    <definedName name="____A3">#REF!</definedName>
    <definedName name="____A4" localSheetId="1">#REF!</definedName>
    <definedName name="____A4">#REF!</definedName>
    <definedName name="____A5" localSheetId="1">#REF!</definedName>
    <definedName name="____A5">#REF!</definedName>
    <definedName name="____A6" localSheetId="1">#REF!</definedName>
    <definedName name="____A6">#REF!</definedName>
    <definedName name="____A7" localSheetId="1">#REF!</definedName>
    <definedName name="____A7">#REF!</definedName>
    <definedName name="____A9" localSheetId="1">#REF!</definedName>
    <definedName name="____A9">#REF!</definedName>
    <definedName name="____Ext2" localSheetId="1">#REF!</definedName>
    <definedName name="____Ext2">#REF!</definedName>
    <definedName name="____ext293" localSheetId="1">#REF!</definedName>
    <definedName name="____ext293">#REF!</definedName>
    <definedName name="____ext471" localSheetId="1">#REF!</definedName>
    <definedName name="____ext471">#REF!</definedName>
    <definedName name="____Fev1" localSheetId="1">#REF!</definedName>
    <definedName name="____Fev1">#REF!</definedName>
    <definedName name="____Jan1" localSheetId="1">#REF!</definedName>
    <definedName name="____Jan1">#REF!</definedName>
    <definedName name="____ki5" localSheetId="1">#REF!</definedName>
    <definedName name="____ki5">#REF!</definedName>
    <definedName name="____kmf1" localSheetId="1">#REF!</definedName>
    <definedName name="____kmf1">#REF!</definedName>
    <definedName name="____kmf2" localSheetId="1">#REF!</definedName>
    <definedName name="____kmf2">#REF!</definedName>
    <definedName name="____Kmf293" localSheetId="1">#REF!</definedName>
    <definedName name="____Kmf293">#REF!</definedName>
    <definedName name="____Kmf471" localSheetId="1">#REF!</definedName>
    <definedName name="____Kmf471">#REF!</definedName>
    <definedName name="____kmi1" localSheetId="1">#REF!</definedName>
    <definedName name="____kmi1">#REF!</definedName>
    <definedName name="____kmi2" localSheetId="1">#REF!</definedName>
    <definedName name="____kmi2">#REF!</definedName>
    <definedName name="____Kmi293" localSheetId="1">#REF!</definedName>
    <definedName name="____Kmi293">#REF!</definedName>
    <definedName name="____Kmi471" localSheetId="1">#REF!</definedName>
    <definedName name="____Kmi471">#REF!</definedName>
    <definedName name="____Mar1" localSheetId="1">#REF!</definedName>
    <definedName name="____Mar1">#REF!</definedName>
    <definedName name="____MOD01" localSheetId="1">#REF!</definedName>
    <definedName name="____MOD01">#REF!</definedName>
    <definedName name="____Obs1" localSheetId="1">#REF!</definedName>
    <definedName name="____Obs1">#REF!</definedName>
    <definedName name="____Obs2" localSheetId="1">#REF!</definedName>
    <definedName name="____Obs2">#REF!</definedName>
    <definedName name="____PL1" localSheetId="1">#REF!</definedName>
    <definedName name="____PL1">#REF!</definedName>
    <definedName name="____r" localSheetId="1">#REF!</definedName>
    <definedName name="____r">#REF!</definedName>
    <definedName name="____Rbv1" localSheetId="1">#REF!</definedName>
    <definedName name="____Rbv1">#REF!</definedName>
    <definedName name="____RP1" localSheetId="1">#REF!</definedName>
    <definedName name="____RP1">#REF!</definedName>
    <definedName name="____Val1" localSheetId="13">[1]Plan1!$G$1:$H$10</definedName>
    <definedName name="____Val1">[2]Plan1!$G$1:$H$10</definedName>
    <definedName name="____Val2" localSheetId="13">[1]Plan1!$E$1:$F$10</definedName>
    <definedName name="____Val2">[2]Plan1!$E$1:$F$10</definedName>
    <definedName name="____Val3" localSheetId="13">[1]Plan1!$C$1:$D$10</definedName>
    <definedName name="____Val3">[2]Plan1!$C$1:$D$10</definedName>
    <definedName name="____Val4" localSheetId="13">[1]Plan1!$A$1:$B$10</definedName>
    <definedName name="____Val4">[2]Plan1!$A$1:$B$10</definedName>
    <definedName name="___A1" localSheetId="1">#REF!</definedName>
    <definedName name="___A1">#REF!</definedName>
    <definedName name="___A10" localSheetId="1">#REF!</definedName>
    <definedName name="___A10">#REF!</definedName>
    <definedName name="___A11" localSheetId="1">#REF!</definedName>
    <definedName name="___A11">#REF!</definedName>
    <definedName name="___A12" localSheetId="1">#REF!</definedName>
    <definedName name="___A12">#REF!</definedName>
    <definedName name="___A13" localSheetId="1">#REF!</definedName>
    <definedName name="___A13">#REF!</definedName>
    <definedName name="___A14" localSheetId="1">#REF!</definedName>
    <definedName name="___A14">#REF!</definedName>
    <definedName name="___A15" localSheetId="1">#REF!</definedName>
    <definedName name="___A15">#REF!</definedName>
    <definedName name="___A16" localSheetId="1">#REF!</definedName>
    <definedName name="___A16">#REF!</definedName>
    <definedName name="___A17" localSheetId="1">#REF!</definedName>
    <definedName name="___A17">#REF!</definedName>
    <definedName name="___A19" localSheetId="1">#REF!</definedName>
    <definedName name="___A19">#REF!</definedName>
    <definedName name="___A2" localSheetId="1">#REF!</definedName>
    <definedName name="___A2">#REF!</definedName>
    <definedName name="___A20" localSheetId="1">#REF!</definedName>
    <definedName name="___A20">#REF!</definedName>
    <definedName name="___A21" localSheetId="1">#REF!</definedName>
    <definedName name="___A21">#REF!</definedName>
    <definedName name="___A22" localSheetId="1">#REF!</definedName>
    <definedName name="___A22">#REF!</definedName>
    <definedName name="___A23" localSheetId="1">#REF!</definedName>
    <definedName name="___A23">#REF!</definedName>
    <definedName name="___A24" localSheetId="1">#REF!</definedName>
    <definedName name="___A24">#REF!</definedName>
    <definedName name="___A25" localSheetId="1">#REF!</definedName>
    <definedName name="___A25">#REF!</definedName>
    <definedName name="___A3" localSheetId="1">#REF!</definedName>
    <definedName name="___A3">#REF!</definedName>
    <definedName name="___A4" localSheetId="1">#REF!</definedName>
    <definedName name="___A4">#REF!</definedName>
    <definedName name="___A5" localSheetId="1">#REF!</definedName>
    <definedName name="___A5">#REF!</definedName>
    <definedName name="___A6" localSheetId="1">#REF!</definedName>
    <definedName name="___A6">#REF!</definedName>
    <definedName name="___A7" localSheetId="1">#REF!</definedName>
    <definedName name="___A7">#REF!</definedName>
    <definedName name="___A9" localSheetId="1">#REF!</definedName>
    <definedName name="___A9">#REF!</definedName>
    <definedName name="___Abr1" localSheetId="1">#REF!</definedName>
    <definedName name="___Abr1">#REF!</definedName>
    <definedName name="___ACA25" localSheetId="1">#REF!</definedName>
    <definedName name="___ACA25">#REF!</definedName>
    <definedName name="___ACA50" localSheetId="1">#REF!</definedName>
    <definedName name="___ACA50">#REF!</definedName>
    <definedName name="___ACM30" localSheetId="1">#REF!</definedName>
    <definedName name="___ACM30">#REF!</definedName>
    <definedName name="___Ago1" localSheetId="1">#REF!</definedName>
    <definedName name="___Ago1">#REF!</definedName>
    <definedName name="___ATD1" localSheetId="1">#REF!</definedName>
    <definedName name="___ATD1">#REF!</definedName>
    <definedName name="___CCM30" localSheetId="1">#REF!</definedName>
    <definedName name="___CCM30">#REF!</definedName>
    <definedName name="___CMM30" localSheetId="1">#REF!</definedName>
    <definedName name="___CMM30">#REF!</definedName>
    <definedName name="___Dez1" localSheetId="1">#REF!</definedName>
    <definedName name="___Dez1">#REF!</definedName>
    <definedName name="___Ext2" localSheetId="1">#REF!</definedName>
    <definedName name="___Ext2">#REF!</definedName>
    <definedName name="___EXT285" localSheetId="1">#REF!</definedName>
    <definedName name="___EXT285">#REF!</definedName>
    <definedName name="___ext293" localSheetId="1">#REF!</definedName>
    <definedName name="___ext293">#REF!</definedName>
    <definedName name="___ext471" localSheetId="1">#REF!</definedName>
    <definedName name="___ext471">#REF!</definedName>
    <definedName name="___Fev1" localSheetId="1">#REF!</definedName>
    <definedName name="___Fev1">#REF!</definedName>
    <definedName name="___HCB5" localSheetId="1">#REF!</definedName>
    <definedName name="___HCB5">#REF!</definedName>
    <definedName name="___Jan1" localSheetId="1">#REF!</definedName>
    <definedName name="___Jan1">#REF!</definedName>
    <definedName name="___Jul1" localSheetId="1">#REF!</definedName>
    <definedName name="___Jul1">#REF!</definedName>
    <definedName name="___Jun1" localSheetId="1">#REF!</definedName>
    <definedName name="___Jun1">#REF!</definedName>
    <definedName name="___ki5" localSheetId="1">#REF!</definedName>
    <definedName name="___ki5">#REF!</definedName>
    <definedName name="___kmf1" localSheetId="1">#REF!</definedName>
    <definedName name="___kmf1">#REF!</definedName>
    <definedName name="___kmf2" localSheetId="1">#REF!</definedName>
    <definedName name="___kmf2">#REF!</definedName>
    <definedName name="___Kmf293" localSheetId="1">#REF!</definedName>
    <definedName name="___Kmf293">#REF!</definedName>
    <definedName name="___Kmf471" localSheetId="1">#REF!</definedName>
    <definedName name="___Kmf471">#REF!</definedName>
    <definedName name="___kmi1" localSheetId="1">#REF!</definedName>
    <definedName name="___kmi1">#REF!</definedName>
    <definedName name="___kmi2" localSheetId="1">#REF!</definedName>
    <definedName name="___kmi2">#REF!</definedName>
    <definedName name="___Kmi293" localSheetId="1">#REF!</definedName>
    <definedName name="___Kmi293">#REF!</definedName>
    <definedName name="___Kmi471" localSheetId="1">#REF!</definedName>
    <definedName name="___Kmi471">#REF!</definedName>
    <definedName name="___la2" localSheetId="1">#REF!</definedName>
    <definedName name="___la2">#REF!</definedName>
    <definedName name="___Mai1" localSheetId="1">#REF!</definedName>
    <definedName name="___Mai1">#REF!</definedName>
    <definedName name="___Mar1" localSheetId="1">#REF!</definedName>
    <definedName name="___Mar1">#REF!</definedName>
    <definedName name="___MOD01" localSheetId="1">#REF!</definedName>
    <definedName name="___MOD01">#REF!</definedName>
    <definedName name="___Nov1" localSheetId="1">#REF!</definedName>
    <definedName name="___Nov1">#REF!</definedName>
    <definedName name="___Obs1" localSheetId="1">#REF!</definedName>
    <definedName name="___Obs1">#REF!</definedName>
    <definedName name="___Obs2" localSheetId="1">#REF!</definedName>
    <definedName name="___Obs2">#REF!</definedName>
    <definedName name="___Out1" localSheetId="1">#REF!</definedName>
    <definedName name="___Out1">#REF!</definedName>
    <definedName name="___OUT98" localSheetId="1">#REF!</definedName>
    <definedName name="___OUT98">#REF!</definedName>
    <definedName name="___PCM30" localSheetId="1">#REF!</definedName>
    <definedName name="___PCM30">#REF!</definedName>
    <definedName name="___PL1" localSheetId="1">#REF!</definedName>
    <definedName name="___PL1">#REF!</definedName>
    <definedName name="___PLA2" localSheetId="1">#REF!</definedName>
    <definedName name="___PLA2">#REF!</definedName>
    <definedName name="___PM334" localSheetId="1">#REF!</definedName>
    <definedName name="___PM334">#REF!</definedName>
    <definedName name="___PM335" localSheetId="1">#REF!</definedName>
    <definedName name="___PM335">#REF!</definedName>
    <definedName name="___PM346" localSheetId="1">#REF!</definedName>
    <definedName name="___PM346">#REF!</definedName>
    <definedName name="___PM406" localSheetId="1">#REF!</definedName>
    <definedName name="___PM406">#REF!</definedName>
    <definedName name="___PM412" localSheetId="1">#REF!</definedName>
    <definedName name="___PM412">#REF!</definedName>
    <definedName name="___PM609" localSheetId="1">#REF!</definedName>
    <definedName name="___PM609">#REF!</definedName>
    <definedName name="___PM970" localSheetId="1">#REF!</definedName>
    <definedName name="___PM970">#REF!</definedName>
    <definedName name="___PTB10" localSheetId="1">#REF!</definedName>
    <definedName name="___PTB10">#REF!</definedName>
    <definedName name="___r" localSheetId="1">#REF!</definedName>
    <definedName name="___r">#REF!</definedName>
    <definedName name="___Rbv1" localSheetId="1">#REF!</definedName>
    <definedName name="___Rbv1">#REF!</definedName>
    <definedName name="___RP1" localSheetId="1">#REF!</definedName>
    <definedName name="___RP1">#REF!</definedName>
    <definedName name="___Set1" localSheetId="1">#REF!</definedName>
    <definedName name="___Set1">#REF!</definedName>
    <definedName name="___TB10" localSheetId="1">#REF!</definedName>
    <definedName name="___TB10">#REF!</definedName>
    <definedName name="___TCB5" localSheetId="1">#REF!</definedName>
    <definedName name="___TCB5">#REF!</definedName>
    <definedName name="___TCM30" localSheetId="1">#REF!</definedName>
    <definedName name="___TCM30">#REF!</definedName>
    <definedName name="___TEB4" localSheetId="1">#REF!</definedName>
    <definedName name="___TEB4">#REF!</definedName>
    <definedName name="___TOT1" localSheetId="1">#REF!</definedName>
    <definedName name="___TOT1">#REF!</definedName>
    <definedName name="___TOT2" localSheetId="1">#REF!</definedName>
    <definedName name="___TOT2">#REF!</definedName>
    <definedName name="___TOT3" localSheetId="1">#REF!</definedName>
    <definedName name="___TOT3">#REF!</definedName>
    <definedName name="___TOT4" localSheetId="1">#REF!</definedName>
    <definedName name="___TOT4">#REF!</definedName>
    <definedName name="___TOT5" localSheetId="1">#REF!</definedName>
    <definedName name="___TOT5">#REF!</definedName>
    <definedName name="___TOT6" localSheetId="1">#REF!</definedName>
    <definedName name="___TOT6">#REF!</definedName>
    <definedName name="___TOT7" localSheetId="1">#REF!</definedName>
    <definedName name="___TOT7">#REF!</definedName>
    <definedName name="___TSD2" localSheetId="1">#REF!</definedName>
    <definedName name="___TSD2">#REF!</definedName>
    <definedName name="___Val1" localSheetId="13">[1]Plan1!$G$1:$H$10</definedName>
    <definedName name="___Val1">[2]Plan1!$G$1:$H$10</definedName>
    <definedName name="___Val2" localSheetId="13">[1]Plan1!$E$1:$F$10</definedName>
    <definedName name="___Val2">[2]Plan1!$E$1:$F$10</definedName>
    <definedName name="___Val3" localSheetId="13">[1]Plan1!$C$1:$D$10</definedName>
    <definedName name="___Val3">[2]Plan1!$C$1:$D$10</definedName>
    <definedName name="___Val4" localSheetId="13">[1]Plan1!$A$1:$B$10</definedName>
    <definedName name="___Val4">[2]Plan1!$A$1:$B$10</definedName>
    <definedName name="__123Graph_A" localSheetId="1">#REF!</definedName>
    <definedName name="__123Graph_A">#REF!</definedName>
    <definedName name="__123Graph_AGraph1" localSheetId="1">#REF!</definedName>
    <definedName name="__123Graph_AGraph1">#REF!</definedName>
    <definedName name="__123Graph_AGraph10" localSheetId="1">#REF!</definedName>
    <definedName name="__123Graph_AGraph10">#REF!</definedName>
    <definedName name="__123Graph_AGraph11" localSheetId="1">#REF!</definedName>
    <definedName name="__123Graph_AGraph11">#REF!</definedName>
    <definedName name="__123Graph_AGraph12" localSheetId="1">#REF!</definedName>
    <definedName name="__123Graph_AGraph12">#REF!</definedName>
    <definedName name="__123Graph_AGraph2" localSheetId="1">#REF!</definedName>
    <definedName name="__123Graph_AGraph2">#REF!</definedName>
    <definedName name="__123Graph_AGraph3" localSheetId="1">#REF!</definedName>
    <definedName name="__123Graph_AGraph3">#REF!</definedName>
    <definedName name="__123Graph_AGraph4" localSheetId="1">#REF!</definedName>
    <definedName name="__123Graph_AGraph4">#REF!</definedName>
    <definedName name="__123Graph_AGraph5" localSheetId="1">#REF!</definedName>
    <definedName name="__123Graph_AGraph5">#REF!</definedName>
    <definedName name="__123Graph_AGraph6" localSheetId="1">#REF!</definedName>
    <definedName name="__123Graph_AGraph6">#REF!</definedName>
    <definedName name="__123Graph_AGraph7" localSheetId="1">#REF!</definedName>
    <definedName name="__123Graph_AGraph7">#REF!</definedName>
    <definedName name="__123Graph_AGraph8" localSheetId="1">#REF!</definedName>
    <definedName name="__123Graph_AGraph8">#REF!</definedName>
    <definedName name="__123Graph_AGraph9" localSheetId="1">#REF!</definedName>
    <definedName name="__123Graph_AGraph9">#REF!</definedName>
    <definedName name="__123Graph_B" localSheetId="1">#REF!</definedName>
    <definedName name="__123Graph_B">#REF!</definedName>
    <definedName name="__123Graph_BGraph1" localSheetId="1">#REF!</definedName>
    <definedName name="__123Graph_BGraph1">#REF!</definedName>
    <definedName name="__123Graph_BGraph10" localSheetId="1">#REF!</definedName>
    <definedName name="__123Graph_BGraph10">#REF!</definedName>
    <definedName name="__123Graph_BGraph11" localSheetId="1">#REF!</definedName>
    <definedName name="__123Graph_BGraph11">#REF!</definedName>
    <definedName name="__123Graph_BGraph12" localSheetId="1">#REF!</definedName>
    <definedName name="__123Graph_BGraph12">#REF!</definedName>
    <definedName name="__123Graph_BGraph2" localSheetId="1">#REF!</definedName>
    <definedName name="__123Graph_BGraph2">#REF!</definedName>
    <definedName name="__123Graph_BGraph3" localSheetId="1">#REF!</definedName>
    <definedName name="__123Graph_BGraph3">#REF!</definedName>
    <definedName name="__123Graph_BGraph4" localSheetId="1">#REF!</definedName>
    <definedName name="__123Graph_BGraph4">#REF!</definedName>
    <definedName name="__123Graph_BGraph5" localSheetId="1">#REF!</definedName>
    <definedName name="__123Graph_BGraph5">#REF!</definedName>
    <definedName name="__123Graph_BGraph6" localSheetId="1">#REF!</definedName>
    <definedName name="__123Graph_BGraph6">#REF!</definedName>
    <definedName name="__123Graph_BGraph7" localSheetId="1">#REF!</definedName>
    <definedName name="__123Graph_BGraph7">#REF!</definedName>
    <definedName name="__123Graph_BGraph8" localSheetId="1">#REF!</definedName>
    <definedName name="__123Graph_BGraph8">#REF!</definedName>
    <definedName name="__123Graph_BGraph9" localSheetId="1">#REF!</definedName>
    <definedName name="__123Graph_BGraph9">#REF!</definedName>
    <definedName name="__123Graph_C" localSheetId="1">#REF!</definedName>
    <definedName name="__123Graph_C">#REF!</definedName>
    <definedName name="__123Graph_CGraph7" localSheetId="1">#REF!</definedName>
    <definedName name="__123Graph_CGraph7">#REF!</definedName>
    <definedName name="__123Graph_CGraph8" localSheetId="1">#REF!</definedName>
    <definedName name="__123Graph_CGraph8">#REF!</definedName>
    <definedName name="__123Graph_D" localSheetId="1">#REF!</definedName>
    <definedName name="__123Graph_D">#REF!</definedName>
    <definedName name="__123Graph_DGraph7" localSheetId="1">#REF!</definedName>
    <definedName name="__123Graph_DGraph7">#REF!</definedName>
    <definedName name="__123Graph_DGraph8" localSheetId="1">#REF!</definedName>
    <definedName name="__123Graph_DGraph8">#REF!</definedName>
    <definedName name="__123Graph_E" localSheetId="1">#REF!</definedName>
    <definedName name="__123Graph_E">#REF!</definedName>
    <definedName name="__123Graph_EGraph7" localSheetId="1">#REF!</definedName>
    <definedName name="__123Graph_EGraph7">#REF!</definedName>
    <definedName name="__123Graph_EGraph8" localSheetId="1">#REF!</definedName>
    <definedName name="__123Graph_EGraph8">#REF!</definedName>
    <definedName name="__123Graph_X" localSheetId="1">#REF!</definedName>
    <definedName name="__123Graph_X">#REF!</definedName>
    <definedName name="__123Graph_XGraph1" localSheetId="1">#REF!</definedName>
    <definedName name="__123Graph_XGraph1">#REF!</definedName>
    <definedName name="__123Graph_XGraph10" localSheetId="1">#REF!</definedName>
    <definedName name="__123Graph_XGraph10">#REF!</definedName>
    <definedName name="__123Graph_XGraph11" localSheetId="1">#REF!</definedName>
    <definedName name="__123Graph_XGraph11">#REF!</definedName>
    <definedName name="__123Graph_XGraph12" localSheetId="1">#REF!</definedName>
    <definedName name="__123Graph_XGraph12">#REF!</definedName>
    <definedName name="__123Graph_XGraph2" localSheetId="1">#REF!</definedName>
    <definedName name="__123Graph_XGraph2">#REF!</definedName>
    <definedName name="__123Graph_XGraph3" localSheetId="1">#REF!</definedName>
    <definedName name="__123Graph_XGraph3">#REF!</definedName>
    <definedName name="__123Graph_XGraph4" localSheetId="1">#REF!</definedName>
    <definedName name="__123Graph_XGraph4">#REF!</definedName>
    <definedName name="__123Graph_XGraph5" localSheetId="1">#REF!</definedName>
    <definedName name="__123Graph_XGraph5">#REF!</definedName>
    <definedName name="__123Graph_XGraph6" localSheetId="1">#REF!</definedName>
    <definedName name="__123Graph_XGraph6">#REF!</definedName>
    <definedName name="__123Graph_XGraph7" localSheetId="1">#REF!</definedName>
    <definedName name="__123Graph_XGraph7">#REF!</definedName>
    <definedName name="__123Graph_XGraph8" localSheetId="1">#REF!</definedName>
    <definedName name="__123Graph_XGraph8">#REF!</definedName>
    <definedName name="__123Graph_XGraph9" localSheetId="1">#REF!</definedName>
    <definedName name="__123Graph_XGraph9">#REF!</definedName>
    <definedName name="__A1" localSheetId="1">#REF!</definedName>
    <definedName name="__A1">#REF!</definedName>
    <definedName name="__A10" localSheetId="1">#REF!</definedName>
    <definedName name="__A10">#REF!</definedName>
    <definedName name="__A11" localSheetId="1">#REF!</definedName>
    <definedName name="__A11">#REF!</definedName>
    <definedName name="__A12" localSheetId="1">#REF!</definedName>
    <definedName name="__A12">#REF!</definedName>
    <definedName name="__A13" localSheetId="1">#REF!</definedName>
    <definedName name="__A13">#REF!</definedName>
    <definedName name="__A14" localSheetId="1">#REF!</definedName>
    <definedName name="__A14">#REF!</definedName>
    <definedName name="__A15" localSheetId="1">#REF!</definedName>
    <definedName name="__A15">#REF!</definedName>
    <definedName name="__A16" localSheetId="1">#REF!</definedName>
    <definedName name="__A16">#REF!</definedName>
    <definedName name="__A17" localSheetId="1">#REF!</definedName>
    <definedName name="__A17">#REF!</definedName>
    <definedName name="__A19" localSheetId="1">#REF!</definedName>
    <definedName name="__A19">#REF!</definedName>
    <definedName name="__A2" localSheetId="1">#REF!</definedName>
    <definedName name="__A2">#REF!</definedName>
    <definedName name="__A20" localSheetId="1">#REF!</definedName>
    <definedName name="__A20">#REF!</definedName>
    <definedName name="__A21" localSheetId="1">#REF!</definedName>
    <definedName name="__A21">#REF!</definedName>
    <definedName name="__A22" localSheetId="1">#REF!</definedName>
    <definedName name="__A22">#REF!</definedName>
    <definedName name="__A23" localSheetId="1">#REF!</definedName>
    <definedName name="__A23">#REF!</definedName>
    <definedName name="__A24" localSheetId="1">#REF!</definedName>
    <definedName name="__A24">#REF!</definedName>
    <definedName name="__A25" localSheetId="1">#REF!</definedName>
    <definedName name="__A25">#REF!</definedName>
    <definedName name="__A3" localSheetId="1">#REF!</definedName>
    <definedName name="__A3">#REF!</definedName>
    <definedName name="__A4" localSheetId="1">#REF!</definedName>
    <definedName name="__A4">#REF!</definedName>
    <definedName name="__A5" localSheetId="1">#REF!</definedName>
    <definedName name="__A5">#REF!</definedName>
    <definedName name="__A6" localSheetId="1">#REF!</definedName>
    <definedName name="__A6">#REF!</definedName>
    <definedName name="__A7" localSheetId="1">#REF!</definedName>
    <definedName name="__A7">#REF!</definedName>
    <definedName name="__A9" localSheetId="1">#REF!</definedName>
    <definedName name="__A9">#REF!</definedName>
    <definedName name="__ACA25" localSheetId="1">#REF!</definedName>
    <definedName name="__ACA25">#REF!</definedName>
    <definedName name="__ACA50" localSheetId="1">#REF!</definedName>
    <definedName name="__ACA50">#REF!</definedName>
    <definedName name="__ACM30" localSheetId="1">#REF!</definedName>
    <definedName name="__ACM30">#REF!</definedName>
    <definedName name="__ATD1" localSheetId="1">#REF!</definedName>
    <definedName name="__ATD1">#REF!</definedName>
    <definedName name="__Brz1" localSheetId="1">#REF!</definedName>
    <definedName name="__Brz1">#REF!</definedName>
    <definedName name="__Brz2" localSheetId="1">#REF!</definedName>
    <definedName name="__Brz2">#REF!</definedName>
    <definedName name="__CCM30" localSheetId="1">#REF!</definedName>
    <definedName name="__CCM30">#REF!</definedName>
    <definedName name="__CMM30" localSheetId="1">#REF!</definedName>
    <definedName name="__CMM30">#REF!</definedName>
    <definedName name="__Ext2" localSheetId="1">#REF!</definedName>
    <definedName name="__Ext2">#REF!</definedName>
    <definedName name="__EXT285" localSheetId="1">#REF!</definedName>
    <definedName name="__EXT285">#REF!</definedName>
    <definedName name="__ext293" localSheetId="1">#REF!</definedName>
    <definedName name="__ext293">#REF!</definedName>
    <definedName name="__ext471" localSheetId="1">#REF!</definedName>
    <definedName name="__ext471">#REF!</definedName>
    <definedName name="__Fev1" localSheetId="1">#REF!</definedName>
    <definedName name="__Fev1">#REF!</definedName>
    <definedName name="__HCB5" localSheetId="1">#REF!</definedName>
    <definedName name="__HCB5">#REF!</definedName>
    <definedName name="__Jan1" localSheetId="1">#REF!</definedName>
    <definedName name="__Jan1">#REF!</definedName>
    <definedName name="__ki5" localSheetId="1">#REF!</definedName>
    <definedName name="__ki5">#REF!</definedName>
    <definedName name="__kmf1" localSheetId="1">#REF!</definedName>
    <definedName name="__kmf1">#REF!</definedName>
    <definedName name="__kmf2" localSheetId="1">#REF!</definedName>
    <definedName name="__kmf2">#REF!</definedName>
    <definedName name="__Kmf293" localSheetId="1">#REF!</definedName>
    <definedName name="__Kmf293">#REF!</definedName>
    <definedName name="__Kmf471" localSheetId="1">#REF!</definedName>
    <definedName name="__Kmf471">#REF!</definedName>
    <definedName name="__kmi1" localSheetId="1">#REF!</definedName>
    <definedName name="__kmi1">#REF!</definedName>
    <definedName name="__kmi2" localSheetId="1">#REF!</definedName>
    <definedName name="__kmi2">#REF!</definedName>
    <definedName name="__Kmi293" localSheetId="1">#REF!</definedName>
    <definedName name="__Kmi293">#REF!</definedName>
    <definedName name="__Kmi471" localSheetId="1">#REF!</definedName>
    <definedName name="__Kmi471">#REF!</definedName>
    <definedName name="__la2" localSheetId="1">#REF!</definedName>
    <definedName name="__la2">#REF!</definedName>
    <definedName name="__Mar1" localSheetId="1">#REF!</definedName>
    <definedName name="__Mar1">#REF!</definedName>
    <definedName name="__MOD01" localSheetId="1">#REF!</definedName>
    <definedName name="__MOD01">#REF!</definedName>
    <definedName name="__Obs1" localSheetId="1">#REF!</definedName>
    <definedName name="__Obs1">#REF!</definedName>
    <definedName name="__Obs2" localSheetId="1">#REF!</definedName>
    <definedName name="__Obs2">#REF!</definedName>
    <definedName name="__OR1" localSheetId="1">#REF!</definedName>
    <definedName name="__OR1">#REF!</definedName>
    <definedName name="__OR12" localSheetId="1">#REF!</definedName>
    <definedName name="__OR12">#REF!</definedName>
    <definedName name="__OR13" localSheetId="1">#REF!</definedName>
    <definedName name="__OR13">#REF!</definedName>
    <definedName name="__OR14" localSheetId="1">#REF!</definedName>
    <definedName name="__OR14">#REF!</definedName>
    <definedName name="__OR15" localSheetId="1">#REF!</definedName>
    <definedName name="__OR15">#REF!</definedName>
    <definedName name="__OR16" localSheetId="1">#REF!</definedName>
    <definedName name="__OR16">#REF!</definedName>
    <definedName name="__OR17" localSheetId="1">#REF!</definedName>
    <definedName name="__OR17">#REF!</definedName>
    <definedName name="__OR18" localSheetId="1">#REF!</definedName>
    <definedName name="__OR18">#REF!</definedName>
    <definedName name="__OR19" localSheetId="1">#REF!</definedName>
    <definedName name="__OR19">#REF!</definedName>
    <definedName name="__OR2" localSheetId="1">#REF!</definedName>
    <definedName name="__OR2">#REF!</definedName>
    <definedName name="__OR3" localSheetId="1">#REF!</definedName>
    <definedName name="__OR3">#REF!</definedName>
    <definedName name="__OR4" localSheetId="1">#REF!</definedName>
    <definedName name="__OR4">#REF!</definedName>
    <definedName name="__OR5" localSheetId="1">#REF!</definedName>
    <definedName name="__OR5">#REF!</definedName>
    <definedName name="__OR6" localSheetId="1">#REF!</definedName>
    <definedName name="__OR6">#REF!</definedName>
    <definedName name="__OR7" localSheetId="1">#REF!</definedName>
    <definedName name="__OR7">#REF!</definedName>
    <definedName name="__OR8" localSheetId="1">#REF!</definedName>
    <definedName name="__OR8">#REF!</definedName>
    <definedName name="__OR9" localSheetId="1">#REF!</definedName>
    <definedName name="__OR9">#REF!</definedName>
    <definedName name="__PCM30" localSheetId="1">#REF!</definedName>
    <definedName name="__PCM30">#REF!</definedName>
    <definedName name="__PL1" localSheetId="1">#REF!</definedName>
    <definedName name="__PL1">#REF!</definedName>
    <definedName name="__PLA2" localSheetId="1">#REF!</definedName>
    <definedName name="__PLA2">#REF!</definedName>
    <definedName name="__PM334" localSheetId="1">#REF!</definedName>
    <definedName name="__PM334">#REF!</definedName>
    <definedName name="__PM335" localSheetId="1">#REF!</definedName>
    <definedName name="__PM335">#REF!</definedName>
    <definedName name="__PM346" localSheetId="1">#REF!</definedName>
    <definedName name="__PM346">#REF!</definedName>
    <definedName name="__PM406" localSheetId="1">#REF!</definedName>
    <definedName name="__PM406">#REF!</definedName>
    <definedName name="__PM412" localSheetId="1">#REF!</definedName>
    <definedName name="__PM412">#REF!</definedName>
    <definedName name="__PM609" localSheetId="1">#REF!</definedName>
    <definedName name="__PM609">#REF!</definedName>
    <definedName name="__PM970" localSheetId="1">#REF!</definedName>
    <definedName name="__PM970">#REF!</definedName>
    <definedName name="__PNV2002" localSheetId="1">#REF!</definedName>
    <definedName name="__PNV2002">#REF!</definedName>
    <definedName name="__PNV2003" localSheetId="1">#REF!</definedName>
    <definedName name="__PNV2003">#REF!</definedName>
    <definedName name="__PNV2009" localSheetId="1">#REF!</definedName>
    <definedName name="__PNV2009">#REF!</definedName>
    <definedName name="__PTB10" localSheetId="1">#REF!</definedName>
    <definedName name="__PTB10">#REF!</definedName>
    <definedName name="__r" localSheetId="1">#REF!</definedName>
    <definedName name="__r">#REF!</definedName>
    <definedName name="__Rbv1" localSheetId="1">#REF!</definedName>
    <definedName name="__Rbv1">#REF!</definedName>
    <definedName name="__RP1" localSheetId="1">#REF!</definedName>
    <definedName name="__RP1">#REF!</definedName>
    <definedName name="__tab0198" localSheetId="1">#REF!</definedName>
    <definedName name="__tab0198">#REF!</definedName>
    <definedName name="__TB10" localSheetId="1">#REF!</definedName>
    <definedName name="__TB10">#REF!</definedName>
    <definedName name="__TCB5" localSheetId="1">#REF!</definedName>
    <definedName name="__TCB5">#REF!</definedName>
    <definedName name="__TCM30" localSheetId="1">#REF!</definedName>
    <definedName name="__TCM30">#REF!</definedName>
    <definedName name="__TEB4" localSheetId="1">#REF!</definedName>
    <definedName name="__TEB4">#REF!</definedName>
    <definedName name="__TOT1" localSheetId="1">#REF!</definedName>
    <definedName name="__TOT1">#REF!</definedName>
    <definedName name="__TOT2" localSheetId="1">#REF!</definedName>
    <definedName name="__TOT2">#REF!</definedName>
    <definedName name="__TOT3" localSheetId="1">#REF!</definedName>
    <definedName name="__TOT3">#REF!</definedName>
    <definedName name="__TOT4" localSheetId="1">#REF!</definedName>
    <definedName name="__TOT4">#REF!</definedName>
    <definedName name="__TOT5" localSheetId="1">#REF!</definedName>
    <definedName name="__TOT5">#REF!</definedName>
    <definedName name="__TOT6" localSheetId="1">#REF!</definedName>
    <definedName name="__TOT6">#REF!</definedName>
    <definedName name="__TOT7" localSheetId="1">#REF!</definedName>
    <definedName name="__TOT7">#REF!</definedName>
    <definedName name="__TSD2" localSheetId="1">#REF!</definedName>
    <definedName name="__TSD2">#REF!</definedName>
    <definedName name="__Val1" localSheetId="13">[1]Plan1!$G$1:$H$10</definedName>
    <definedName name="__Val1">[2]Plan1!$G$1:$H$10</definedName>
    <definedName name="__Val2" localSheetId="13">[1]Plan1!$E$1:$F$10</definedName>
    <definedName name="__Val2">[2]Plan1!$E$1:$F$10</definedName>
    <definedName name="__Val3" localSheetId="13">[1]Plan1!$C$1:$D$10</definedName>
    <definedName name="__Val3">[2]Plan1!$C$1:$D$10</definedName>
    <definedName name="__Val4" localSheetId="13">[1]Plan1!$A$1:$B$10</definedName>
    <definedName name="__Val4">[2]Plan1!$A$1:$B$10</definedName>
    <definedName name="__xlnm.Print_Area_8" localSheetId="1">#REF!</definedName>
    <definedName name="__xlnm.Print_Area_8">#REF!</definedName>
    <definedName name="__xlnm.Print_Area_9" localSheetId="1">#REF!</definedName>
    <definedName name="__xlnm.Print_Area_9">#REF!</definedName>
    <definedName name="_01_09_96" localSheetId="1">#REF!</definedName>
    <definedName name="_01_09_96">#REF!</definedName>
    <definedName name="_01_09_96_4" localSheetId="1">#REF!</definedName>
    <definedName name="_01_09_96_4">#REF!</definedName>
    <definedName name="_01_09_966" localSheetId="1">#REF!</definedName>
    <definedName name="_01_09_966">#REF!</definedName>
    <definedName name="_1_I_1" localSheetId="1">#REF!</definedName>
    <definedName name="_1_I_1">#REF!</definedName>
    <definedName name="_11Excel_BuiltIn_Print_Titles_30_1" localSheetId="1">#REF!</definedName>
    <definedName name="_11Excel_BuiltIn_Print_Titles_30_1">#REF!</definedName>
    <definedName name="_13Excel_BuiltIn_Print_Titles_32_1" localSheetId="1">#REF!</definedName>
    <definedName name="_13Excel_BuiltIn_Print_Titles_32_1">#REF!</definedName>
    <definedName name="_15Excel_BuiltIn_Print_Titles_33_1" localSheetId="1">#REF!</definedName>
    <definedName name="_15Excel_BuiltIn_Print_Titles_33_1">#REF!</definedName>
    <definedName name="_16__Excel_BuiltIn_Print_Titles_29_1" localSheetId="1">#REF!</definedName>
    <definedName name="_16__Excel_BuiltIn_Print_Titles_29_1">#REF!</definedName>
    <definedName name="_17Excel_BuiltIn_Print_Titles_34_1" localSheetId="1">#REF!</definedName>
    <definedName name="_17Excel_BuiltIn_Print_Titles_34_1">#REF!</definedName>
    <definedName name="_1830201" localSheetId="1">#REF!</definedName>
    <definedName name="_1830201">#REF!</definedName>
    <definedName name="_19Excel_BuiltIn_Print_Titles_5_1" localSheetId="1">#REF!</definedName>
    <definedName name="_19Excel_BuiltIn_Print_Titles_5_1">#REF!</definedName>
    <definedName name="_1Excel_BuiltIn_Print_Area_2_1" localSheetId="1">#REF!</definedName>
    <definedName name="_1Excel_BuiltIn_Print_Area_2_1">#REF!</definedName>
    <definedName name="_1Excel_BuiltIn_Print_Area_5_1" localSheetId="1">#REF!</definedName>
    <definedName name="_1Excel_BuiltIn_Print_Area_5_1">#REF!</definedName>
    <definedName name="_2_S_1" localSheetId="1">#REF!</definedName>
    <definedName name="_2_S_1">#REF!</definedName>
    <definedName name="_21Excel_BuiltIn_Print_Titles_7_1" localSheetId="1">#REF!</definedName>
    <definedName name="_21Excel_BuiltIn_Print_Titles_7_1">#REF!</definedName>
    <definedName name="_23Excel_BuiltIn_Print_Titles_9_1" localSheetId="1">#REF!</definedName>
    <definedName name="_23Excel_BuiltIn_Print_Titles_9_1">#REF!</definedName>
    <definedName name="_24__Excel_BuiltIn_Print_Titles_3_1" localSheetId="1">#REF!</definedName>
    <definedName name="_24__Excel_BuiltIn_Print_Titles_3_1">#REF!</definedName>
    <definedName name="_2Excel_BuiltIn_Print_Area_6_1" localSheetId="1">#REF!</definedName>
    <definedName name="_2Excel_BuiltIn_Print_Area_6_1">#REF!</definedName>
    <definedName name="_2X_0Print_Area_30" localSheetId="1">#REF!</definedName>
    <definedName name="_2X_0Print_Area_30">#REF!</definedName>
    <definedName name="_32__Excel_BuiltIn_Print_Titles_30_1" localSheetId="1">#REF!</definedName>
    <definedName name="_32__Excel_BuiltIn_Print_Titles_30_1">#REF!</definedName>
    <definedName name="_3Excel_BuiltIn_Print_Titles_13_1" localSheetId="1">#REF!</definedName>
    <definedName name="_3Excel_BuiltIn_Print_Titles_13_1">#REF!</definedName>
    <definedName name="_3subtrecho1_13_1" localSheetId="1">#REF!</definedName>
    <definedName name="_3subtrecho1_13_1">#REF!</definedName>
    <definedName name="_40__Excel_BuiltIn_Print_Titles_32_1" localSheetId="1">#REF!</definedName>
    <definedName name="_40__Excel_BuiltIn_Print_Titles_32_1">#REF!</definedName>
    <definedName name="_48__Excel_BuiltIn_Print_Titles_33_1" localSheetId="1">#REF!</definedName>
    <definedName name="_48__Excel_BuiltIn_Print_Titles_33_1">#REF!</definedName>
    <definedName name="_4subtrecho1_24_13_1" localSheetId="1">#REF!</definedName>
    <definedName name="_4subtrecho1_24_13_1">#REF!</definedName>
    <definedName name="_4X_0Print_Area" localSheetId="1">#REF!</definedName>
    <definedName name="_4X_0Print_Area">#REF!</definedName>
    <definedName name="_4X_0Print_Area_10" localSheetId="1">#REF!</definedName>
    <definedName name="_4X_0Print_Area_10">#REF!</definedName>
    <definedName name="_4X_0Print_Area_19" localSheetId="1">#REF!</definedName>
    <definedName name="_4X_0Print_Area_19">#REF!</definedName>
    <definedName name="_4X_0Print_Area_20" localSheetId="1">#REF!</definedName>
    <definedName name="_4X_0Print_Area_20">#REF!</definedName>
    <definedName name="_4X_0Print_Area_23" localSheetId="1">#REF!</definedName>
    <definedName name="_4X_0Print_Area_23">#REF!</definedName>
    <definedName name="_4X_0Print_Area_25" localSheetId="1">#REF!</definedName>
    <definedName name="_4X_0Print_Area_25">#REF!</definedName>
    <definedName name="_56__Excel_BuiltIn_Print_Titles_34_1" localSheetId="1">#REF!</definedName>
    <definedName name="_56__Excel_BuiltIn_Print_Titles_34_1">#REF!</definedName>
    <definedName name="_5Excel_BuiltIn_Print_Titles_21_1" localSheetId="1">#REF!</definedName>
    <definedName name="_5Excel_BuiltIn_Print_Titles_21_1">#REF!</definedName>
    <definedName name="_5X__Print_Area" localSheetId="1">#REF!</definedName>
    <definedName name="_5X__Print_Area">#REF!</definedName>
    <definedName name="_5X__Print_Area_10" localSheetId="1">#REF!</definedName>
    <definedName name="_5X__Print_Area_10">#REF!</definedName>
    <definedName name="_5X__Print_Area_19" localSheetId="1">#REF!</definedName>
    <definedName name="_5X__Print_Area_19">#REF!</definedName>
    <definedName name="_5X__Print_Area_20" localSheetId="1">#REF!</definedName>
    <definedName name="_5X__Print_Area_20">#REF!</definedName>
    <definedName name="_5X__Print_Area_23" localSheetId="1">#REF!</definedName>
    <definedName name="_5X__Print_Area_23">#REF!</definedName>
    <definedName name="_5X__Print_Area_25" localSheetId="1">#REF!</definedName>
    <definedName name="_5X__Print_Area_25">#REF!</definedName>
    <definedName name="_64__Excel_BuiltIn_Print_Titles_5_1" localSheetId="1">#REF!</definedName>
    <definedName name="_64__Excel_BuiltIn_Print_Titles_5_1">#REF!</definedName>
    <definedName name="_72__Excel_BuiltIn_Print_Titles_7_1" localSheetId="1">#REF!</definedName>
    <definedName name="_72__Excel_BuiltIn_Print_Titles_7_1">#REF!</definedName>
    <definedName name="_7Excel_BuiltIn_Print_Titles_29_1" localSheetId="1">#REF!</definedName>
    <definedName name="_7Excel_BuiltIn_Print_Titles_29_1">#REF!</definedName>
    <definedName name="_8__Excel_BuiltIn_Print_Titles_13_1" localSheetId="1">#REF!</definedName>
    <definedName name="_8__Excel_BuiltIn_Print_Titles_13_1">#REF!</definedName>
    <definedName name="_80__Excel_BuiltIn_Print_Titles_9_1" localSheetId="1">#REF!</definedName>
    <definedName name="_80__Excel_BuiltIn_Print_Titles_9_1">#REF!</definedName>
    <definedName name="_81_Excel_BuiltIn_Print_Area_2_1" localSheetId="1">#REF!</definedName>
    <definedName name="_81_Excel_BuiltIn_Print_Area_2_1">#REF!</definedName>
    <definedName name="_9Excel_BuiltIn_Print_Titles_3_1" localSheetId="1">#REF!</definedName>
    <definedName name="_9Excel_BuiltIn_Print_Titles_3_1">#REF!</definedName>
    <definedName name="_A1" localSheetId="1">#REF!</definedName>
    <definedName name="_A1">#REF!</definedName>
    <definedName name="_A10" localSheetId="1">#REF!</definedName>
    <definedName name="_A10">#REF!</definedName>
    <definedName name="_A11" localSheetId="1">#REF!</definedName>
    <definedName name="_A11">#REF!</definedName>
    <definedName name="_A12" localSheetId="1">#REF!</definedName>
    <definedName name="_A12">#REF!</definedName>
    <definedName name="_A13" localSheetId="1">#REF!</definedName>
    <definedName name="_A13">#REF!</definedName>
    <definedName name="_A14" localSheetId="1">#REF!</definedName>
    <definedName name="_A14">#REF!</definedName>
    <definedName name="_A15" localSheetId="1">#REF!</definedName>
    <definedName name="_A15">#REF!</definedName>
    <definedName name="_A16" localSheetId="1">#REF!</definedName>
    <definedName name="_A16">#REF!</definedName>
    <definedName name="_A17" localSheetId="1">#REF!</definedName>
    <definedName name="_A17">#REF!</definedName>
    <definedName name="_A19" localSheetId="1">#REF!</definedName>
    <definedName name="_A19">#REF!</definedName>
    <definedName name="_A2" localSheetId="1">#REF!</definedName>
    <definedName name="_A2">#REF!</definedName>
    <definedName name="_A20" localSheetId="1">#REF!</definedName>
    <definedName name="_A20">#REF!</definedName>
    <definedName name="_A21" localSheetId="1">#REF!</definedName>
    <definedName name="_A21">#REF!</definedName>
    <definedName name="_A22" localSheetId="1">#REF!</definedName>
    <definedName name="_A22">#REF!</definedName>
    <definedName name="_A23" localSheetId="1">#REF!</definedName>
    <definedName name="_A23">#REF!</definedName>
    <definedName name="_A24" localSheetId="1">#REF!</definedName>
    <definedName name="_A24">#REF!</definedName>
    <definedName name="_A25" localSheetId="1">#REF!</definedName>
    <definedName name="_A25">#REF!</definedName>
    <definedName name="_A3" localSheetId="1">#REF!</definedName>
    <definedName name="_A3">#REF!</definedName>
    <definedName name="_A4" localSheetId="1">#REF!</definedName>
    <definedName name="_A4">#REF!</definedName>
    <definedName name="_A5" localSheetId="1">#REF!</definedName>
    <definedName name="_A5">#REF!</definedName>
    <definedName name="_A6" localSheetId="1">#REF!</definedName>
    <definedName name="_A6">#REF!</definedName>
    <definedName name="_A7" localSheetId="1">#REF!</definedName>
    <definedName name="_A7">#REF!</definedName>
    <definedName name="_A9" localSheetId="1">#REF!</definedName>
    <definedName name="_A9">#REF!</definedName>
    <definedName name="_Abr1" localSheetId="1">#REF!</definedName>
    <definedName name="_Abr1">#REF!</definedName>
    <definedName name="_ACA25" localSheetId="1">#REF!</definedName>
    <definedName name="_ACA25">#REF!</definedName>
    <definedName name="_ACA50" localSheetId="1">#REF!</definedName>
    <definedName name="_ACA50">#REF!</definedName>
    <definedName name="_ACM30" localSheetId="1">#REF!</definedName>
    <definedName name="_ACM30">#REF!</definedName>
    <definedName name="_Ago1" localSheetId="1">#REF!</definedName>
    <definedName name="_Ago1">#REF!</definedName>
    <definedName name="_ATD1" localSheetId="1">#REF!</definedName>
    <definedName name="_ATD1">#REF!</definedName>
    <definedName name="_Aut2" localSheetId="1">#REF!</definedName>
    <definedName name="_Aut2">#REF!</definedName>
    <definedName name="_Brz1" localSheetId="1">#REF!</definedName>
    <definedName name="_Brz1">#REF!</definedName>
    <definedName name="_Brz2" localSheetId="1">#REF!</definedName>
    <definedName name="_Brz2">#REF!</definedName>
    <definedName name="_CAP20" localSheetId="1">#REF!</definedName>
    <definedName name="_CAP20">#REF!</definedName>
    <definedName name="_CCM30" localSheetId="1">#REF!</definedName>
    <definedName name="_CCM30">#REF!</definedName>
    <definedName name="_CMM30" localSheetId="1">#REF!</definedName>
    <definedName name="_CMM30">#REF!</definedName>
    <definedName name="_Dez1" localSheetId="1">#REF!</definedName>
    <definedName name="_Dez1">#REF!</definedName>
    <definedName name="_Ext2" localSheetId="1">#REF!</definedName>
    <definedName name="_Ext2">#REF!</definedName>
    <definedName name="_Ext2_3" localSheetId="1">#REF!</definedName>
    <definedName name="_Ext2_3">#REF!</definedName>
    <definedName name="_Ext2_4" localSheetId="1">#REF!</definedName>
    <definedName name="_Ext2_4">#REF!</definedName>
    <definedName name="_Ext2_5" localSheetId="1">#REF!</definedName>
    <definedName name="_Ext2_5">#REF!</definedName>
    <definedName name="_Ext22" localSheetId="1">#REF!</definedName>
    <definedName name="_Ext22">#REF!</definedName>
    <definedName name="_EXT285" localSheetId="1">#REF!</definedName>
    <definedName name="_EXT285">#REF!</definedName>
    <definedName name="_EXT285_13" localSheetId="1">#REF!</definedName>
    <definedName name="_EXT285_13">#REF!</definedName>
    <definedName name="_EXT285_26" localSheetId="1">#REF!</definedName>
    <definedName name="_EXT285_26">#REF!</definedName>
    <definedName name="_EXT285_33" localSheetId="1">#REF!</definedName>
    <definedName name="_EXT285_33">#REF!</definedName>
    <definedName name="_EXT285_5" localSheetId="1">#REF!</definedName>
    <definedName name="_EXT285_5">#REF!</definedName>
    <definedName name="_EXT285_6" localSheetId="1">#REF!</definedName>
    <definedName name="_EXT285_6">#REF!</definedName>
    <definedName name="_EXT285_7" localSheetId="1">#REF!</definedName>
    <definedName name="_EXT285_7">#REF!</definedName>
    <definedName name="_EXT285_8" localSheetId="1">#REF!</definedName>
    <definedName name="_EXT285_8">#REF!</definedName>
    <definedName name="_EXT285_9" localSheetId="1">#REF!</definedName>
    <definedName name="_EXT285_9">#REF!</definedName>
    <definedName name="_ext293" localSheetId="1">#REF!</definedName>
    <definedName name="_ext293">#REF!</definedName>
    <definedName name="_ext293_13" localSheetId="1">#REF!</definedName>
    <definedName name="_ext293_13">#REF!</definedName>
    <definedName name="_ext293_26" localSheetId="1">#REF!</definedName>
    <definedName name="_ext293_26">#REF!</definedName>
    <definedName name="_ext293_33" localSheetId="1">#REF!</definedName>
    <definedName name="_ext293_33">#REF!</definedName>
    <definedName name="_ext293_5" localSheetId="1">#REF!</definedName>
    <definedName name="_ext293_5">#REF!</definedName>
    <definedName name="_ext293_6" localSheetId="1">#REF!</definedName>
    <definedName name="_ext293_6">#REF!</definedName>
    <definedName name="_ext293_7" localSheetId="1">#REF!</definedName>
    <definedName name="_ext293_7">#REF!</definedName>
    <definedName name="_ext293_8" localSheetId="1">#REF!</definedName>
    <definedName name="_ext293_8">#REF!</definedName>
    <definedName name="_ext293_9" localSheetId="1">#REF!</definedName>
    <definedName name="_ext293_9">#REF!</definedName>
    <definedName name="_EXT377" localSheetId="1">#REF!</definedName>
    <definedName name="_EXT377">#REF!</definedName>
    <definedName name="_EXT377_13" localSheetId="1">#REF!</definedName>
    <definedName name="_EXT377_13">#REF!</definedName>
    <definedName name="_EXT377_26" localSheetId="1">#REF!</definedName>
    <definedName name="_EXT377_26">#REF!</definedName>
    <definedName name="_EXT377_33" localSheetId="1">#REF!</definedName>
    <definedName name="_EXT377_33">#REF!</definedName>
    <definedName name="_EXT377_5" localSheetId="1">#REF!</definedName>
    <definedName name="_EXT377_5">#REF!</definedName>
    <definedName name="_EXT377_6" localSheetId="1">#REF!</definedName>
    <definedName name="_EXT377_6">#REF!</definedName>
    <definedName name="_EXT377_7" localSheetId="1">#REF!</definedName>
    <definedName name="_EXT377_7">#REF!</definedName>
    <definedName name="_EXT377_8" localSheetId="1">#REF!</definedName>
    <definedName name="_EXT377_8">#REF!</definedName>
    <definedName name="_EXT377_9" localSheetId="1">#REF!</definedName>
    <definedName name="_EXT377_9">#REF!</definedName>
    <definedName name="_ext471" localSheetId="1">#REF!</definedName>
    <definedName name="_ext471">#REF!</definedName>
    <definedName name="_ext471_13" localSheetId="1">#REF!</definedName>
    <definedName name="_ext471_13">#REF!</definedName>
    <definedName name="_ext471_26" localSheetId="1">#REF!</definedName>
    <definedName name="_ext471_26">#REF!</definedName>
    <definedName name="_ext471_33" localSheetId="1">#REF!</definedName>
    <definedName name="_ext471_33">#REF!</definedName>
    <definedName name="_ext471_5" localSheetId="1">#REF!</definedName>
    <definedName name="_ext471_5">#REF!</definedName>
    <definedName name="_ext471_6" localSheetId="1">#REF!</definedName>
    <definedName name="_ext471_6">#REF!</definedName>
    <definedName name="_ext471_7" localSheetId="1">#REF!</definedName>
    <definedName name="_ext471_7">#REF!</definedName>
    <definedName name="_ext471_8" localSheetId="1">#REF!</definedName>
    <definedName name="_ext471_8">#REF!</definedName>
    <definedName name="_ext471_9" localSheetId="1">#REF!</definedName>
    <definedName name="_ext471_9">#REF!</definedName>
    <definedName name="_Fev1" localSheetId="1">#REF!</definedName>
    <definedName name="_Fev1">#REF!</definedName>
    <definedName name="_Fill" localSheetId="1">#REF!</definedName>
    <definedName name="_Fill">#REF!</definedName>
    <definedName name="_HCB5" localSheetId="1">#REF!</definedName>
    <definedName name="_HCB5">#REF!</definedName>
    <definedName name="_I" localSheetId="1">#REF!</definedName>
    <definedName name="_I">#REF!</definedName>
    <definedName name="_I_1" localSheetId="1">#REF!</definedName>
    <definedName name="_I_1">#REF!</definedName>
    <definedName name="_I_1_1" localSheetId="1">#REF!</definedName>
    <definedName name="_I_1_1">#REF!</definedName>
    <definedName name="_I_1_1_1" localSheetId="1">#REF!</definedName>
    <definedName name="_I_1_1_1">#REF!</definedName>
    <definedName name="_I_1_1_19" localSheetId="1">#REF!</definedName>
    <definedName name="_I_1_1_19">#REF!</definedName>
    <definedName name="_I_1_19" localSheetId="1">#REF!</definedName>
    <definedName name="_I_1_19">#REF!</definedName>
    <definedName name="_I_19" localSheetId="1">#REF!</definedName>
    <definedName name="_I_19">#REF!</definedName>
    <definedName name="_Jan1" localSheetId="1">#REF!</definedName>
    <definedName name="_Jan1">#REF!</definedName>
    <definedName name="_JAN2003" localSheetId="1">#REF!</definedName>
    <definedName name="_JAN2003">#REF!</definedName>
    <definedName name="_Jul1" localSheetId="1">#REF!</definedName>
    <definedName name="_Jul1">#REF!</definedName>
    <definedName name="_Jun1" localSheetId="1">#REF!</definedName>
    <definedName name="_Jun1">#REF!</definedName>
    <definedName name="_Key1" localSheetId="1">#REF!</definedName>
    <definedName name="_Key1">#REF!</definedName>
    <definedName name="_Key2" localSheetId="1">#REF!</definedName>
    <definedName name="_Key2">#REF!</definedName>
    <definedName name="_ki5" localSheetId="1">#REF!</definedName>
    <definedName name="_ki5">#REF!</definedName>
    <definedName name="_ki5_3" localSheetId="1">#REF!</definedName>
    <definedName name="_ki5_3">#REF!</definedName>
    <definedName name="_ki5_4" localSheetId="1">#REF!</definedName>
    <definedName name="_ki5_4">#REF!</definedName>
    <definedName name="_ki5_5" localSheetId="1">#REF!</definedName>
    <definedName name="_ki5_5">#REF!</definedName>
    <definedName name="_kit55" localSheetId="1">#REF!</definedName>
    <definedName name="_kit55">#REF!</definedName>
    <definedName name="_kmf1" localSheetId="1">#REF!</definedName>
    <definedName name="_kmf1">#REF!</definedName>
    <definedName name="_kmf2" localSheetId="1">#REF!</definedName>
    <definedName name="_kmf2">#REF!</definedName>
    <definedName name="_Kmf285" localSheetId="1">#REF!</definedName>
    <definedName name="_Kmf285">#REF!</definedName>
    <definedName name="_Kmf293" localSheetId="1">#REF!</definedName>
    <definedName name="_Kmf293">#REF!</definedName>
    <definedName name="_Kmf293_13" localSheetId="1">#REF!</definedName>
    <definedName name="_Kmf293_13">#REF!</definedName>
    <definedName name="_Kmf293_26" localSheetId="1">#REF!</definedName>
    <definedName name="_Kmf293_26">#REF!</definedName>
    <definedName name="_Kmf293_33" localSheetId="1">#REF!</definedName>
    <definedName name="_Kmf293_33">#REF!</definedName>
    <definedName name="_Kmf293_5" localSheetId="1">#REF!</definedName>
    <definedName name="_Kmf293_5">#REF!</definedName>
    <definedName name="_Kmf293_6" localSheetId="1">#REF!</definedName>
    <definedName name="_Kmf293_6">#REF!</definedName>
    <definedName name="_Kmf293_7" localSheetId="1">#REF!</definedName>
    <definedName name="_Kmf293_7">#REF!</definedName>
    <definedName name="_Kmf293_8" localSheetId="1">#REF!</definedName>
    <definedName name="_Kmf293_8">#REF!</definedName>
    <definedName name="_Kmf293_9" localSheetId="1">#REF!</definedName>
    <definedName name="_Kmf293_9">#REF!</definedName>
    <definedName name="_kmf377" localSheetId="1">#REF!</definedName>
    <definedName name="_kmf377">#REF!</definedName>
    <definedName name="_kmf377_13" localSheetId="1">#REF!</definedName>
    <definedName name="_kmf377_13">#REF!</definedName>
    <definedName name="_kmf377_26" localSheetId="1">#REF!</definedName>
    <definedName name="_kmf377_26">#REF!</definedName>
    <definedName name="_kmf377_33" localSheetId="1">#REF!</definedName>
    <definedName name="_kmf377_33">#REF!</definedName>
    <definedName name="_kmf377_5" localSheetId="1">#REF!</definedName>
    <definedName name="_kmf377_5">#REF!</definedName>
    <definedName name="_kmf377_6" localSheetId="1">#REF!</definedName>
    <definedName name="_kmf377_6">#REF!</definedName>
    <definedName name="_kmf377_7" localSheetId="1">#REF!</definedName>
    <definedName name="_kmf377_7">#REF!</definedName>
    <definedName name="_kmf377_8" localSheetId="1">#REF!</definedName>
    <definedName name="_kmf377_8">#REF!</definedName>
    <definedName name="_kmf377_9" localSheetId="1">#REF!</definedName>
    <definedName name="_kmf377_9">#REF!</definedName>
    <definedName name="_Kmf471" localSheetId="1">#REF!</definedName>
    <definedName name="_Kmf471">#REF!</definedName>
    <definedName name="_Kmf471_13" localSheetId="1">#REF!</definedName>
    <definedName name="_Kmf471_13">#REF!</definedName>
    <definedName name="_Kmf471_26" localSheetId="1">#REF!</definedName>
    <definedName name="_Kmf471_26">#REF!</definedName>
    <definedName name="_Kmf471_33" localSheetId="1">#REF!</definedName>
    <definedName name="_Kmf471_33">#REF!</definedName>
    <definedName name="_Kmf471_5" localSheetId="1">#REF!</definedName>
    <definedName name="_Kmf471_5">#REF!</definedName>
    <definedName name="_Kmf471_6" localSheetId="1">#REF!</definedName>
    <definedName name="_Kmf471_6">#REF!</definedName>
    <definedName name="_Kmf471_7" localSheetId="1">#REF!</definedName>
    <definedName name="_Kmf471_7">#REF!</definedName>
    <definedName name="_Kmf471_8" localSheetId="1">#REF!</definedName>
    <definedName name="_Kmf471_8">#REF!</definedName>
    <definedName name="_Kmf471_9" localSheetId="1">#REF!</definedName>
    <definedName name="_Kmf471_9">#REF!</definedName>
    <definedName name="_kmi1" localSheetId="1">#REF!</definedName>
    <definedName name="_kmi1">#REF!</definedName>
    <definedName name="_kmi2" localSheetId="1">#REF!</definedName>
    <definedName name="_kmi2">#REF!</definedName>
    <definedName name="_Kmi285" localSheetId="1">#REF!</definedName>
    <definedName name="_Kmi285">#REF!</definedName>
    <definedName name="_Kmi293" localSheetId="1">#REF!</definedName>
    <definedName name="_Kmi293">#REF!</definedName>
    <definedName name="_Kmi293_13" localSheetId="1">#REF!</definedName>
    <definedName name="_Kmi293_13">#REF!</definedName>
    <definedName name="_Kmi293_26" localSheetId="1">#REF!</definedName>
    <definedName name="_Kmi293_26">#REF!</definedName>
    <definedName name="_Kmi293_33" localSheetId="1">#REF!</definedName>
    <definedName name="_Kmi293_33">#REF!</definedName>
    <definedName name="_Kmi293_5" localSheetId="1">#REF!</definedName>
    <definedName name="_Kmi293_5">#REF!</definedName>
    <definedName name="_Kmi293_6" localSheetId="1">#REF!</definedName>
    <definedName name="_Kmi293_6">#REF!</definedName>
    <definedName name="_Kmi293_7" localSheetId="1">#REF!</definedName>
    <definedName name="_Kmi293_7">#REF!</definedName>
    <definedName name="_Kmi293_8" localSheetId="1">#REF!</definedName>
    <definedName name="_Kmi293_8">#REF!</definedName>
    <definedName name="_Kmi293_9" localSheetId="1">#REF!</definedName>
    <definedName name="_Kmi293_9">#REF!</definedName>
    <definedName name="_kmi377" localSheetId="1">#REF!</definedName>
    <definedName name="_kmi377">#REF!</definedName>
    <definedName name="_kmi377_13" localSheetId="1">#REF!</definedName>
    <definedName name="_kmi377_13">#REF!</definedName>
    <definedName name="_kmi377_26" localSheetId="1">#REF!</definedName>
    <definedName name="_kmi377_26">#REF!</definedName>
    <definedName name="_kmi377_33" localSheetId="1">#REF!</definedName>
    <definedName name="_kmi377_33">#REF!</definedName>
    <definedName name="_kmi377_5" localSheetId="1">#REF!</definedName>
    <definedName name="_kmi377_5">#REF!</definedName>
    <definedName name="_kmi377_6" localSheetId="1">#REF!</definedName>
    <definedName name="_kmi377_6">#REF!</definedName>
    <definedName name="_kmi377_7" localSheetId="1">#REF!</definedName>
    <definedName name="_kmi377_7">#REF!</definedName>
    <definedName name="_kmi377_8" localSheetId="1">#REF!</definedName>
    <definedName name="_kmi377_8">#REF!</definedName>
    <definedName name="_kmi377_9" localSheetId="1">#REF!</definedName>
    <definedName name="_kmi377_9">#REF!</definedName>
    <definedName name="_Kmi471" localSheetId="1">#REF!</definedName>
    <definedName name="_Kmi471">#REF!</definedName>
    <definedName name="_Kmi471_13" localSheetId="1">#REF!</definedName>
    <definedName name="_Kmi471_13">#REF!</definedName>
    <definedName name="_Kmi471_26" localSheetId="1">#REF!</definedName>
    <definedName name="_Kmi471_26">#REF!</definedName>
    <definedName name="_Kmi471_33" localSheetId="1">#REF!</definedName>
    <definedName name="_Kmi471_33">#REF!</definedName>
    <definedName name="_Kmi471_5" localSheetId="1">#REF!</definedName>
    <definedName name="_Kmi471_5">#REF!</definedName>
    <definedName name="_Kmi471_6" localSheetId="1">#REF!</definedName>
    <definedName name="_Kmi471_6">#REF!</definedName>
    <definedName name="_Kmi471_7" localSheetId="1">#REF!</definedName>
    <definedName name="_Kmi471_7">#REF!</definedName>
    <definedName name="_Kmi471_8" localSheetId="1">#REF!</definedName>
    <definedName name="_Kmi471_8">#REF!</definedName>
    <definedName name="_Kmi471_9" localSheetId="1">#REF!</definedName>
    <definedName name="_Kmi471_9">#REF!</definedName>
    <definedName name="_la2" localSheetId="1">#REF!</definedName>
    <definedName name="_la2">#REF!</definedName>
    <definedName name="_Mai1" localSheetId="1">#REF!</definedName>
    <definedName name="_Mai1">#REF!</definedName>
    <definedName name="_Mar1" localSheetId="1">#REF!</definedName>
    <definedName name="_Mar1">#REF!</definedName>
    <definedName name="_MOD01" localSheetId="1">#REF!</definedName>
    <definedName name="_MOD01">#REF!</definedName>
    <definedName name="_Nov1" localSheetId="1">#REF!</definedName>
    <definedName name="_Nov1">#REF!</definedName>
    <definedName name="_Obs1" localSheetId="1">#REF!</definedName>
    <definedName name="_Obs1">#REF!</definedName>
    <definedName name="_Obs2" localSheetId="1">#REF!</definedName>
    <definedName name="_Obs2">#REF!</definedName>
    <definedName name="_OR1" localSheetId="1">#REF!</definedName>
    <definedName name="_OR1">#REF!</definedName>
    <definedName name="_OR12" localSheetId="1">#REF!</definedName>
    <definedName name="_OR12">#REF!</definedName>
    <definedName name="_OR13" localSheetId="1">#REF!</definedName>
    <definedName name="_OR13">#REF!</definedName>
    <definedName name="_OR14" localSheetId="1">#REF!</definedName>
    <definedName name="_OR14">#REF!</definedName>
    <definedName name="_OR15" localSheetId="1">#REF!</definedName>
    <definedName name="_OR15">#REF!</definedName>
    <definedName name="_OR16" localSheetId="1">#REF!</definedName>
    <definedName name="_OR16">#REF!</definedName>
    <definedName name="_OR17" localSheetId="1">#REF!</definedName>
    <definedName name="_OR17">#REF!</definedName>
    <definedName name="_OR18" localSheetId="1">#REF!</definedName>
    <definedName name="_OR18">#REF!</definedName>
    <definedName name="_OR19" localSheetId="1">#REF!</definedName>
    <definedName name="_OR19">#REF!</definedName>
    <definedName name="_OR2" localSheetId="1">#REF!</definedName>
    <definedName name="_OR2">#REF!</definedName>
    <definedName name="_OR3" localSheetId="1">#REF!</definedName>
    <definedName name="_OR3">#REF!</definedName>
    <definedName name="_OR4" localSheetId="1">#REF!</definedName>
    <definedName name="_OR4">#REF!</definedName>
    <definedName name="_OR5" localSheetId="1">#REF!</definedName>
    <definedName name="_OR5">#REF!</definedName>
    <definedName name="_OR6" localSheetId="1">#REF!</definedName>
    <definedName name="_OR6">#REF!</definedName>
    <definedName name="_OR7" localSheetId="1">#REF!</definedName>
    <definedName name="_OR7">#REF!</definedName>
    <definedName name="_OR8" localSheetId="1">#REF!</definedName>
    <definedName name="_OR8">#REF!</definedName>
    <definedName name="_OR9" localSheetId="1">#REF!</definedName>
    <definedName name="_OR9">#REF!</definedName>
    <definedName name="_Out1" localSheetId="1">#REF!</definedName>
    <definedName name="_Out1">#REF!</definedName>
    <definedName name="_PAG1" localSheetId="1">#REF!</definedName>
    <definedName name="_PAG1">#REF!</definedName>
    <definedName name="_PAG10" localSheetId="1">#REF!</definedName>
    <definedName name="_PAG10">#REF!</definedName>
    <definedName name="_PAG11" localSheetId="1">#REF!</definedName>
    <definedName name="_PAG11">#REF!</definedName>
    <definedName name="_PAG12" localSheetId="1">#REF!</definedName>
    <definedName name="_PAG12">#REF!</definedName>
    <definedName name="_PAG13" localSheetId="1">#REF!</definedName>
    <definedName name="_PAG13">#REF!</definedName>
    <definedName name="_PAG2" localSheetId="1">#REF!</definedName>
    <definedName name="_PAG2">#REF!</definedName>
    <definedName name="_PAG3" localSheetId="1">#REF!</definedName>
    <definedName name="_PAG3">#REF!</definedName>
    <definedName name="_PAG4" localSheetId="1">#REF!</definedName>
    <definedName name="_PAG4">#REF!</definedName>
    <definedName name="_PAG5" localSheetId="1">#REF!</definedName>
    <definedName name="_PAG5">#REF!</definedName>
    <definedName name="_PAG6" localSheetId="1">#REF!</definedName>
    <definedName name="_PAG6">#REF!</definedName>
    <definedName name="_PAG7" localSheetId="1">#REF!</definedName>
    <definedName name="_PAG7">#REF!</definedName>
    <definedName name="_PAG8" localSheetId="1">#REF!</definedName>
    <definedName name="_PAG8">#REF!</definedName>
    <definedName name="_PAG9" localSheetId="1">#REF!</definedName>
    <definedName name="_PAG9">#REF!</definedName>
    <definedName name="_Parse_On" localSheetId="1">#REF!</definedName>
    <definedName name="_Parse_On">#REF!</definedName>
    <definedName name="_Parse_Out" localSheetId="1">#REF!</definedName>
    <definedName name="_Parse_Out">#REF!</definedName>
    <definedName name="_PCM30" localSheetId="1">#REF!</definedName>
    <definedName name="_PCM30">#REF!</definedName>
    <definedName name="_PL1" localSheetId="1">#REF!</definedName>
    <definedName name="_PL1">#REF!</definedName>
    <definedName name="_PL1_4" localSheetId="1">#REF!</definedName>
    <definedName name="_PL1_4">#REF!</definedName>
    <definedName name="_PL11" localSheetId="1">#REF!</definedName>
    <definedName name="_PL11">#REF!</definedName>
    <definedName name="_PLA2" localSheetId="1">#REF!</definedName>
    <definedName name="_PLA2">#REF!</definedName>
    <definedName name="_PM334" localSheetId="1">#REF!</definedName>
    <definedName name="_PM334">#REF!</definedName>
    <definedName name="_PM335" localSheetId="1">#REF!</definedName>
    <definedName name="_PM335">#REF!</definedName>
    <definedName name="_PM346" localSheetId="1">#REF!</definedName>
    <definedName name="_PM346">#REF!</definedName>
    <definedName name="_PM406" localSheetId="1">#REF!</definedName>
    <definedName name="_PM406">#REF!</definedName>
    <definedName name="_PM412" localSheetId="1">#REF!</definedName>
    <definedName name="_PM412">#REF!</definedName>
    <definedName name="_PM609" localSheetId="1">#REF!</definedName>
    <definedName name="_PM609">#REF!</definedName>
    <definedName name="_PM970" localSheetId="1">#REF!</definedName>
    <definedName name="_PM970">#REF!</definedName>
    <definedName name="_PNV2002" localSheetId="1">#REF!</definedName>
    <definedName name="_PNV2002">#REF!</definedName>
    <definedName name="_PNV2003" localSheetId="1">#REF!</definedName>
    <definedName name="_PNV2003">#REF!</definedName>
    <definedName name="_PNV2009" localSheetId="1">#REF!</definedName>
    <definedName name="_PNV2009">#REF!</definedName>
    <definedName name="_PTB10" localSheetId="1">#REF!</definedName>
    <definedName name="_PTB10">#REF!</definedName>
    <definedName name="_r" localSheetId="1">#REF!</definedName>
    <definedName name="_r">#REF!</definedName>
    <definedName name="_Rbv1" localSheetId="1">#REF!</definedName>
    <definedName name="_Rbv1">#REF!</definedName>
    <definedName name="_RODOVIA" localSheetId="1">#REF!</definedName>
    <definedName name="_RODOVIA">#REF!</definedName>
    <definedName name="_RP1" localSheetId="1">#REF!</definedName>
    <definedName name="_RP1">#REF!</definedName>
    <definedName name="_S" localSheetId="1">#REF!</definedName>
    <definedName name="_S">#REF!</definedName>
    <definedName name="_S_1" localSheetId="1">#REF!</definedName>
    <definedName name="_S_1">#REF!</definedName>
    <definedName name="_S_1_1" localSheetId="1">#REF!</definedName>
    <definedName name="_S_1_1">#REF!</definedName>
    <definedName name="_S_1_1_1" localSheetId="1">#REF!</definedName>
    <definedName name="_S_1_1_1">#REF!</definedName>
    <definedName name="_S_24" localSheetId="1">#REF!</definedName>
    <definedName name="_S_24">#REF!</definedName>
    <definedName name="_S_26" localSheetId="1">#REF!</definedName>
    <definedName name="_S_26">#REF!</definedName>
    <definedName name="_S_27" localSheetId="1">#REF!</definedName>
    <definedName name="_S_27">#REF!</definedName>
    <definedName name="_S_28" localSheetId="1">#REF!</definedName>
    <definedName name="_S_28">#REF!</definedName>
    <definedName name="_S_29" localSheetId="1">#REF!</definedName>
    <definedName name="_S_29">#REF!</definedName>
    <definedName name="_S_9" localSheetId="1">#REF!</definedName>
    <definedName name="_S_9">#REF!</definedName>
    <definedName name="_Set1" localSheetId="1">#REF!</definedName>
    <definedName name="_Set1">#REF!</definedName>
    <definedName name="_Sort" localSheetId="1">#REF!</definedName>
    <definedName name="_Sort">#REF!</definedName>
    <definedName name="_SUBTRECHO" localSheetId="1">#REF!</definedName>
    <definedName name="_SUBTRECHO">#REF!</definedName>
    <definedName name="_tab0198" localSheetId="1">#REF!</definedName>
    <definedName name="_tab0198">#REF!</definedName>
    <definedName name="_TB10" localSheetId="1">#REF!</definedName>
    <definedName name="_TB10">#REF!</definedName>
    <definedName name="_tb97" localSheetId="1">#REF!</definedName>
    <definedName name="_tb97">#REF!</definedName>
    <definedName name="_tbw97" localSheetId="1">#REF!</definedName>
    <definedName name="_tbw97">#REF!</definedName>
    <definedName name="_TCB4" localSheetId="1">#REF!</definedName>
    <definedName name="_TCB4">#REF!</definedName>
    <definedName name="_TCB5" localSheetId="1">#REF!</definedName>
    <definedName name="_TCB5">#REF!</definedName>
    <definedName name="_TCM30" localSheetId="1">#REF!</definedName>
    <definedName name="_TCM30">#REF!</definedName>
    <definedName name="_TEB4" localSheetId="1">#REF!</definedName>
    <definedName name="_TEB4">#REF!</definedName>
    <definedName name="_TOT1" localSheetId="1">#REF!</definedName>
    <definedName name="_TOT1">#REF!</definedName>
    <definedName name="_TOT2" localSheetId="1">#REF!</definedName>
    <definedName name="_TOT2">#REF!</definedName>
    <definedName name="_TOT3" localSheetId="1">#REF!</definedName>
    <definedName name="_TOT3">#REF!</definedName>
    <definedName name="_TOT4" localSheetId="1">#REF!</definedName>
    <definedName name="_TOT4">#REF!</definedName>
    <definedName name="_TOT5" localSheetId="1">#REF!</definedName>
    <definedName name="_TOT5">#REF!</definedName>
    <definedName name="_TOT6" localSheetId="1">#REF!</definedName>
    <definedName name="_TOT6">#REF!</definedName>
    <definedName name="_TOT7" localSheetId="1">#REF!</definedName>
    <definedName name="_TOT7">#REF!</definedName>
    <definedName name="_TRECHO" localSheetId="1">#REF!</definedName>
    <definedName name="_TRECHO">#REF!</definedName>
    <definedName name="_TSD2" localSheetId="1">#REF!</definedName>
    <definedName name="_TSD2">#REF!</definedName>
    <definedName name="_Val1" localSheetId="13">[1]Plan1!$G$1:$H$10</definedName>
    <definedName name="_Val1">[2]Plan1!$G$1:$H$10</definedName>
    <definedName name="_Val2" localSheetId="13">[1]Plan1!$E$1:$F$10</definedName>
    <definedName name="_Val2">[2]Plan1!$E$1:$F$10</definedName>
    <definedName name="_Val3" localSheetId="13">[1]Plan1!$C$1:$D$10</definedName>
    <definedName name="_Val3">[2]Plan1!$C$1:$D$10</definedName>
    <definedName name="_Val4" localSheetId="13">[1]Plan1!$A$1:$B$10</definedName>
    <definedName name="_Val4">[2]Plan1!$A$1:$B$10</definedName>
    <definedName name="a" localSheetId="1">#REF!</definedName>
    <definedName name="a">#REF!</definedName>
    <definedName name="a_4" localSheetId="1">#REF!</definedName>
    <definedName name="a_4">#REF!</definedName>
    <definedName name="A_km" localSheetId="1">#REF!</definedName>
    <definedName name="A_km">#REF!</definedName>
    <definedName name="AA" localSheetId="1">#REF!</definedName>
    <definedName name="AA">#REF!</definedName>
    <definedName name="aaa" localSheetId="1">#REF!</definedName>
    <definedName name="aaa">#REF!</definedName>
    <definedName name="aaaa" localSheetId="1">#REF!</definedName>
    <definedName name="aaaa">#REF!</definedName>
    <definedName name="AAAAA" localSheetId="1">#REF!</definedName>
    <definedName name="AAAAA">#REF!</definedName>
    <definedName name="AAAAAA" localSheetId="1">#REF!</definedName>
    <definedName name="AAAAAA">#REF!</definedName>
    <definedName name="AAAAAAA" localSheetId="1">#REF!</definedName>
    <definedName name="AAAAAAA">#REF!</definedName>
    <definedName name="aaaaaaaa" localSheetId="1">#REF!</definedName>
    <definedName name="aaaaaaaa">#REF!</definedName>
    <definedName name="aaaaaaaaaaaa" localSheetId="1">#REF!</definedName>
    <definedName name="aaaaaaaaaaaa">#REF!</definedName>
    <definedName name="AAAAAAAAAAAAA" localSheetId="1">#REF!</definedName>
    <definedName name="AAAAAAAAAAAAA">#REF!</definedName>
    <definedName name="aaaaaaaaaaaaaa" localSheetId="1">#REF!</definedName>
    <definedName name="aaaaaaaaaaaaaa">#REF!</definedName>
    <definedName name="aaaaaaaaaaaaaaaaaaaaaaaaaaaaaa" localSheetId="1">#REF!</definedName>
    <definedName name="aaaaaaaaaaaaaaaaaaaaaaaaaaaaaa">#REF!</definedName>
    <definedName name="aasas" localSheetId="1">#REF!</definedName>
    <definedName name="aasas">#REF!</definedName>
    <definedName name="ACAP20" localSheetId="1">#REF!</definedName>
    <definedName name="ACAP20">#REF!</definedName>
    <definedName name="acapaselante" localSheetId="1">#REF!</definedName>
    <definedName name="acapaselante">#REF!</definedName>
    <definedName name="acapaselante_13" localSheetId="1">#REF!</definedName>
    <definedName name="acapaselante_13">#REF!</definedName>
    <definedName name="acapaselante_13_19" localSheetId="1">#REF!</definedName>
    <definedName name="acapaselante_13_19">#REF!</definedName>
    <definedName name="acapaselante_13_23" localSheetId="1">#REF!</definedName>
    <definedName name="acapaselante_13_23">#REF!</definedName>
    <definedName name="acapaselante_13_25" localSheetId="1">#REF!</definedName>
    <definedName name="acapaselante_13_25">#REF!</definedName>
    <definedName name="acapaselante_13_26" localSheetId="1">#REF!</definedName>
    <definedName name="acapaselante_13_26">#REF!</definedName>
    <definedName name="acapaselante_13_33" localSheetId="1">#REF!</definedName>
    <definedName name="acapaselante_13_33">#REF!</definedName>
    <definedName name="acapaselante_13_9" localSheetId="1">#REF!</definedName>
    <definedName name="acapaselante_13_9">#REF!</definedName>
    <definedName name="acapaselante_15" localSheetId="1">#REF!</definedName>
    <definedName name="acapaselante_15">#REF!</definedName>
    <definedName name="acapaselante_15_13" localSheetId="1">#REF!</definedName>
    <definedName name="acapaselante_15_13">#REF!</definedName>
    <definedName name="acapaselante_15_13_19" localSheetId="1">#REF!</definedName>
    <definedName name="acapaselante_15_13_19">#REF!</definedName>
    <definedName name="acapaselante_15_13_23" localSheetId="1">#REF!</definedName>
    <definedName name="acapaselante_15_13_23">#REF!</definedName>
    <definedName name="acapaselante_15_13_25" localSheetId="1">#REF!</definedName>
    <definedName name="acapaselante_15_13_25">#REF!</definedName>
    <definedName name="acapaselante_15_13_26" localSheetId="1">#REF!</definedName>
    <definedName name="acapaselante_15_13_26">#REF!</definedName>
    <definedName name="acapaselante_15_13_33" localSheetId="1">#REF!</definedName>
    <definedName name="acapaselante_15_13_33">#REF!</definedName>
    <definedName name="acapaselante_15_13_9" localSheetId="1">#REF!</definedName>
    <definedName name="acapaselante_15_13_9">#REF!</definedName>
    <definedName name="acapaselante_15_19" localSheetId="1">#REF!</definedName>
    <definedName name="acapaselante_15_19">#REF!</definedName>
    <definedName name="acapaselante_15_23" localSheetId="1">#REF!</definedName>
    <definedName name="acapaselante_15_23">#REF!</definedName>
    <definedName name="acapaselante_15_25" localSheetId="1">#REF!</definedName>
    <definedName name="acapaselante_15_25">#REF!</definedName>
    <definedName name="acapaselante_15_26" localSheetId="1">#REF!</definedName>
    <definedName name="acapaselante_15_26">#REF!</definedName>
    <definedName name="acapaselante_15_33" localSheetId="1">#REF!</definedName>
    <definedName name="acapaselante_15_33">#REF!</definedName>
    <definedName name="acapaselante_15_9" localSheetId="1">#REF!</definedName>
    <definedName name="acapaselante_15_9">#REF!</definedName>
    <definedName name="acapaselante_19" localSheetId="1">#REF!</definedName>
    <definedName name="acapaselante_19">#REF!</definedName>
    <definedName name="acapaselante_23" localSheetId="1">#REF!</definedName>
    <definedName name="acapaselante_23">#REF!</definedName>
    <definedName name="acapaselante_24" localSheetId="1">#REF!</definedName>
    <definedName name="acapaselante_24">#REF!</definedName>
    <definedName name="acapaselante_24_13" localSheetId="1">#REF!</definedName>
    <definedName name="acapaselante_24_13">#REF!</definedName>
    <definedName name="acapaselante_24_13_19" localSheetId="1">#REF!</definedName>
    <definedName name="acapaselante_24_13_19">#REF!</definedName>
    <definedName name="acapaselante_24_13_23" localSheetId="1">#REF!</definedName>
    <definedName name="acapaselante_24_13_23">#REF!</definedName>
    <definedName name="acapaselante_24_13_25" localSheetId="1">#REF!</definedName>
    <definedName name="acapaselante_24_13_25">#REF!</definedName>
    <definedName name="acapaselante_24_13_26" localSheetId="1">#REF!</definedName>
    <definedName name="acapaselante_24_13_26">#REF!</definedName>
    <definedName name="acapaselante_24_13_33" localSheetId="1">#REF!</definedName>
    <definedName name="acapaselante_24_13_33">#REF!</definedName>
    <definedName name="acapaselante_24_13_9" localSheetId="1">#REF!</definedName>
    <definedName name="acapaselante_24_13_9">#REF!</definedName>
    <definedName name="acapaselante_24_19" localSheetId="1">#REF!</definedName>
    <definedName name="acapaselante_24_19">#REF!</definedName>
    <definedName name="acapaselante_24_23" localSheetId="1">#REF!</definedName>
    <definedName name="acapaselante_24_23">#REF!</definedName>
    <definedName name="acapaselante_24_25" localSheetId="1">#REF!</definedName>
    <definedName name="acapaselante_24_25">#REF!</definedName>
    <definedName name="acapaselante_24_26" localSheetId="1">#REF!</definedName>
    <definedName name="acapaselante_24_26">#REF!</definedName>
    <definedName name="acapaselante_24_33" localSheetId="1">#REF!</definedName>
    <definedName name="acapaselante_24_33">#REF!</definedName>
    <definedName name="acapaselante_24_9" localSheetId="1">#REF!</definedName>
    <definedName name="acapaselante_24_9">#REF!</definedName>
    <definedName name="acapaselante_25" localSheetId="1">#REF!</definedName>
    <definedName name="acapaselante_25">#REF!</definedName>
    <definedName name="acapaselante_26" localSheetId="1">#REF!</definedName>
    <definedName name="acapaselante_26">#REF!</definedName>
    <definedName name="acapaselante_33" localSheetId="1">#REF!</definedName>
    <definedName name="acapaselante_33">#REF!</definedName>
    <definedName name="acapaselante_9" localSheetId="1">#REF!</definedName>
    <definedName name="acapaselante_9">#REF!</definedName>
    <definedName name="ADMO" localSheetId="1">#REF!</definedName>
    <definedName name="ADMO">#REF!</definedName>
    <definedName name="AEMUL" localSheetId="1">#REF!</definedName>
    <definedName name="AEMUL">#REF!</definedName>
    <definedName name="aforma" localSheetId="1">#REF!</definedName>
    <definedName name="aforma">#REF!</definedName>
    <definedName name="aforma_13" localSheetId="1">#REF!</definedName>
    <definedName name="aforma_13">#REF!</definedName>
    <definedName name="aforma_13_19" localSheetId="1">#REF!</definedName>
    <definedName name="aforma_13_19">#REF!</definedName>
    <definedName name="aforma_13_23" localSheetId="1">#REF!</definedName>
    <definedName name="aforma_13_23">#REF!</definedName>
    <definedName name="aforma_13_25" localSheetId="1">#REF!</definedName>
    <definedName name="aforma_13_25">#REF!</definedName>
    <definedName name="aforma_13_26" localSheetId="1">#REF!</definedName>
    <definedName name="aforma_13_26">#REF!</definedName>
    <definedName name="aforma_13_33" localSheetId="1">#REF!</definedName>
    <definedName name="aforma_13_33">#REF!</definedName>
    <definedName name="aforma_13_9" localSheetId="1">#REF!</definedName>
    <definedName name="aforma_13_9">#REF!</definedName>
    <definedName name="aforma_15" localSheetId="1">#REF!</definedName>
    <definedName name="aforma_15">#REF!</definedName>
    <definedName name="aforma_15_13" localSheetId="1">#REF!</definedName>
    <definedName name="aforma_15_13">#REF!</definedName>
    <definedName name="aforma_15_13_19" localSheetId="1">#REF!</definedName>
    <definedName name="aforma_15_13_19">#REF!</definedName>
    <definedName name="aforma_15_13_23" localSheetId="1">#REF!</definedName>
    <definedName name="aforma_15_13_23">#REF!</definedName>
    <definedName name="aforma_15_13_25" localSheetId="1">#REF!</definedName>
    <definedName name="aforma_15_13_25">#REF!</definedName>
    <definedName name="aforma_15_13_26" localSheetId="1">#REF!</definedName>
    <definedName name="aforma_15_13_26">#REF!</definedName>
    <definedName name="aforma_15_13_33" localSheetId="1">#REF!</definedName>
    <definedName name="aforma_15_13_33">#REF!</definedName>
    <definedName name="aforma_15_13_9" localSheetId="1">#REF!</definedName>
    <definedName name="aforma_15_13_9">#REF!</definedName>
    <definedName name="aforma_15_19" localSheetId="1">#REF!</definedName>
    <definedName name="aforma_15_19">#REF!</definedName>
    <definedName name="aforma_15_23" localSheetId="1">#REF!</definedName>
    <definedName name="aforma_15_23">#REF!</definedName>
    <definedName name="aforma_15_25" localSheetId="1">#REF!</definedName>
    <definedName name="aforma_15_25">#REF!</definedName>
    <definedName name="aforma_15_26" localSheetId="1">#REF!</definedName>
    <definedName name="aforma_15_26">#REF!</definedName>
    <definedName name="aforma_15_33" localSheetId="1">#REF!</definedName>
    <definedName name="aforma_15_33">#REF!</definedName>
    <definedName name="aforma_15_9" localSheetId="1">#REF!</definedName>
    <definedName name="aforma_15_9">#REF!</definedName>
    <definedName name="aforma_19" localSheetId="1">#REF!</definedName>
    <definedName name="aforma_19">#REF!</definedName>
    <definedName name="aforma_23" localSheetId="1">#REF!</definedName>
    <definedName name="aforma_23">#REF!</definedName>
    <definedName name="aforma_24" localSheetId="1">#REF!</definedName>
    <definedName name="aforma_24">#REF!</definedName>
    <definedName name="aforma_24_13" localSheetId="1">#REF!</definedName>
    <definedName name="aforma_24_13">#REF!</definedName>
    <definedName name="aforma_24_13_19" localSheetId="1">#REF!</definedName>
    <definedName name="aforma_24_13_19">#REF!</definedName>
    <definedName name="aforma_24_13_23" localSheetId="1">#REF!</definedName>
    <definedName name="aforma_24_13_23">#REF!</definedName>
    <definedName name="aforma_24_13_25" localSheetId="1">#REF!</definedName>
    <definedName name="aforma_24_13_25">#REF!</definedName>
    <definedName name="aforma_24_13_26" localSheetId="1">#REF!</definedName>
    <definedName name="aforma_24_13_26">#REF!</definedName>
    <definedName name="aforma_24_13_33" localSheetId="1">#REF!</definedName>
    <definedName name="aforma_24_13_33">#REF!</definedName>
    <definedName name="aforma_24_13_9" localSheetId="1">#REF!</definedName>
    <definedName name="aforma_24_13_9">#REF!</definedName>
    <definedName name="aforma_24_19" localSheetId="1">#REF!</definedName>
    <definedName name="aforma_24_19">#REF!</definedName>
    <definedName name="aforma_24_23" localSheetId="1">#REF!</definedName>
    <definedName name="aforma_24_23">#REF!</definedName>
    <definedName name="aforma_24_25" localSheetId="1">#REF!</definedName>
    <definedName name="aforma_24_25">#REF!</definedName>
    <definedName name="aforma_24_26" localSheetId="1">#REF!</definedName>
    <definedName name="aforma_24_26">#REF!</definedName>
    <definedName name="aforma_24_33" localSheetId="1">#REF!</definedName>
    <definedName name="aforma_24_33">#REF!</definedName>
    <definedName name="aforma_24_9" localSheetId="1">#REF!</definedName>
    <definedName name="aforma_24_9">#REF!</definedName>
    <definedName name="aforma_25" localSheetId="1">#REF!</definedName>
    <definedName name="aforma_25">#REF!</definedName>
    <definedName name="aforma_26" localSheetId="1">#REF!</definedName>
    <definedName name="aforma_26">#REF!</definedName>
    <definedName name="aforma_33" localSheetId="1">#REF!</definedName>
    <definedName name="aforma_33">#REF!</definedName>
    <definedName name="aforma_9" localSheetId="1">#REF!</definedName>
    <definedName name="aforma_9">#REF!</definedName>
    <definedName name="AGREGADO" localSheetId="1">#REF!</definedName>
    <definedName name="AGREGADO">#REF!</definedName>
    <definedName name="AGREGADO_10" localSheetId="1">#REF!</definedName>
    <definedName name="AGREGADO_10">#REF!</definedName>
    <definedName name="AGREGADO_10_19" localSheetId="1">#REF!</definedName>
    <definedName name="AGREGADO_10_19">#REF!</definedName>
    <definedName name="AGREGADO_17" localSheetId="1">#REF!</definedName>
    <definedName name="AGREGADO_17">#REF!</definedName>
    <definedName name="AGREGADO_17_19" localSheetId="1">#REF!</definedName>
    <definedName name="AGREGADO_17_19">#REF!</definedName>
    <definedName name="AGREGADO_19" localSheetId="1">#REF!</definedName>
    <definedName name="AGREGADO_19">#REF!</definedName>
    <definedName name="AGREGADO_6" localSheetId="1">#REF!</definedName>
    <definedName name="AGREGADO_6">#REF!</definedName>
    <definedName name="AGREGADO_6_19" localSheetId="1">#REF!</definedName>
    <definedName name="AGREGADO_6_19">#REF!</definedName>
    <definedName name="AGREGADO_7" localSheetId="1">#REF!</definedName>
    <definedName name="AGREGADO_7">#REF!</definedName>
    <definedName name="AGREGADO_7_19" localSheetId="1">#REF!</definedName>
    <definedName name="AGREGADO_7_19">#REF!</definedName>
    <definedName name="AGREGADO_8" localSheetId="1">#REF!</definedName>
    <definedName name="AGREGADO_8">#REF!</definedName>
    <definedName name="AGREGADO_8_19" localSheetId="1">#REF!</definedName>
    <definedName name="AGREGADO_8_19">#REF!</definedName>
    <definedName name="AGREGADO_9" localSheetId="1">#REF!</definedName>
    <definedName name="AGREGADO_9">#REF!</definedName>
    <definedName name="AGREGADO_9_19" localSheetId="1">#REF!</definedName>
    <definedName name="AGREGADO_9_19">#REF!</definedName>
    <definedName name="alamafina" localSheetId="1">#REF!</definedName>
    <definedName name="alamafina">#REF!</definedName>
    <definedName name="alamafina_13" localSheetId="1">#REF!</definedName>
    <definedName name="alamafina_13">#REF!</definedName>
    <definedName name="alamafina_13_19" localSheetId="1">#REF!</definedName>
    <definedName name="alamafina_13_19">#REF!</definedName>
    <definedName name="alamafina_13_23" localSheetId="1">#REF!</definedName>
    <definedName name="alamafina_13_23">#REF!</definedName>
    <definedName name="alamafina_13_25" localSheetId="1">#REF!</definedName>
    <definedName name="alamafina_13_25">#REF!</definedName>
    <definedName name="alamafina_13_26" localSheetId="1">#REF!</definedName>
    <definedName name="alamafina_13_26">#REF!</definedName>
    <definedName name="alamafina_13_33" localSheetId="1">#REF!</definedName>
    <definedName name="alamafina_13_33">#REF!</definedName>
    <definedName name="alamafina_13_9" localSheetId="1">#REF!</definedName>
    <definedName name="alamafina_13_9">#REF!</definedName>
    <definedName name="alamafina_15" localSheetId="1">#REF!</definedName>
    <definedName name="alamafina_15">#REF!</definedName>
    <definedName name="alamafina_15_13" localSheetId="1">#REF!</definedName>
    <definedName name="alamafina_15_13">#REF!</definedName>
    <definedName name="alamafina_15_13_19" localSheetId="1">#REF!</definedName>
    <definedName name="alamafina_15_13_19">#REF!</definedName>
    <definedName name="alamafina_15_13_23" localSheetId="1">#REF!</definedName>
    <definedName name="alamafina_15_13_23">#REF!</definedName>
    <definedName name="alamafina_15_13_25" localSheetId="1">#REF!</definedName>
    <definedName name="alamafina_15_13_25">#REF!</definedName>
    <definedName name="alamafina_15_13_26" localSheetId="1">#REF!</definedName>
    <definedName name="alamafina_15_13_26">#REF!</definedName>
    <definedName name="alamafina_15_13_33" localSheetId="1">#REF!</definedName>
    <definedName name="alamafina_15_13_33">#REF!</definedName>
    <definedName name="alamafina_15_13_9" localSheetId="1">#REF!</definedName>
    <definedName name="alamafina_15_13_9">#REF!</definedName>
    <definedName name="alamafina_15_19" localSheetId="1">#REF!</definedName>
    <definedName name="alamafina_15_19">#REF!</definedName>
    <definedName name="alamafina_15_23" localSheetId="1">#REF!</definedName>
    <definedName name="alamafina_15_23">#REF!</definedName>
    <definedName name="alamafina_15_25" localSheetId="1">#REF!</definedName>
    <definedName name="alamafina_15_25">#REF!</definedName>
    <definedName name="alamafina_15_26" localSheetId="1">#REF!</definedName>
    <definedName name="alamafina_15_26">#REF!</definedName>
    <definedName name="alamafina_15_33" localSheetId="1">#REF!</definedName>
    <definedName name="alamafina_15_33">#REF!</definedName>
    <definedName name="alamafina_15_9" localSheetId="1">#REF!</definedName>
    <definedName name="alamafina_15_9">#REF!</definedName>
    <definedName name="alamafina_19" localSheetId="1">#REF!</definedName>
    <definedName name="alamafina_19">#REF!</definedName>
    <definedName name="alamafina_23" localSheetId="1">#REF!</definedName>
    <definedName name="alamafina_23">#REF!</definedName>
    <definedName name="alamafina_24" localSheetId="1">#REF!</definedName>
    <definedName name="alamafina_24">#REF!</definedName>
    <definedName name="alamafina_24_13" localSheetId="1">#REF!</definedName>
    <definedName name="alamafina_24_13">#REF!</definedName>
    <definedName name="alamafina_24_13_19" localSheetId="1">#REF!</definedName>
    <definedName name="alamafina_24_13_19">#REF!</definedName>
    <definedName name="alamafina_24_13_23" localSheetId="1">#REF!</definedName>
    <definedName name="alamafina_24_13_23">#REF!</definedName>
    <definedName name="alamafina_24_13_25" localSheetId="1">#REF!</definedName>
    <definedName name="alamafina_24_13_25">#REF!</definedName>
    <definedName name="alamafina_24_13_26" localSheetId="1">#REF!</definedName>
    <definedName name="alamafina_24_13_26">#REF!</definedName>
    <definedName name="alamafina_24_13_33" localSheetId="1">#REF!</definedName>
    <definedName name="alamafina_24_13_33">#REF!</definedName>
    <definedName name="alamafina_24_13_9" localSheetId="1">#REF!</definedName>
    <definedName name="alamafina_24_13_9">#REF!</definedName>
    <definedName name="alamafina_24_19" localSheetId="1">#REF!</definedName>
    <definedName name="alamafina_24_19">#REF!</definedName>
    <definedName name="alamafina_24_23" localSheetId="1">#REF!</definedName>
    <definedName name="alamafina_24_23">#REF!</definedName>
    <definedName name="alamafina_24_25" localSheetId="1">#REF!</definedName>
    <definedName name="alamafina_24_25">#REF!</definedName>
    <definedName name="alamafina_24_26" localSheetId="1">#REF!</definedName>
    <definedName name="alamafina_24_26">#REF!</definedName>
    <definedName name="alamafina_24_33" localSheetId="1">#REF!</definedName>
    <definedName name="alamafina_24_33">#REF!</definedName>
    <definedName name="alamafina_24_9" localSheetId="1">#REF!</definedName>
    <definedName name="alamafina_24_9">#REF!</definedName>
    <definedName name="alamafina_25" localSheetId="1">#REF!</definedName>
    <definedName name="alamafina_25">#REF!</definedName>
    <definedName name="alamafina_26" localSheetId="1">#REF!</definedName>
    <definedName name="alamafina_26">#REF!</definedName>
    <definedName name="alamafina_33" localSheetId="1">#REF!</definedName>
    <definedName name="alamafina_33">#REF!</definedName>
    <definedName name="alamafina_9" localSheetId="1">#REF!</definedName>
    <definedName name="alamafina_9">#REF!</definedName>
    <definedName name="aleivas" localSheetId="1">#REF!</definedName>
    <definedName name="aleivas">#REF!</definedName>
    <definedName name="aleivas_13" localSheetId="1">#REF!</definedName>
    <definedName name="aleivas_13">#REF!</definedName>
    <definedName name="aleivas_13_19" localSheetId="1">#REF!</definedName>
    <definedName name="aleivas_13_19">#REF!</definedName>
    <definedName name="aleivas_13_23" localSheetId="1">#REF!</definedName>
    <definedName name="aleivas_13_23">#REF!</definedName>
    <definedName name="aleivas_13_25" localSheetId="1">#REF!</definedName>
    <definedName name="aleivas_13_25">#REF!</definedName>
    <definedName name="aleivas_13_26" localSheetId="1">#REF!</definedName>
    <definedName name="aleivas_13_26">#REF!</definedName>
    <definedName name="aleivas_13_33" localSheetId="1">#REF!</definedName>
    <definedName name="aleivas_13_33">#REF!</definedName>
    <definedName name="aleivas_13_9" localSheetId="1">#REF!</definedName>
    <definedName name="aleivas_13_9">#REF!</definedName>
    <definedName name="aleivas_15" localSheetId="1">#REF!</definedName>
    <definedName name="aleivas_15">#REF!</definedName>
    <definedName name="aleivas_15_13" localSheetId="1">#REF!</definedName>
    <definedName name="aleivas_15_13">#REF!</definedName>
    <definedName name="aleivas_15_13_19" localSheetId="1">#REF!</definedName>
    <definedName name="aleivas_15_13_19">#REF!</definedName>
    <definedName name="aleivas_15_13_23" localSheetId="1">#REF!</definedName>
    <definedName name="aleivas_15_13_23">#REF!</definedName>
    <definedName name="aleivas_15_13_25" localSheetId="1">#REF!</definedName>
    <definedName name="aleivas_15_13_25">#REF!</definedName>
    <definedName name="aleivas_15_13_26" localSheetId="1">#REF!</definedName>
    <definedName name="aleivas_15_13_26">#REF!</definedName>
    <definedName name="aleivas_15_13_33" localSheetId="1">#REF!</definedName>
    <definedName name="aleivas_15_13_33">#REF!</definedName>
    <definedName name="aleivas_15_13_9" localSheetId="1">#REF!</definedName>
    <definedName name="aleivas_15_13_9">#REF!</definedName>
    <definedName name="aleivas_15_19" localSheetId="1">#REF!</definedName>
    <definedName name="aleivas_15_19">#REF!</definedName>
    <definedName name="aleivas_15_23" localSheetId="1">#REF!</definedName>
    <definedName name="aleivas_15_23">#REF!</definedName>
    <definedName name="aleivas_15_25" localSheetId="1">#REF!</definedName>
    <definedName name="aleivas_15_25">#REF!</definedName>
    <definedName name="aleivas_15_26" localSheetId="1">#REF!</definedName>
    <definedName name="aleivas_15_26">#REF!</definedName>
    <definedName name="aleivas_15_33" localSheetId="1">#REF!</definedName>
    <definedName name="aleivas_15_33">#REF!</definedName>
    <definedName name="aleivas_15_9" localSheetId="1">#REF!</definedName>
    <definedName name="aleivas_15_9">#REF!</definedName>
    <definedName name="aleivas_19" localSheetId="1">#REF!</definedName>
    <definedName name="aleivas_19">#REF!</definedName>
    <definedName name="aleivas_23" localSheetId="1">#REF!</definedName>
    <definedName name="aleivas_23">#REF!</definedName>
    <definedName name="aleivas_24" localSheetId="1">#REF!</definedName>
    <definedName name="aleivas_24">#REF!</definedName>
    <definedName name="aleivas_24_13" localSheetId="1">#REF!</definedName>
    <definedName name="aleivas_24_13">#REF!</definedName>
    <definedName name="aleivas_24_13_19" localSheetId="1">#REF!</definedName>
    <definedName name="aleivas_24_13_19">#REF!</definedName>
    <definedName name="aleivas_24_13_23" localSheetId="1">#REF!</definedName>
    <definedName name="aleivas_24_13_23">#REF!</definedName>
    <definedName name="aleivas_24_13_25" localSheetId="1">#REF!</definedName>
    <definedName name="aleivas_24_13_25">#REF!</definedName>
    <definedName name="aleivas_24_13_26" localSheetId="1">#REF!</definedName>
    <definedName name="aleivas_24_13_26">#REF!</definedName>
    <definedName name="aleivas_24_13_33" localSheetId="1">#REF!</definedName>
    <definedName name="aleivas_24_13_33">#REF!</definedName>
    <definedName name="aleivas_24_13_9" localSheetId="1">#REF!</definedName>
    <definedName name="aleivas_24_13_9">#REF!</definedName>
    <definedName name="aleivas_24_19" localSheetId="1">#REF!</definedName>
    <definedName name="aleivas_24_19">#REF!</definedName>
    <definedName name="aleivas_24_23" localSheetId="1">#REF!</definedName>
    <definedName name="aleivas_24_23">#REF!</definedName>
    <definedName name="aleivas_24_25" localSheetId="1">#REF!</definedName>
    <definedName name="aleivas_24_25">#REF!</definedName>
    <definedName name="aleivas_24_26" localSheetId="1">#REF!</definedName>
    <definedName name="aleivas_24_26">#REF!</definedName>
    <definedName name="aleivas_24_33" localSheetId="1">#REF!</definedName>
    <definedName name="aleivas_24_33">#REF!</definedName>
    <definedName name="aleivas_24_9" localSheetId="1">#REF!</definedName>
    <definedName name="aleivas_24_9">#REF!</definedName>
    <definedName name="aleivas_25" localSheetId="1">#REF!</definedName>
    <definedName name="aleivas_25">#REF!</definedName>
    <definedName name="aleivas_26" localSheetId="1">#REF!</definedName>
    <definedName name="aleivas_26">#REF!</definedName>
    <definedName name="aleivas_33" localSheetId="1">#REF!</definedName>
    <definedName name="aleivas_33">#REF!</definedName>
    <definedName name="aleivas_9" localSheetId="1">#REF!</definedName>
    <definedName name="aleivas_9">#REF!</definedName>
    <definedName name="ALTA" localSheetId="1">#REF!</definedName>
    <definedName name="ALTA">#REF!</definedName>
    <definedName name="ALTA_24" localSheetId="1">#REF!</definedName>
    <definedName name="ALTA_24">#REF!</definedName>
    <definedName name="ALTA_26" localSheetId="1">#REF!</definedName>
    <definedName name="ALTA_26">#REF!</definedName>
    <definedName name="ALTA_27" localSheetId="1">#REF!</definedName>
    <definedName name="ALTA_27">#REF!</definedName>
    <definedName name="ALTA_9" localSheetId="1">#REF!</definedName>
    <definedName name="ALTA_9">#REF!</definedName>
    <definedName name="amarela" localSheetId="1">#REF!</definedName>
    <definedName name="amarela">#REF!</definedName>
    <definedName name="amarela_4" localSheetId="1">#REF!</definedName>
    <definedName name="amarela_4">#REF!</definedName>
    <definedName name="amarelaa" localSheetId="1">#REF!</definedName>
    <definedName name="amarelaa">#REF!</definedName>
    <definedName name="AMO" localSheetId="1">#REF!</definedName>
    <definedName name="AMO">#REF!</definedName>
    <definedName name="ano" localSheetId="8">#REF!</definedName>
    <definedName name="ano" localSheetId="4">#REF!</definedName>
    <definedName name="ano" localSheetId="13">#REF!</definedName>
    <definedName name="ano" localSheetId="7">#REF!</definedName>
    <definedName name="ano" localSheetId="10">#REF!</definedName>
    <definedName name="ano" localSheetId="9">#REF!</definedName>
    <definedName name="ano" localSheetId="5">#REF!</definedName>
    <definedName name="ano" localSheetId="6">#REF!</definedName>
    <definedName name="Ano" localSheetId="1">#REF!</definedName>
    <definedName name="ano" localSheetId="3">#REF!</definedName>
    <definedName name="ano">#REF!</definedName>
    <definedName name="anos" localSheetId="1">#REF!</definedName>
    <definedName name="anos">#REF!</definedName>
    <definedName name="apinturalig" localSheetId="1">#REF!</definedName>
    <definedName name="apinturalig">#REF!</definedName>
    <definedName name="apinturalig_13" localSheetId="1">#REF!</definedName>
    <definedName name="apinturalig_13">#REF!</definedName>
    <definedName name="apinturalig_13_19" localSheetId="1">#REF!</definedName>
    <definedName name="apinturalig_13_19">#REF!</definedName>
    <definedName name="apinturalig_13_23" localSheetId="1">#REF!</definedName>
    <definedName name="apinturalig_13_23">#REF!</definedName>
    <definedName name="apinturalig_13_25" localSheetId="1">#REF!</definedName>
    <definedName name="apinturalig_13_25">#REF!</definedName>
    <definedName name="apinturalig_13_26" localSheetId="1">#REF!</definedName>
    <definedName name="apinturalig_13_26">#REF!</definedName>
    <definedName name="apinturalig_13_33" localSheetId="1">#REF!</definedName>
    <definedName name="apinturalig_13_33">#REF!</definedName>
    <definedName name="apinturalig_13_9" localSheetId="1">#REF!</definedName>
    <definedName name="apinturalig_13_9">#REF!</definedName>
    <definedName name="apinturalig_15" localSheetId="1">#REF!</definedName>
    <definedName name="apinturalig_15">#REF!</definedName>
    <definedName name="apinturalig_15_13" localSheetId="1">#REF!</definedName>
    <definedName name="apinturalig_15_13">#REF!</definedName>
    <definedName name="apinturalig_15_13_19" localSheetId="1">#REF!</definedName>
    <definedName name="apinturalig_15_13_19">#REF!</definedName>
    <definedName name="apinturalig_15_13_23" localSheetId="1">#REF!</definedName>
    <definedName name="apinturalig_15_13_23">#REF!</definedName>
    <definedName name="apinturalig_15_13_25" localSheetId="1">#REF!</definedName>
    <definedName name="apinturalig_15_13_25">#REF!</definedName>
    <definedName name="apinturalig_15_13_26" localSheetId="1">#REF!</definedName>
    <definedName name="apinturalig_15_13_26">#REF!</definedName>
    <definedName name="apinturalig_15_13_33" localSheetId="1">#REF!</definedName>
    <definedName name="apinturalig_15_13_33">#REF!</definedName>
    <definedName name="apinturalig_15_13_9" localSheetId="1">#REF!</definedName>
    <definedName name="apinturalig_15_13_9">#REF!</definedName>
    <definedName name="apinturalig_15_19" localSheetId="1">#REF!</definedName>
    <definedName name="apinturalig_15_19">#REF!</definedName>
    <definedName name="apinturalig_15_23" localSheetId="1">#REF!</definedName>
    <definedName name="apinturalig_15_23">#REF!</definedName>
    <definedName name="apinturalig_15_25" localSheetId="1">#REF!</definedName>
    <definedName name="apinturalig_15_25">#REF!</definedName>
    <definedName name="apinturalig_15_26" localSheetId="1">#REF!</definedName>
    <definedName name="apinturalig_15_26">#REF!</definedName>
    <definedName name="apinturalig_15_33" localSheetId="1">#REF!</definedName>
    <definedName name="apinturalig_15_33">#REF!</definedName>
    <definedName name="apinturalig_15_9" localSheetId="1">#REF!</definedName>
    <definedName name="apinturalig_15_9">#REF!</definedName>
    <definedName name="apinturalig_19" localSheetId="1">#REF!</definedName>
    <definedName name="apinturalig_19">#REF!</definedName>
    <definedName name="apinturalig_23" localSheetId="1">#REF!</definedName>
    <definedName name="apinturalig_23">#REF!</definedName>
    <definedName name="apinturalig_24" localSheetId="1">#REF!</definedName>
    <definedName name="apinturalig_24">#REF!</definedName>
    <definedName name="apinturalig_24_13" localSheetId="1">#REF!</definedName>
    <definedName name="apinturalig_24_13">#REF!</definedName>
    <definedName name="apinturalig_24_13_19" localSheetId="1">#REF!</definedName>
    <definedName name="apinturalig_24_13_19">#REF!</definedName>
    <definedName name="apinturalig_24_13_23" localSheetId="1">#REF!</definedName>
    <definedName name="apinturalig_24_13_23">#REF!</definedName>
    <definedName name="apinturalig_24_13_25" localSheetId="1">#REF!</definedName>
    <definedName name="apinturalig_24_13_25">#REF!</definedName>
    <definedName name="apinturalig_24_13_26" localSheetId="1">#REF!</definedName>
    <definedName name="apinturalig_24_13_26">#REF!</definedName>
    <definedName name="apinturalig_24_13_33" localSheetId="1">#REF!</definedName>
    <definedName name="apinturalig_24_13_33">#REF!</definedName>
    <definedName name="apinturalig_24_13_9" localSheetId="1">#REF!</definedName>
    <definedName name="apinturalig_24_13_9">#REF!</definedName>
    <definedName name="apinturalig_24_19" localSheetId="1">#REF!</definedName>
    <definedName name="apinturalig_24_19">#REF!</definedName>
    <definedName name="apinturalig_24_23" localSheetId="1">#REF!</definedName>
    <definedName name="apinturalig_24_23">#REF!</definedName>
    <definedName name="apinturalig_24_25" localSheetId="1">#REF!</definedName>
    <definedName name="apinturalig_24_25">#REF!</definedName>
    <definedName name="apinturalig_24_26" localSheetId="1">#REF!</definedName>
    <definedName name="apinturalig_24_26">#REF!</definedName>
    <definedName name="apinturalig_24_33" localSheetId="1">#REF!</definedName>
    <definedName name="apinturalig_24_33">#REF!</definedName>
    <definedName name="apinturalig_24_9" localSheetId="1">#REF!</definedName>
    <definedName name="apinturalig_24_9">#REF!</definedName>
    <definedName name="apinturalig_25" localSheetId="1">#REF!</definedName>
    <definedName name="apinturalig_25">#REF!</definedName>
    <definedName name="apinturalig_26" localSheetId="1">#REF!</definedName>
    <definedName name="apinturalig_26">#REF!</definedName>
    <definedName name="apinturalig_33" localSheetId="1">#REF!</definedName>
    <definedName name="apinturalig_33">#REF!</definedName>
    <definedName name="apinturalig_9" localSheetId="1">#REF!</definedName>
    <definedName name="apinturalig_9">#REF!</definedName>
    <definedName name="AQCAP20" localSheetId="1">#REF!</definedName>
    <definedName name="AQCAP20">#REF!</definedName>
    <definedName name="AQCM30" localSheetId="1">#REF!</definedName>
    <definedName name="AQCM30">#REF!</definedName>
    <definedName name="AQRM1C" localSheetId="1">#REF!</definedName>
    <definedName name="AQRM1C">#REF!</definedName>
    <definedName name="AQRR1C" localSheetId="1">#REF!</definedName>
    <definedName name="AQRR1C">#REF!</definedName>
    <definedName name="ÀREA" localSheetId="1">#REF!</definedName>
    <definedName name="ÀREA">#REF!</definedName>
    <definedName name="area_acamp" localSheetId="1">#REF!</definedName>
    <definedName name="area_acamp">#REF!</definedName>
    <definedName name="area_acamp_19" localSheetId="1">#REF!</definedName>
    <definedName name="area_acamp_19">#REF!</definedName>
    <definedName name="area_acamp_23" localSheetId="1">#REF!</definedName>
    <definedName name="area_acamp_23">#REF!</definedName>
    <definedName name="area_acamp_25" localSheetId="1">#REF!</definedName>
    <definedName name="area_acamp_25">#REF!</definedName>
    <definedName name="area_acamp_26" localSheetId="1">#REF!</definedName>
    <definedName name="area_acamp_26">#REF!</definedName>
    <definedName name="area_acamp_33" localSheetId="1">#REF!</definedName>
    <definedName name="area_acamp_33">#REF!</definedName>
    <definedName name="area_acamp_9" localSheetId="1">#REF!</definedName>
    <definedName name="area_acamp_9">#REF!</definedName>
    <definedName name="ÀREA_ACUM" localSheetId="1">#REF!</definedName>
    <definedName name="ÀREA_ACUM">#REF!</definedName>
    <definedName name="Area_de_immpressao" localSheetId="1">#REF!</definedName>
    <definedName name="Area_de_immpressao">#REF!</definedName>
    <definedName name="Area_de_Impreessao" localSheetId="1">#REF!</definedName>
    <definedName name="Area_de_Impreessao">#REF!</definedName>
    <definedName name="_xlnm.Print_Area" localSheetId="8">'Andrade Neves'!$A$1:$N$119</definedName>
    <definedName name="_xlnm.Print_Area" localSheetId="4">'Antônio de Oliveira'!$A$1:$N$119</definedName>
    <definedName name="_xlnm.Print_Area" localSheetId="13">Asfalto!$A$1:$L$26</definedName>
    <definedName name="_xlnm.Print_Area" localSheetId="7">'Av. Central do Jacuí'!$A$1:$N$119</definedName>
    <definedName name="_xlnm.Print_Area" localSheetId="10">'Av. Maia Filho'!$A$1:$N$119</definedName>
    <definedName name="_xlnm.Print_Area" localSheetId="9">'Av. Pio XII'!$A$1:$N$119</definedName>
    <definedName name="_xlnm.Print_Area" localSheetId="5">'Cenêncio Ferreira'!$A$1:$N$119</definedName>
    <definedName name="_xlnm.Print_Area" localSheetId="6">'Central Pres. Médice'!$A$1:$N$119</definedName>
    <definedName name="_xlnm.Print_Area" localSheetId="19">'Composições Próprias'!$A$1:$I$60</definedName>
    <definedName name="_xlnm.Print_Area" localSheetId="11">Cronograma!$A$1:$L$26</definedName>
    <definedName name="_xlnm.Print_Area" localSheetId="12">DMT!$B$2:$H$37</definedName>
    <definedName name="_xlnm.Print_Area" localSheetId="23">'João Moreira Alberto'!$A$1:$N$41</definedName>
    <definedName name="_xlnm.Print_Area" localSheetId="22">'Lotário Muler'!$A$1:$N$41</definedName>
    <definedName name="_xlnm.Print_Area" localSheetId="20">'Padre Pompeo'!$A$1:$N$41</definedName>
    <definedName name="_xlnm.Print_Area" localSheetId="1">'Resumo Geral'!$A$1:$G$88</definedName>
    <definedName name="_xlnm.Print_Area" localSheetId="0">'Resumo Ruas'!$A$1:$E$15</definedName>
    <definedName name="_xlnm.Print_Area" localSheetId="3">'Simião Guerreiro'!$A$1:$N$119</definedName>
    <definedName name="_xlnm.Print_Area" localSheetId="21">Tapajós!$A$1:$N$41</definedName>
    <definedName name="_xlnm.Print_Area" localSheetId="2">'Todas as Ruas'!$A$1:$N$119</definedName>
    <definedName name="Area_de_impressaoo" localSheetId="1">#REF!</definedName>
    <definedName name="Area_de_impressaoo">#REF!</definedName>
    <definedName name="Area_de_impressaooo" localSheetId="1">#REF!</definedName>
    <definedName name="Area_de_impressaooo">#REF!</definedName>
    <definedName name="Area_de_impressaoooo" localSheetId="1">#REF!</definedName>
    <definedName name="Area_de_impressaoooo">#REF!</definedName>
    <definedName name="Area_de_impressaooooo" localSheetId="1">#REF!</definedName>
    <definedName name="Area_de_impressaooooo">#REF!</definedName>
    <definedName name="Area_de_impresssao" localSheetId="1">#REF!</definedName>
    <definedName name="Area_de_impresssao">#REF!</definedName>
    <definedName name="Area_de_IMPRESSSAOO" localSheetId="1">#REF!</definedName>
    <definedName name="Area_de_IMPRESSSAOO">#REF!</definedName>
    <definedName name="Area_de_Impressssao" localSheetId="1">#REF!</definedName>
    <definedName name="Area_de_Impressssao">#REF!</definedName>
    <definedName name="Area_de_impresssssao" localSheetId="1">#REF!</definedName>
    <definedName name="Area_de_impresssssao">#REF!</definedName>
    <definedName name="Área_impressão_IM" localSheetId="1">#REF!</definedName>
    <definedName name="Área_impressão_IM">#REF!</definedName>
    <definedName name="Área_impressão_IM_4" localSheetId="1">#REF!</definedName>
    <definedName name="Área_impressão_IM_4">#REF!</definedName>
    <definedName name="ÁreaTotal" localSheetId="1">#REF!</definedName>
    <definedName name="ÁreaTotal">#REF!</definedName>
    <definedName name="AREC" localSheetId="1">#REF!</definedName>
    <definedName name="AREC">#REF!</definedName>
    <definedName name="AREIA" localSheetId="1">#REF!</definedName>
    <definedName name="AREIA">#REF!</definedName>
    <definedName name="AREIACS" localSheetId="1">#REF!</definedName>
    <definedName name="AREIACS">#REF!</definedName>
    <definedName name="ARG" localSheetId="1">#REF!</definedName>
    <definedName name="ARG">#REF!</definedName>
    <definedName name="ARL1C" localSheetId="1">#REF!</definedName>
    <definedName name="ARL1C">#REF!</definedName>
    <definedName name="arm" localSheetId="1">#REF!</definedName>
    <definedName name="arm">#REF!</definedName>
    <definedName name="ARM1C" localSheetId="1">#REF!</definedName>
    <definedName name="ARM1C">#REF!</definedName>
    <definedName name="ARR1C" localSheetId="1">#REF!</definedName>
    <definedName name="ARR1C">#REF!</definedName>
    <definedName name="ARR2C" localSheetId="1">#REF!</definedName>
    <definedName name="ARR2C">#REF!</definedName>
    <definedName name="arredmed" localSheetId="8">IF(#REF!=TRUE(),2,15)</definedName>
    <definedName name="arredmed" localSheetId="4">IF(#REF!=TRUE(),2,15)</definedName>
    <definedName name="arredmed" localSheetId="13">IF(#REF!=TRUE(),2,15)</definedName>
    <definedName name="arredmed" localSheetId="7">IF(#REF!=TRUE(),2,15)</definedName>
    <definedName name="arredmed" localSheetId="10">IF(#REF!=TRUE(),2,15)</definedName>
    <definedName name="arredmed" localSheetId="9">IF(#REF!=TRUE(),2,15)</definedName>
    <definedName name="arredmed" localSheetId="5">IF(#REF!=TRUE(),2,15)</definedName>
    <definedName name="arredmed" localSheetId="6">IF(#REF!=TRUE(),2,15)</definedName>
    <definedName name="arredmed" localSheetId="3">IF(#REF!=TRUE(),2,15)</definedName>
    <definedName name="arredmed">IF(#REF!=TRUE(),2,15)</definedName>
    <definedName name="arredquant" localSheetId="8">IF(#REF!=TRUE(),2,15)</definedName>
    <definedName name="arredquant" localSheetId="4">IF(#REF!=TRUE(),2,15)</definedName>
    <definedName name="arredquant" localSheetId="13">IF(#REF!=TRUE(),2,15)</definedName>
    <definedName name="arredquant" localSheetId="7">IF(#REF!=TRUE(),2,15)</definedName>
    <definedName name="arredquant" localSheetId="10">IF(#REF!=TRUE(),2,15)</definedName>
    <definedName name="arredquant" localSheetId="9">IF(#REF!=TRUE(),2,15)</definedName>
    <definedName name="arredquant" localSheetId="5">IF(#REF!=TRUE(),2,15)</definedName>
    <definedName name="arredquant" localSheetId="6">IF(#REF!=TRUE(),2,15)</definedName>
    <definedName name="arredquant" localSheetId="3">IF(#REF!=TRUE(),2,15)</definedName>
    <definedName name="arredquant">IF(#REF!=TRUE(),2,15)</definedName>
    <definedName name="arredtot" localSheetId="8">IF(#REF!=TRUE(),2,15)</definedName>
    <definedName name="arredtot" localSheetId="4">IF(#REF!=TRUE(),2,15)</definedName>
    <definedName name="arredtot" localSheetId="13">IF(#REF!=TRUE(),2,15)</definedName>
    <definedName name="arredtot" localSheetId="7">IF(#REF!=TRUE(),2,15)</definedName>
    <definedName name="arredtot" localSheetId="10">IF(#REF!=TRUE(),2,15)</definedName>
    <definedName name="arredtot" localSheetId="9">IF(#REF!=TRUE(),2,15)</definedName>
    <definedName name="arredtot" localSheetId="5">IF(#REF!=TRUE(),2,15)</definedName>
    <definedName name="arredtot" localSheetId="6">IF(#REF!=TRUE(),2,15)</definedName>
    <definedName name="arredtot" localSheetId="3">IF(#REF!=TRUE(),2,15)</definedName>
    <definedName name="arredtot">IF(#REF!=TRUE(),2,15)</definedName>
    <definedName name="arredunit" localSheetId="8">IF(#REF!=TRUE(),2,15)</definedName>
    <definedName name="arredunit" localSheetId="4">IF(#REF!=TRUE(),2,15)</definedName>
    <definedName name="arredunit" localSheetId="13">IF(#REF!=TRUE(),2,15)</definedName>
    <definedName name="arredunit" localSheetId="7">IF(#REF!=TRUE(),2,15)</definedName>
    <definedName name="arredunit" localSheetId="10">IF(#REF!=TRUE(),2,15)</definedName>
    <definedName name="arredunit" localSheetId="9">IF(#REF!=TRUE(),2,15)</definedName>
    <definedName name="arredunit" localSheetId="5">IF(#REF!=TRUE(),2,15)</definedName>
    <definedName name="arredunit" localSheetId="6">IF(#REF!=TRUE(),2,15)</definedName>
    <definedName name="arredunit" localSheetId="3">IF(#REF!=TRUE(),2,15)</definedName>
    <definedName name="arredunit">IF(#REF!=TRUE(),2,15)</definedName>
    <definedName name="as" localSheetId="1">#REF!</definedName>
    <definedName name="as">#REF!</definedName>
    <definedName name="asasdadad" localSheetId="1">#REF!</definedName>
    <definedName name="asasdadad">#REF!</definedName>
    <definedName name="ASFALTO" localSheetId="1">#REF!</definedName>
    <definedName name="ASFALTO">#REF!</definedName>
    <definedName name="Assina" localSheetId="1">#REF!</definedName>
    <definedName name="Assina">#REF!</definedName>
    <definedName name="atratamento" localSheetId="1">#REF!</definedName>
    <definedName name="atratamento">#REF!</definedName>
    <definedName name="atratamento_13" localSheetId="1">#REF!</definedName>
    <definedName name="atratamento_13">#REF!</definedName>
    <definedName name="atratamento_13_19" localSheetId="1">#REF!</definedName>
    <definedName name="atratamento_13_19">#REF!</definedName>
    <definedName name="atratamento_13_23" localSheetId="1">#REF!</definedName>
    <definedName name="atratamento_13_23">#REF!</definedName>
    <definedName name="atratamento_13_25" localSheetId="1">#REF!</definedName>
    <definedName name="atratamento_13_25">#REF!</definedName>
    <definedName name="atratamento_13_26" localSheetId="1">#REF!</definedName>
    <definedName name="atratamento_13_26">#REF!</definedName>
    <definedName name="atratamento_13_33" localSheetId="1">#REF!</definedName>
    <definedName name="atratamento_13_33">#REF!</definedName>
    <definedName name="atratamento_13_9" localSheetId="1">#REF!</definedName>
    <definedName name="atratamento_13_9">#REF!</definedName>
    <definedName name="atratamento_15" localSheetId="1">#REF!</definedName>
    <definedName name="atratamento_15">#REF!</definedName>
    <definedName name="atratamento_15_13" localSheetId="1">#REF!</definedName>
    <definedName name="atratamento_15_13">#REF!</definedName>
    <definedName name="atratamento_15_13_19" localSheetId="1">#REF!</definedName>
    <definedName name="atratamento_15_13_19">#REF!</definedName>
    <definedName name="atratamento_15_13_23" localSheetId="1">#REF!</definedName>
    <definedName name="atratamento_15_13_23">#REF!</definedName>
    <definedName name="atratamento_15_13_25" localSheetId="1">#REF!</definedName>
    <definedName name="atratamento_15_13_25">#REF!</definedName>
    <definedName name="atratamento_15_13_26" localSheetId="1">#REF!</definedName>
    <definedName name="atratamento_15_13_26">#REF!</definedName>
    <definedName name="atratamento_15_13_33" localSheetId="1">#REF!</definedName>
    <definedName name="atratamento_15_13_33">#REF!</definedName>
    <definedName name="atratamento_15_13_9" localSheetId="1">#REF!</definedName>
    <definedName name="atratamento_15_13_9">#REF!</definedName>
    <definedName name="atratamento_15_19" localSheetId="1">#REF!</definedName>
    <definedName name="atratamento_15_19">#REF!</definedName>
    <definedName name="atratamento_15_23" localSheetId="1">#REF!</definedName>
    <definedName name="atratamento_15_23">#REF!</definedName>
    <definedName name="atratamento_15_25" localSheetId="1">#REF!</definedName>
    <definedName name="atratamento_15_25">#REF!</definedName>
    <definedName name="atratamento_15_26" localSheetId="1">#REF!</definedName>
    <definedName name="atratamento_15_26">#REF!</definedName>
    <definedName name="atratamento_15_33" localSheetId="1">#REF!</definedName>
    <definedName name="atratamento_15_33">#REF!</definedName>
    <definedName name="atratamento_15_9" localSheetId="1">#REF!</definedName>
    <definedName name="atratamento_15_9">#REF!</definedName>
    <definedName name="atratamento_19" localSheetId="1">#REF!</definedName>
    <definedName name="atratamento_19">#REF!</definedName>
    <definedName name="atratamento_23" localSheetId="1">#REF!</definedName>
    <definedName name="atratamento_23">#REF!</definedName>
    <definedName name="atratamento_24" localSheetId="1">#REF!</definedName>
    <definedName name="atratamento_24">#REF!</definedName>
    <definedName name="atratamento_24_13" localSheetId="1">#REF!</definedName>
    <definedName name="atratamento_24_13">#REF!</definedName>
    <definedName name="atratamento_24_13_19" localSheetId="1">#REF!</definedName>
    <definedName name="atratamento_24_13_19">#REF!</definedName>
    <definedName name="atratamento_24_13_23" localSheetId="1">#REF!</definedName>
    <definedName name="atratamento_24_13_23">#REF!</definedName>
    <definedName name="atratamento_24_13_25" localSheetId="1">#REF!</definedName>
    <definedName name="atratamento_24_13_25">#REF!</definedName>
    <definedName name="atratamento_24_19" localSheetId="1">#REF!</definedName>
    <definedName name="atratamento_24_19">#REF!</definedName>
    <definedName name="atratamento_24_23" localSheetId="1">#REF!</definedName>
    <definedName name="atratamento_24_23">#REF!</definedName>
    <definedName name="atratamento_24_25" localSheetId="1">#REF!</definedName>
    <definedName name="atratamento_24_25">#REF!</definedName>
    <definedName name="atratamento_25" localSheetId="1">#REF!</definedName>
    <definedName name="atratamento_25">#REF!</definedName>
    <definedName name="atratamento_26" localSheetId="1">#REF!</definedName>
    <definedName name="atratamento_26">#REF!</definedName>
    <definedName name="atratamento_33" localSheetId="1">#REF!</definedName>
    <definedName name="atratamento_33">#REF!</definedName>
    <definedName name="atratamento_9" localSheetId="1">#REF!</definedName>
    <definedName name="atratamento_9">#REF!</definedName>
    <definedName name="ATUAL" localSheetId="1">#REF!</definedName>
    <definedName name="ATUAL">#REF!</definedName>
    <definedName name="Aut_original" localSheetId="1">#REF!</definedName>
    <definedName name="Aut_original">#REF!</definedName>
    <definedName name="Aut_original2" localSheetId="1">#REF!</definedName>
    <definedName name="Aut_original2">#REF!</definedName>
    <definedName name="Aut_r2" localSheetId="1">#REF!</definedName>
    <definedName name="Aut_r2">#REF!</definedName>
    <definedName name="Aut_resumo" localSheetId="1">#REF!</definedName>
    <definedName name="Aut_resumo">#REF!</definedName>
    <definedName name="AUTO" localSheetId="1">#REF!</definedName>
    <definedName name="AUTO">#REF!</definedName>
    <definedName name="AUTOMOVEL" localSheetId="1">#REF!</definedName>
    <definedName name="AUTOMOVEL">#REF!</definedName>
    <definedName name="automovel_13" localSheetId="1">#REF!</definedName>
    <definedName name="automovel_13">#REF!</definedName>
    <definedName name="automovel_13_19" localSheetId="1">#REF!</definedName>
    <definedName name="automovel_13_19">#REF!</definedName>
    <definedName name="automovel_13_23" localSheetId="1">#REF!</definedName>
    <definedName name="automovel_13_23">#REF!</definedName>
    <definedName name="automovel_13_25" localSheetId="1">#REF!</definedName>
    <definedName name="automovel_13_25">#REF!</definedName>
    <definedName name="automovel_15" localSheetId="1">#REF!</definedName>
    <definedName name="automovel_15">#REF!</definedName>
    <definedName name="automovel_15_13" localSheetId="1">#REF!</definedName>
    <definedName name="automovel_15_13">#REF!</definedName>
    <definedName name="automovel_15_13_19" localSheetId="1">#REF!</definedName>
    <definedName name="automovel_15_13_19">#REF!</definedName>
    <definedName name="automovel_15_13_23" localSheetId="1">#REF!</definedName>
    <definedName name="automovel_15_13_23">#REF!</definedName>
    <definedName name="automovel_15_13_25" localSheetId="1">#REF!</definedName>
    <definedName name="automovel_15_13_25">#REF!</definedName>
    <definedName name="automovel_15_19" localSheetId="1">#REF!</definedName>
    <definedName name="automovel_15_19">#REF!</definedName>
    <definedName name="automovel_15_23" localSheetId="1">#REF!</definedName>
    <definedName name="automovel_15_23">#REF!</definedName>
    <definedName name="automovel_15_25" localSheetId="1">#REF!</definedName>
    <definedName name="automovel_15_25">#REF!</definedName>
    <definedName name="automovel_19" localSheetId="1">#REF!</definedName>
    <definedName name="automovel_19">#REF!</definedName>
    <definedName name="automovel_23" localSheetId="1">#REF!</definedName>
    <definedName name="automovel_23">#REF!</definedName>
    <definedName name="automovel_24" localSheetId="1">#REF!</definedName>
    <definedName name="automovel_24">#REF!</definedName>
    <definedName name="automovel_24_13" localSheetId="1">#REF!</definedName>
    <definedName name="automovel_24_13">#REF!</definedName>
    <definedName name="automovel_24_13_19" localSheetId="1">#REF!</definedName>
    <definedName name="automovel_24_13_19">#REF!</definedName>
    <definedName name="automovel_24_13_23" localSheetId="1">#REF!</definedName>
    <definedName name="automovel_24_13_23">#REF!</definedName>
    <definedName name="automovel_24_13_25" localSheetId="1">#REF!</definedName>
    <definedName name="automovel_24_13_25">#REF!</definedName>
    <definedName name="automovel_24_19" localSheetId="1">#REF!</definedName>
    <definedName name="automovel_24_19">#REF!</definedName>
    <definedName name="automovel_24_23" localSheetId="1">#REF!</definedName>
    <definedName name="automovel_24_23">#REF!</definedName>
    <definedName name="automovel_24_25" localSheetId="1">#REF!</definedName>
    <definedName name="automovel_24_25">#REF!</definedName>
    <definedName name="automovel_25" localSheetId="1">#REF!</definedName>
    <definedName name="automovel_25">#REF!</definedName>
    <definedName name="AUX." localSheetId="1">#REF!</definedName>
    <definedName name="AUX.">#REF!</definedName>
    <definedName name="AUXILIARES" localSheetId="1">#REF!</definedName>
    <definedName name="AUXILIARES">#REF!</definedName>
    <definedName name="AUXILIO" localSheetId="1">#REF!</definedName>
    <definedName name="AUXILIO">#REF!</definedName>
    <definedName name="Av.Fis." localSheetId="1">#REF!</definedName>
    <definedName name="Av.Fis.">#REF!</definedName>
    <definedName name="Avanco" localSheetId="1">#REF!</definedName>
    <definedName name="Avanco">#REF!</definedName>
    <definedName name="avanço" localSheetId="1">#REF!</definedName>
    <definedName name="avanço">#REF!</definedName>
    <definedName name="AVANCOFINANCEIRO" localSheetId="1">#REF!</definedName>
    <definedName name="AVANCOFINANCEIRO">#REF!</definedName>
    <definedName name="azul" localSheetId="1">#REF!</definedName>
    <definedName name="azul">#REF!</definedName>
    <definedName name="azul_4" localSheetId="1">#REF!</definedName>
    <definedName name="azul_4">#REF!</definedName>
    <definedName name="azull" localSheetId="1">#REF!</definedName>
    <definedName name="azull">#REF!</definedName>
    <definedName name="AZULLSINAL" localSheetId="1">#REF!</definedName>
    <definedName name="AZULLSINAL">#REF!</definedName>
    <definedName name="AZULSINAL" localSheetId="1">#REF!</definedName>
    <definedName name="AZULSINAL">#REF!</definedName>
    <definedName name="AZULSINAL_4" localSheetId="1">#REF!</definedName>
    <definedName name="AZULSINAL_4">#REF!</definedName>
    <definedName name="azulsinall" localSheetId="1">#REF!</definedName>
    <definedName name="azulsinall">#REF!</definedName>
    <definedName name="b" localSheetId="1">#REF!</definedName>
    <definedName name="b">#REF!</definedName>
    <definedName name="bababa" localSheetId="1">#REF!</definedName>
    <definedName name="bababa">#REF!</definedName>
    <definedName name="balizador" localSheetId="1">#REF!</definedName>
    <definedName name="balizador">#REF!</definedName>
    <definedName name="balizador_13" localSheetId="1">#REF!</definedName>
    <definedName name="balizador_13">#REF!</definedName>
    <definedName name="balizador_13_19" localSheetId="1">#REF!</definedName>
    <definedName name="balizador_13_19">#REF!</definedName>
    <definedName name="balizador_13_23" localSheetId="1">#REF!</definedName>
    <definedName name="balizador_13_23">#REF!</definedName>
    <definedName name="balizador_13_25" localSheetId="1">#REF!</definedName>
    <definedName name="balizador_13_25">#REF!</definedName>
    <definedName name="balizador_15" localSheetId="1">#REF!</definedName>
    <definedName name="balizador_15">#REF!</definedName>
    <definedName name="balizador_15_13" localSheetId="1">#REF!</definedName>
    <definedName name="balizador_15_13">#REF!</definedName>
    <definedName name="balizador_15_13_19" localSheetId="1">#REF!</definedName>
    <definedName name="balizador_15_13_19">#REF!</definedName>
    <definedName name="balizador_15_13_23" localSheetId="1">#REF!</definedName>
    <definedName name="balizador_15_13_23">#REF!</definedName>
    <definedName name="balizador_15_13_25" localSheetId="1">#REF!</definedName>
    <definedName name="balizador_15_13_25">#REF!</definedName>
    <definedName name="balizador_15_19" localSheetId="1">#REF!</definedName>
    <definedName name="balizador_15_19">#REF!</definedName>
    <definedName name="balizador_15_23" localSheetId="1">#REF!</definedName>
    <definedName name="balizador_15_23">#REF!</definedName>
    <definedName name="balizador_15_25" localSheetId="1">#REF!</definedName>
    <definedName name="balizador_15_25">#REF!</definedName>
    <definedName name="balizador_19" localSheetId="1">#REF!</definedName>
    <definedName name="balizador_19">#REF!</definedName>
    <definedName name="balizador_23" localSheetId="1">#REF!</definedName>
    <definedName name="balizador_23">#REF!</definedName>
    <definedName name="balizador_24" localSheetId="1">#REF!</definedName>
    <definedName name="balizador_24">#REF!</definedName>
    <definedName name="balizador_24_13" localSheetId="1">#REF!</definedName>
    <definedName name="balizador_24_13">#REF!</definedName>
    <definedName name="balizador_24_13_19" localSheetId="1">#REF!</definedName>
    <definedName name="balizador_24_13_19">#REF!</definedName>
    <definedName name="balizador_24_13_23" localSheetId="1">#REF!</definedName>
    <definedName name="balizador_24_13_23">#REF!</definedName>
    <definedName name="balizador_24_13_25" localSheetId="1">#REF!</definedName>
    <definedName name="balizador_24_13_25">#REF!</definedName>
    <definedName name="balizador_24_19" localSheetId="1">#REF!</definedName>
    <definedName name="balizador_24_19">#REF!</definedName>
    <definedName name="balizador_24_23" localSheetId="1">#REF!</definedName>
    <definedName name="balizador_24_23">#REF!</definedName>
    <definedName name="balizador_24_25" localSheetId="1">#REF!</definedName>
    <definedName name="balizador_24_25">#REF!</definedName>
    <definedName name="balizador_25" localSheetId="1">#REF!</definedName>
    <definedName name="balizador_25">#REF!</definedName>
    <definedName name="BANCO" localSheetId="1">#REF!</definedName>
    <definedName name="BANCO">#REF!</definedName>
    <definedName name="Banco_de_dadoss" localSheetId="1">#REF!</definedName>
    <definedName name="Banco_de_dadoss">#REF!</definedName>
    <definedName name="banco0" localSheetId="1">#REF!</definedName>
    <definedName name="banco0">#REF!</definedName>
    <definedName name="banco2" localSheetId="1">#REF!</definedName>
    <definedName name="banco2">#REF!</definedName>
    <definedName name="banco2_19" localSheetId="1">#REF!</definedName>
    <definedName name="banco2_19">#REF!</definedName>
    <definedName name="BANCODADOS1" localSheetId="1">#REF!</definedName>
    <definedName name="BANCODADOS1">#REF!</definedName>
    <definedName name="bb" localSheetId="1">#REF!</definedName>
    <definedName name="bb">#REF!</definedName>
    <definedName name="bbb" localSheetId="1">#REF!</definedName>
    <definedName name="bbb">#REF!</definedName>
    <definedName name="BBBBBB" localSheetId="1">#REF!</definedName>
    <definedName name="BBBBBB">#REF!</definedName>
    <definedName name="BDI" localSheetId="1">#REF!</definedName>
    <definedName name="BDI">#REF!</definedName>
    <definedName name="BDI_24" localSheetId="1">#REF!</definedName>
    <definedName name="BDI_24">#REF!</definedName>
    <definedName name="BDI_26" localSheetId="1">#REF!</definedName>
    <definedName name="BDI_26">#REF!</definedName>
    <definedName name="BDI_27" localSheetId="1">#REF!</definedName>
    <definedName name="BDI_27">#REF!</definedName>
    <definedName name="BDI_3" localSheetId="1">#REF!</definedName>
    <definedName name="BDI_3">#REF!</definedName>
    <definedName name="BDI_4" localSheetId="1">#REF!</definedName>
    <definedName name="BDI_4">#REF!</definedName>
    <definedName name="BDI_5" localSheetId="1">#REF!</definedName>
    <definedName name="BDI_5">#REF!</definedName>
    <definedName name="BDI_9" localSheetId="1">#REF!</definedName>
    <definedName name="BDI_9">#REF!</definedName>
    <definedName name="BDIBET" localSheetId="1">#REF!</definedName>
    <definedName name="BDIBET">#REF!</definedName>
    <definedName name="BG" localSheetId="1">#REF!</definedName>
    <definedName name="BG">#REF!</definedName>
    <definedName name="BG_4" localSheetId="1">#REF!</definedName>
    <definedName name="BG_4">#REF!</definedName>
    <definedName name="bgg" localSheetId="1">#REF!</definedName>
    <definedName name="bgg">#REF!</definedName>
    <definedName name="bgh" localSheetId="1">#REF!</definedName>
    <definedName name="bgh">#REF!</definedName>
    <definedName name="Bgraduada" localSheetId="1">#REF!</definedName>
    <definedName name="Bgraduada">#REF!</definedName>
    <definedName name="BGU" localSheetId="1">#REF!</definedName>
    <definedName name="BGU">#REF!</definedName>
    <definedName name="BGU_4" localSheetId="1">#REF!</definedName>
    <definedName name="BGU_4">#REF!</definedName>
    <definedName name="BGUU" localSheetId="1">#REF!</definedName>
    <definedName name="BGUU">#REF!</definedName>
    <definedName name="BI" localSheetId="1">#REF!</definedName>
    <definedName name="BI">#REF!</definedName>
    <definedName name="BII" localSheetId="1">#REF!</definedName>
    <definedName name="BII">#REF!</definedName>
    <definedName name="Bloco" localSheetId="1">#REF!</definedName>
    <definedName name="Bloco">#REF!</definedName>
    <definedName name="Bloco2" localSheetId="1">#REF!</definedName>
    <definedName name="Bloco2">#REF!</definedName>
    <definedName name="BM.ColunaPTotal2" localSheetId="8">#REF!</definedName>
    <definedName name="BM.ColunaPTotal2" localSheetId="4">#REF!</definedName>
    <definedName name="BM.ColunaPTotal2" localSheetId="13">#REF!</definedName>
    <definedName name="BM.ColunaPTotal2" localSheetId="7">#REF!</definedName>
    <definedName name="BM.ColunaPTotal2" localSheetId="10">#REF!</definedName>
    <definedName name="BM.ColunaPTotal2" localSheetId="9">#REF!</definedName>
    <definedName name="BM.ColunaPTotal2" localSheetId="5">#REF!</definedName>
    <definedName name="BM.ColunaPTotal2" localSheetId="6">#REF!</definedName>
    <definedName name="BM.ColunaPTotal2" localSheetId="3">#REF!</definedName>
    <definedName name="BM.ColunaPTotal2">#REF!</definedName>
    <definedName name="BM.Dados" localSheetId="8">#REF!</definedName>
    <definedName name="BM.Dados" localSheetId="4">#REF!</definedName>
    <definedName name="BM.Dados" localSheetId="13">#REF!</definedName>
    <definedName name="BM.Dados" localSheetId="7">#REF!</definedName>
    <definedName name="BM.Dados" localSheetId="10">#REF!</definedName>
    <definedName name="BM.Dados" localSheetId="9">#REF!</definedName>
    <definedName name="BM.Dados" localSheetId="5">#REF!</definedName>
    <definedName name="BM.Dados" localSheetId="6">#REF!</definedName>
    <definedName name="BM.Dados" localSheetId="3">#REF!</definedName>
    <definedName name="BM.Dados">#REF!</definedName>
    <definedName name="BM.LinhaPadrão" localSheetId="8">#REF!</definedName>
    <definedName name="BM.LinhaPadrão" localSheetId="4">#REF!</definedName>
    <definedName name="BM.LinhaPadrão" localSheetId="13">#REF!</definedName>
    <definedName name="BM.LinhaPadrão" localSheetId="7">#REF!</definedName>
    <definedName name="BM.LinhaPadrão" localSheetId="10">#REF!</definedName>
    <definedName name="BM.LinhaPadrão" localSheetId="9">#REF!</definedName>
    <definedName name="BM.LinhaPadrão" localSheetId="5">#REF!</definedName>
    <definedName name="BM.LinhaPadrão" localSheetId="6">#REF!</definedName>
    <definedName name="BM.LinhaPadrão" localSheetId="3">#REF!</definedName>
    <definedName name="BM.LinhaPadrão">#REF!</definedName>
    <definedName name="bonificação" localSheetId="1">#REF!</definedName>
    <definedName name="bonificação">#REF!</definedName>
    <definedName name="bonificaçãoo" localSheetId="1">#REF!</definedName>
    <definedName name="bonificaçãoo">#REF!</definedName>
    <definedName name="BR" localSheetId="1">#REF!</definedName>
    <definedName name="BR">#REF!</definedName>
    <definedName name="bribasrempro" localSheetId="1">#REF!</definedName>
    <definedName name="bribasrempro">#REF!</definedName>
    <definedName name="bribasrempro_13" localSheetId="1">#REF!</definedName>
    <definedName name="bribasrempro_13">#REF!</definedName>
    <definedName name="bribasrempro_13_19" localSheetId="1">#REF!</definedName>
    <definedName name="bribasrempro_13_19">#REF!</definedName>
    <definedName name="bribasrempro_13_23" localSheetId="1">#REF!</definedName>
    <definedName name="bribasrempro_13_23">#REF!</definedName>
    <definedName name="bribasrempro_13_25" localSheetId="1">#REF!</definedName>
    <definedName name="bribasrempro_13_25">#REF!</definedName>
    <definedName name="bribasrempro_15" localSheetId="1">#REF!</definedName>
    <definedName name="bribasrempro_15">#REF!</definedName>
    <definedName name="bribasrempro_15_13" localSheetId="1">#REF!</definedName>
    <definedName name="bribasrempro_15_13">#REF!</definedName>
    <definedName name="bribasrempro_15_13_19" localSheetId="1">#REF!</definedName>
    <definedName name="bribasrempro_15_13_19">#REF!</definedName>
    <definedName name="bribasrempro_15_13_23" localSheetId="1">#REF!</definedName>
    <definedName name="bribasrempro_15_13_23">#REF!</definedName>
    <definedName name="bribasrempro_15_13_25" localSheetId="1">#REF!</definedName>
    <definedName name="bribasrempro_15_13_25">#REF!</definedName>
    <definedName name="bribasrempro_15_19" localSheetId="1">#REF!</definedName>
    <definedName name="bribasrempro_15_19">#REF!</definedName>
    <definedName name="bribasrempro_15_23" localSheetId="1">#REF!</definedName>
    <definedName name="bribasrempro_15_23">#REF!</definedName>
    <definedName name="bribasrempro_15_25" localSheetId="1">#REF!</definedName>
    <definedName name="bribasrempro_15_25">#REF!</definedName>
    <definedName name="bribasrempro_19" localSheetId="1">#REF!</definedName>
    <definedName name="bribasrempro_19">#REF!</definedName>
    <definedName name="bribasrempro_23" localSheetId="1">#REF!</definedName>
    <definedName name="bribasrempro_23">#REF!</definedName>
    <definedName name="bribasrempro_24" localSheetId="1">#REF!</definedName>
    <definedName name="bribasrempro_24">#REF!</definedName>
    <definedName name="bribasrempro_24_13" localSheetId="1">#REF!</definedName>
    <definedName name="bribasrempro_24_13">#REF!</definedName>
    <definedName name="bribasrempro_24_13_19" localSheetId="1">#REF!</definedName>
    <definedName name="bribasrempro_24_13_19">#REF!</definedName>
    <definedName name="bribasrempro_24_13_23" localSheetId="1">#REF!</definedName>
    <definedName name="bribasrempro_24_13_23">#REF!</definedName>
    <definedName name="bribasrempro_24_13_25" localSheetId="1">#REF!</definedName>
    <definedName name="bribasrempro_24_13_25">#REF!</definedName>
    <definedName name="bribasrempro_24_19" localSheetId="1">#REF!</definedName>
    <definedName name="bribasrempro_24_19">#REF!</definedName>
    <definedName name="bribasrempro_24_23" localSheetId="1">#REF!</definedName>
    <definedName name="bribasrempro_24_23">#REF!</definedName>
    <definedName name="bribasrempro_24_25" localSheetId="1">#REF!</definedName>
    <definedName name="bribasrempro_24_25">#REF!</definedName>
    <definedName name="bribasrempro_25" localSheetId="1">#REF!</definedName>
    <definedName name="bribasrempro_25">#REF!</definedName>
    <definedName name="BRITA" localSheetId="1">#REF!</definedName>
    <definedName name="BRITA">#REF!</definedName>
    <definedName name="BRITAS" localSheetId="1">#REF!</definedName>
    <definedName name="BRITAS">#REF!</definedName>
    <definedName name="BU" localSheetId="1">#REF!</definedName>
    <definedName name="BU">#REF!</definedName>
    <definedName name="bueirodetalhado" localSheetId="1">#REF!</definedName>
    <definedName name="bueirodetalhado">#REF!</definedName>
    <definedName name="BuiltIn_Print_Area" localSheetId="1">#REF!</definedName>
    <definedName name="BuiltIn_Print_Area">#REF!</definedName>
    <definedName name="BuiltIn_Print_Area_2" localSheetId="1">#REF!</definedName>
    <definedName name="BuiltIn_Print_Area_2">#REF!</definedName>
    <definedName name="BuiltIn_Print_Area_4" localSheetId="1">#REF!</definedName>
    <definedName name="BuiltIn_Print_Area_4">#REF!</definedName>
    <definedName name="Busca" localSheetId="8">#REF!</definedName>
    <definedName name="Busca" localSheetId="4">#REF!</definedName>
    <definedName name="Busca" localSheetId="13">#REF!</definedName>
    <definedName name="Busca" localSheetId="7">#REF!</definedName>
    <definedName name="Busca" localSheetId="10">#REF!</definedName>
    <definedName name="Busca" localSheetId="9">#REF!</definedName>
    <definedName name="Busca" localSheetId="5">#REF!</definedName>
    <definedName name="Busca" localSheetId="6">#REF!</definedName>
    <definedName name="Busca" localSheetId="3">#REF!</definedName>
    <definedName name="Busca">#REF!</definedName>
    <definedName name="C_Univ" localSheetId="1">#REF!</definedName>
    <definedName name="C_Univ">#REF!</definedName>
    <definedName name="CABEÇA" localSheetId="1">#REF!</definedName>
    <definedName name="CABEÇA">#REF!</definedName>
    <definedName name="CadIns" localSheetId="1">#REF!</definedName>
    <definedName name="CadIns">#REF!</definedName>
    <definedName name="CadSrv" localSheetId="1">#REF!</definedName>
    <definedName name="CadSrv">#REF!</definedName>
    <definedName name="CAI" localSheetId="1">#REF!</definedName>
    <definedName name="CAI">#REF!</definedName>
    <definedName name="caiacao" localSheetId="1">#REF!</definedName>
    <definedName name="caiacao">#REF!</definedName>
    <definedName name="caiação" localSheetId="1">#REF!</definedName>
    <definedName name="caiação">#REF!</definedName>
    <definedName name="caiação_13" localSheetId="1">#REF!</definedName>
    <definedName name="caiação_13">#REF!</definedName>
    <definedName name="caiação_13_19" localSheetId="1">#REF!</definedName>
    <definedName name="caiação_13_19">#REF!</definedName>
    <definedName name="caiação_13_23" localSheetId="1">#REF!</definedName>
    <definedName name="caiação_13_23">#REF!</definedName>
    <definedName name="caiação_13_25" localSheetId="1">#REF!</definedName>
    <definedName name="caiação_13_25">#REF!</definedName>
    <definedName name="caiação_15" localSheetId="1">#REF!</definedName>
    <definedName name="caiação_15">#REF!</definedName>
    <definedName name="caiação_15_13" localSheetId="1">#REF!</definedName>
    <definedName name="caiação_15_13">#REF!</definedName>
    <definedName name="caiação_15_13_19" localSheetId="1">#REF!</definedName>
    <definedName name="caiação_15_13_19">#REF!</definedName>
    <definedName name="caiação_15_13_23" localSheetId="1">#REF!</definedName>
    <definedName name="caiação_15_13_23">#REF!</definedName>
    <definedName name="caiação_15_13_25" localSheetId="1">#REF!</definedName>
    <definedName name="caiação_15_13_25">#REF!</definedName>
    <definedName name="caiação_15_19" localSheetId="1">#REF!</definedName>
    <definedName name="caiação_15_19">#REF!</definedName>
    <definedName name="caiação_15_23" localSheetId="1">#REF!</definedName>
    <definedName name="caiação_15_23">#REF!</definedName>
    <definedName name="caiação_15_25" localSheetId="1">#REF!</definedName>
    <definedName name="caiação_15_25">#REF!</definedName>
    <definedName name="caiação_19" localSheetId="1">#REF!</definedName>
    <definedName name="caiação_19">#REF!</definedName>
    <definedName name="caiação_23" localSheetId="1">#REF!</definedName>
    <definedName name="caiação_23">#REF!</definedName>
    <definedName name="caiação_24" localSheetId="1">#REF!</definedName>
    <definedName name="caiação_24">#REF!</definedName>
    <definedName name="caiação_24_13" localSheetId="1">#REF!</definedName>
    <definedName name="caiação_24_13">#REF!</definedName>
    <definedName name="caiação_24_13_19" localSheetId="1">#REF!</definedName>
    <definedName name="caiação_24_13_19">#REF!</definedName>
    <definedName name="caiação_24_13_23" localSheetId="1">#REF!</definedName>
    <definedName name="caiação_24_13_23">#REF!</definedName>
    <definedName name="caiação_24_13_25" localSheetId="1">#REF!</definedName>
    <definedName name="caiação_24_13_25">#REF!</definedName>
    <definedName name="caiação_24_19" localSheetId="1">#REF!</definedName>
    <definedName name="caiação_24_19">#REF!</definedName>
    <definedName name="caiação_24_23" localSheetId="1">#REF!</definedName>
    <definedName name="caiação_24_23">#REF!</definedName>
    <definedName name="caiação_24_25" localSheetId="1">#REF!</definedName>
    <definedName name="caiação_24_25">#REF!</definedName>
    <definedName name="caiação_25" localSheetId="1">#REF!</definedName>
    <definedName name="caiação_25">#REF!</definedName>
    <definedName name="CAIB" localSheetId="1">#REF!</definedName>
    <definedName name="CAIB">#REF!</definedName>
    <definedName name="caibro" localSheetId="1">#REF!</definedName>
    <definedName name="caibro">#REF!</definedName>
    <definedName name="caibro_13" localSheetId="1">#REF!</definedName>
    <definedName name="caibro_13">#REF!</definedName>
    <definedName name="caibro_13_19" localSheetId="1">#REF!</definedName>
    <definedName name="caibro_13_19">#REF!</definedName>
    <definedName name="caibro_13_23" localSheetId="1">#REF!</definedName>
    <definedName name="caibro_13_23">#REF!</definedName>
    <definedName name="caibro_13_25" localSheetId="1">#REF!</definedName>
    <definedName name="caibro_13_25">#REF!</definedName>
    <definedName name="caibro_15" localSheetId="1">#REF!</definedName>
    <definedName name="caibro_15">#REF!</definedName>
    <definedName name="caibro_15_13" localSheetId="1">#REF!</definedName>
    <definedName name="caibro_15_13">#REF!</definedName>
    <definedName name="caibro_15_13_19" localSheetId="1">#REF!</definedName>
    <definedName name="caibro_15_13_19">#REF!</definedName>
    <definedName name="caibro_15_13_23" localSheetId="1">#REF!</definedName>
    <definedName name="caibro_15_13_23">#REF!</definedName>
    <definedName name="caibro_15_13_25" localSheetId="1">#REF!</definedName>
    <definedName name="caibro_15_13_25">#REF!</definedName>
    <definedName name="caibro_15_19" localSheetId="1">#REF!</definedName>
    <definedName name="caibro_15_19">#REF!</definedName>
    <definedName name="caibro_15_23" localSheetId="1">#REF!</definedName>
    <definedName name="caibro_15_23">#REF!</definedName>
    <definedName name="caibro_15_25" localSheetId="1">#REF!</definedName>
    <definedName name="caibro_15_25">#REF!</definedName>
    <definedName name="caibro_19" localSheetId="1">#REF!</definedName>
    <definedName name="caibro_19">#REF!</definedName>
    <definedName name="caibro_23" localSheetId="1">#REF!</definedName>
    <definedName name="caibro_23">#REF!</definedName>
    <definedName name="caibro_24" localSheetId="1">#REF!</definedName>
    <definedName name="caibro_24">#REF!</definedName>
    <definedName name="caibro_24_13" localSheetId="1">#REF!</definedName>
    <definedName name="caibro_24_13">#REF!</definedName>
    <definedName name="caibro_24_13_19" localSheetId="1">#REF!</definedName>
    <definedName name="caibro_24_13_19">#REF!</definedName>
    <definedName name="caibro_24_13_23" localSheetId="1">#REF!</definedName>
    <definedName name="caibro_24_13_23">#REF!</definedName>
    <definedName name="caibro_24_13_25" localSheetId="1">#REF!</definedName>
    <definedName name="caibro_24_13_25">#REF!</definedName>
    <definedName name="caibro_24_19" localSheetId="1">#REF!</definedName>
    <definedName name="caibro_24_19">#REF!</definedName>
    <definedName name="caibro_24_23" localSheetId="1">#REF!</definedName>
    <definedName name="caibro_24_23">#REF!</definedName>
    <definedName name="caibro_24_25" localSheetId="1">#REF!</definedName>
    <definedName name="caibro_24_25">#REF!</definedName>
    <definedName name="caibro_25" localSheetId="1">#REF!</definedName>
    <definedName name="caibro_25">#REF!</definedName>
    <definedName name="CAIXA.AcumuladoAtual" localSheetId="8">OFFSET(#REF!,1,0):OFFSET(#REF!,-1,0)</definedName>
    <definedName name="CAIXA.AcumuladoAtual" localSheetId="4">OFFSET(#REF!,1,0):OFFSET(#REF!,-1,0)</definedName>
    <definedName name="CAIXA.AcumuladoAtual" localSheetId="13">OFFSET(#REF!,1,0):OFFSET(#REF!,-1,0)</definedName>
    <definedName name="CAIXA.AcumuladoAtual" localSheetId="7">OFFSET(#REF!,1,0):OFFSET(#REF!,-1,0)</definedName>
    <definedName name="CAIXA.AcumuladoAtual" localSheetId="10">OFFSET(#REF!,1,0):OFFSET(#REF!,-1,0)</definedName>
    <definedName name="CAIXA.AcumuladoAtual" localSheetId="9">OFFSET(#REF!,1,0):OFFSET(#REF!,-1,0)</definedName>
    <definedName name="CAIXA.AcumuladoAtual" localSheetId="5">OFFSET(#REF!,1,0):OFFSET(#REF!,-1,0)</definedName>
    <definedName name="CAIXA.AcumuladoAtual" localSheetId="6">OFFSET(#REF!,1,0):OFFSET(#REF!,-1,0)</definedName>
    <definedName name="CAIXA.AcumuladoAtual" localSheetId="3">OFFSET(#REF!,1,0):OFFSET(#REF!,-1,0)</definedName>
    <definedName name="CAIXA.AcumuladoAtual">OFFSET(#REF!,1,0):OFFSET(#REF!,-1,0)</definedName>
    <definedName name="CAIXA.ÁreaImpressão" localSheetId="8">#REF!</definedName>
    <definedName name="CAIXA.ÁreaImpressão" localSheetId="4">#REF!</definedName>
    <definedName name="CAIXA.ÁreaImpressão" localSheetId="13">#REF!</definedName>
    <definedName name="CAIXA.ÁreaImpressão" localSheetId="7">#REF!</definedName>
    <definedName name="CAIXA.ÁreaImpressão" localSheetId="10">#REF!</definedName>
    <definedName name="CAIXA.ÁreaImpressão" localSheetId="9">#REF!</definedName>
    <definedName name="CAIXA.ÁreaImpressão" localSheetId="5">#REF!</definedName>
    <definedName name="CAIXA.ÁreaImpressão" localSheetId="6">#REF!</definedName>
    <definedName name="CAIXA.ÁreaImpressão" localSheetId="3">#REF!</definedName>
    <definedName name="CAIXA.ÁreaImpressão">#REF!</definedName>
    <definedName name="CAIXA.Colunas" localSheetId="8">#REF!</definedName>
    <definedName name="CAIXA.Colunas" localSheetId="4">#REF!</definedName>
    <definedName name="CAIXA.Colunas" localSheetId="13">#REF!</definedName>
    <definedName name="CAIXA.Colunas" localSheetId="7">#REF!</definedName>
    <definedName name="CAIXA.Colunas" localSheetId="10">#REF!</definedName>
    <definedName name="CAIXA.Colunas" localSheetId="9">#REF!</definedName>
    <definedName name="CAIXA.Colunas" localSheetId="5">#REF!</definedName>
    <definedName name="CAIXA.Colunas" localSheetId="6">#REF!</definedName>
    <definedName name="CAIXA.Colunas" localSheetId="3">#REF!</definedName>
    <definedName name="CAIXA.Colunas">#REF!</definedName>
    <definedName name="CAIXA.Declaração" localSheetId="8">#REF!</definedName>
    <definedName name="CAIXA.Declaração" localSheetId="4">#REF!</definedName>
    <definedName name="CAIXA.Declaração" localSheetId="13">#REF!</definedName>
    <definedName name="CAIXA.Declaração" localSheetId="7">#REF!</definedName>
    <definedName name="CAIXA.Declaração" localSheetId="10">#REF!</definedName>
    <definedName name="CAIXA.Declaração" localSheetId="9">#REF!</definedName>
    <definedName name="CAIXA.Declaração" localSheetId="5">#REF!</definedName>
    <definedName name="CAIXA.Declaração" localSheetId="6">#REF!</definedName>
    <definedName name="CAIXA.Declaração" localSheetId="3">#REF!</definedName>
    <definedName name="CAIXA.Declaração">#REF!</definedName>
    <definedName name="CAIXA.modo" localSheetId="8">#REF!</definedName>
    <definedName name="CAIXA.modo" localSheetId="4">#REF!</definedName>
    <definedName name="CAIXA.modo" localSheetId="13">#REF!</definedName>
    <definedName name="CAIXA.modo" localSheetId="7">#REF!</definedName>
    <definedName name="CAIXA.modo" localSheetId="10">#REF!</definedName>
    <definedName name="CAIXA.modo" localSheetId="9">#REF!</definedName>
    <definedName name="CAIXA.modo" localSheetId="5">#REF!</definedName>
    <definedName name="CAIXA.modo" localSheetId="6">#REF!</definedName>
    <definedName name="CAIXA.modo" localSheetId="3">#REF!</definedName>
    <definedName name="CAIXA.modo">#REF!</definedName>
    <definedName name="CAL" localSheetId="1">#REF!</definedName>
    <definedName name="CAL">#REF!</definedName>
    <definedName name="CAMI" localSheetId="1">#REF!</definedName>
    <definedName name="CAMI">#REF!</definedName>
    <definedName name="CAP_20" localSheetId="1">#REF!</definedName>
    <definedName name="CAP_20">#REF!</definedName>
    <definedName name="CAP20ROO" localSheetId="1">#REF!</definedName>
    <definedName name="CAP20ROO">#REF!</definedName>
    <definedName name="CAP20W" localSheetId="1">#REF!</definedName>
    <definedName name="CAP20W">#REF!</definedName>
    <definedName name="CAP20WA" localSheetId="1">#REF!</definedName>
    <definedName name="CAP20WA">#REF!</definedName>
    <definedName name="CAPA2" localSheetId="1">#REF!</definedName>
    <definedName name="CAPA2">#REF!</definedName>
    <definedName name="capimcolonião" localSheetId="1">#REF!</definedName>
    <definedName name="capimcolonião">#REF!</definedName>
    <definedName name="capimcolonião_13" localSheetId="1">#REF!</definedName>
    <definedName name="capimcolonião_13">#REF!</definedName>
    <definedName name="capimcolonião_13_19" localSheetId="1">#REF!</definedName>
    <definedName name="capimcolonião_13_19">#REF!</definedName>
    <definedName name="capimcolonião_13_23" localSheetId="1">#REF!</definedName>
    <definedName name="capimcolonião_13_23">#REF!</definedName>
    <definedName name="capimcolonião_13_25" localSheetId="1">#REF!</definedName>
    <definedName name="capimcolonião_13_25">#REF!</definedName>
    <definedName name="capimcolonião_15" localSheetId="1">#REF!</definedName>
    <definedName name="capimcolonião_15">#REF!</definedName>
    <definedName name="capimcolonião_15_13" localSheetId="1">#REF!</definedName>
    <definedName name="capimcolonião_15_13">#REF!</definedName>
    <definedName name="capimcolonião_15_13_19" localSheetId="1">#REF!</definedName>
    <definedName name="capimcolonião_15_13_19">#REF!</definedName>
    <definedName name="capimcolonião_15_13_23" localSheetId="1">#REF!</definedName>
    <definedName name="capimcolonião_15_13_23">#REF!</definedName>
    <definedName name="capimcolonião_15_13_25" localSheetId="1">#REF!</definedName>
    <definedName name="capimcolonião_15_13_25">#REF!</definedName>
    <definedName name="capimcolonião_15_19" localSheetId="1">#REF!</definedName>
    <definedName name="capimcolonião_15_19">#REF!</definedName>
    <definedName name="capimcolonião_15_23" localSheetId="1">#REF!</definedName>
    <definedName name="capimcolonião_15_23">#REF!</definedName>
    <definedName name="capimcolonião_15_25" localSheetId="1">#REF!</definedName>
    <definedName name="capimcolonião_15_25">#REF!</definedName>
    <definedName name="capimcolonião_19" localSheetId="1">#REF!</definedName>
    <definedName name="capimcolonião_19">#REF!</definedName>
    <definedName name="capimcolonião_23" localSheetId="1">#REF!</definedName>
    <definedName name="capimcolonião_23">#REF!</definedName>
    <definedName name="capimcolonião_24" localSheetId="1">#REF!</definedName>
    <definedName name="capimcolonião_24">#REF!</definedName>
    <definedName name="capimcolonião_24_13" localSheetId="1">#REF!</definedName>
    <definedName name="capimcolonião_24_13">#REF!</definedName>
    <definedName name="capimcolonião_24_13_19" localSheetId="1">#REF!</definedName>
    <definedName name="capimcolonião_24_13_19">#REF!</definedName>
    <definedName name="capimcolonião_24_13_23" localSheetId="1">#REF!</definedName>
    <definedName name="capimcolonião_24_13_23">#REF!</definedName>
    <definedName name="capimcolonião_24_13_25" localSheetId="1">#REF!</definedName>
    <definedName name="capimcolonião_24_13_25">#REF!</definedName>
    <definedName name="capimcolonião_24_19" localSheetId="1">#REF!</definedName>
    <definedName name="capimcolonião_24_19">#REF!</definedName>
    <definedName name="capimcolonião_24_23" localSheetId="1">#REF!</definedName>
    <definedName name="capimcolonião_24_23">#REF!</definedName>
    <definedName name="capimcolonião_24_25" localSheetId="1">#REF!</definedName>
    <definedName name="capimcolonião_24_25">#REF!</definedName>
    <definedName name="capimcolonião_25" localSheetId="1">#REF!</definedName>
    <definedName name="capimcolonião_25">#REF!</definedName>
    <definedName name="capina" localSheetId="1">#REF!</definedName>
    <definedName name="capina">#REF!</definedName>
    <definedName name="capina_13" localSheetId="1">#REF!</definedName>
    <definedName name="capina_13">#REF!</definedName>
    <definedName name="capina_13_19" localSheetId="1">#REF!</definedName>
    <definedName name="capina_13_19">#REF!</definedName>
    <definedName name="capina_13_23" localSheetId="1">#REF!</definedName>
    <definedName name="capina_13_23">#REF!</definedName>
    <definedName name="capina_13_25" localSheetId="1">#REF!</definedName>
    <definedName name="capina_13_25">#REF!</definedName>
    <definedName name="capina_15" localSheetId="1">#REF!</definedName>
    <definedName name="capina_15">#REF!</definedName>
    <definedName name="capina_15_13" localSheetId="1">#REF!</definedName>
    <definedName name="capina_15_13">#REF!</definedName>
    <definedName name="capina_15_13_19" localSheetId="1">#REF!</definedName>
    <definedName name="capina_15_13_19">#REF!</definedName>
    <definedName name="capina_15_13_23" localSheetId="1">#REF!</definedName>
    <definedName name="capina_15_13_23">#REF!</definedName>
    <definedName name="capina_15_13_25" localSheetId="1">#REF!</definedName>
    <definedName name="capina_15_13_25">#REF!</definedName>
    <definedName name="capina_15_19" localSheetId="1">#REF!</definedName>
    <definedName name="capina_15_19">#REF!</definedName>
    <definedName name="capina_15_23" localSheetId="1">#REF!</definedName>
    <definedName name="capina_15_23">#REF!</definedName>
    <definedName name="capina_15_25" localSheetId="1">#REF!</definedName>
    <definedName name="capina_15_25">#REF!</definedName>
    <definedName name="capina_19" localSheetId="1">#REF!</definedName>
    <definedName name="capina_19">#REF!</definedName>
    <definedName name="capina_23" localSheetId="1">#REF!</definedName>
    <definedName name="capina_23">#REF!</definedName>
    <definedName name="capina_24" localSheetId="1">#REF!</definedName>
    <definedName name="capina_24">#REF!</definedName>
    <definedName name="capina_24_13" localSheetId="1">#REF!</definedName>
    <definedName name="capina_24_13">#REF!</definedName>
    <definedName name="capina_24_13_19" localSheetId="1">#REF!</definedName>
    <definedName name="capina_24_13_19">#REF!</definedName>
    <definedName name="capina_24_13_23" localSheetId="1">#REF!</definedName>
    <definedName name="capina_24_13_23">#REF!</definedName>
    <definedName name="capina_24_13_25" localSheetId="1">#REF!</definedName>
    <definedName name="capina_24_13_25">#REF!</definedName>
    <definedName name="capina_24_19" localSheetId="1">#REF!</definedName>
    <definedName name="capina_24_19">#REF!</definedName>
    <definedName name="capina_24_23" localSheetId="1">#REF!</definedName>
    <definedName name="capina_24_23">#REF!</definedName>
    <definedName name="capina_24_25" localSheetId="1">#REF!</definedName>
    <definedName name="capina_24_25">#REF!</definedName>
    <definedName name="capina_25" localSheetId="1">#REF!</definedName>
    <definedName name="capina_25">#REF!</definedName>
    <definedName name="capselare" localSheetId="1">#REF!</definedName>
    <definedName name="capselare">#REF!</definedName>
    <definedName name="capselare_13" localSheetId="1">#REF!</definedName>
    <definedName name="capselare_13">#REF!</definedName>
    <definedName name="capselare_13_19" localSheetId="1">#REF!</definedName>
    <definedName name="capselare_13_19">#REF!</definedName>
    <definedName name="capselare_13_23" localSheetId="1">#REF!</definedName>
    <definedName name="capselare_13_23">#REF!</definedName>
    <definedName name="capselare_13_25" localSheetId="1">#REF!</definedName>
    <definedName name="capselare_13_25">#REF!</definedName>
    <definedName name="capselare_15" localSheetId="1">#REF!</definedName>
    <definedName name="capselare_15">#REF!</definedName>
    <definedName name="capselare_15_13" localSheetId="1">#REF!</definedName>
    <definedName name="capselare_15_13">#REF!</definedName>
    <definedName name="capselare_15_13_19" localSheetId="1">#REF!</definedName>
    <definedName name="capselare_15_13_19">#REF!</definedName>
    <definedName name="capselare_15_13_23" localSheetId="1">#REF!</definedName>
    <definedName name="capselare_15_13_23">#REF!</definedName>
    <definedName name="capselare_15_13_25" localSheetId="1">#REF!</definedName>
    <definedName name="capselare_15_13_25">#REF!</definedName>
    <definedName name="capselare_15_19" localSheetId="1">#REF!</definedName>
    <definedName name="capselare_15_19">#REF!</definedName>
    <definedName name="capselare_15_23" localSheetId="1">#REF!</definedName>
    <definedName name="capselare_15_23">#REF!</definedName>
    <definedName name="capselare_15_25" localSheetId="1">#REF!</definedName>
    <definedName name="capselare_15_25">#REF!</definedName>
    <definedName name="capselare_19" localSheetId="1">#REF!</definedName>
    <definedName name="capselare_19">#REF!</definedName>
    <definedName name="capselare_23" localSheetId="1">#REF!</definedName>
    <definedName name="capselare_23">#REF!</definedName>
    <definedName name="capselare_24" localSheetId="1">#REF!</definedName>
    <definedName name="capselare_24">#REF!</definedName>
    <definedName name="capselare_24_13" localSheetId="1">#REF!</definedName>
    <definedName name="capselare_24_13">#REF!</definedName>
    <definedName name="capselare_24_13_19" localSheetId="1">#REF!</definedName>
    <definedName name="capselare_24_13_19">#REF!</definedName>
    <definedName name="capselare_24_13_23" localSheetId="1">#REF!</definedName>
    <definedName name="capselare_24_13_23">#REF!</definedName>
    <definedName name="capselare_24_13_25" localSheetId="1">#REF!</definedName>
    <definedName name="capselare_24_13_25">#REF!</definedName>
    <definedName name="capselare_24_19" localSheetId="1">#REF!</definedName>
    <definedName name="capselare_24_19">#REF!</definedName>
    <definedName name="capselare_24_23" localSheetId="1">#REF!</definedName>
    <definedName name="capselare_24_23">#REF!</definedName>
    <definedName name="capselare_24_25" localSheetId="1">#REF!</definedName>
    <definedName name="capselare_24_25">#REF!</definedName>
    <definedName name="capselare_25" localSheetId="1">#REF!</definedName>
    <definedName name="capselare_25">#REF!</definedName>
    <definedName name="CAPTOTAL" localSheetId="1">#REF!</definedName>
    <definedName name="CAPTOTAL">#REF!</definedName>
    <definedName name="car" localSheetId="1">#REF!</definedName>
    <definedName name="car">#REF!</definedName>
    <definedName name="carlos" localSheetId="1">#REF!</definedName>
    <definedName name="carlos">#REF!</definedName>
    <definedName name="CAS" localSheetId="1">#REF!</definedName>
    <definedName name="CAS">#REF!</definedName>
    <definedName name="CBU" localSheetId="1">#REF!</definedName>
    <definedName name="CBU">#REF!</definedName>
    <definedName name="CBU_4" localSheetId="1">#REF!</definedName>
    <definedName name="CBU_4">#REF!</definedName>
    <definedName name="CBUII" localSheetId="1">#REF!</definedName>
    <definedName name="CBUII">#REF!</definedName>
    <definedName name="CBUII_4" localSheetId="1">#REF!</definedName>
    <definedName name="CBUII_4">#REF!</definedName>
    <definedName name="CBUIII" localSheetId="1">#REF!</definedName>
    <definedName name="CBUIII">#REF!</definedName>
    <definedName name="CBUQ" localSheetId="1">#REF!</definedName>
    <definedName name="CBUQ">#REF!</definedName>
    <definedName name="CBUQB" localSheetId="1">#REF!</definedName>
    <definedName name="CBUQB">#REF!</definedName>
    <definedName name="CBUQB_4" localSheetId="1">#REF!</definedName>
    <definedName name="CBUQB_4">#REF!</definedName>
    <definedName name="CBUQBB" localSheetId="1">#REF!</definedName>
    <definedName name="CBUQBB">#REF!</definedName>
    <definedName name="CBUQc" localSheetId="1">#REF!</definedName>
    <definedName name="CBUQc">#REF!</definedName>
    <definedName name="CBUQc_4" localSheetId="1">#REF!</definedName>
    <definedName name="CBUQc_4">#REF!</definedName>
    <definedName name="CBUQcc" localSheetId="1">#REF!</definedName>
    <definedName name="CBUQcc">#REF!</definedName>
    <definedName name="CBUU" localSheetId="1">#REF!</definedName>
    <definedName name="CBUU">#REF!</definedName>
    <definedName name="CC" localSheetId="1">#REF!</definedName>
    <definedName name="CC">#REF!</definedName>
    <definedName name="CCARR" localSheetId="1">#REF!</definedName>
    <definedName name="CCARR">#REF!</definedName>
    <definedName name="cch" localSheetId="1">#REF!</definedName>
    <definedName name="cch">#REF!</definedName>
    <definedName name="CCIC" localSheetId="1">#REF!</definedName>
    <definedName name="CCIC">#REF!</definedName>
    <definedName name="CCP" localSheetId="1">#REF!</definedName>
    <definedName name="CCP">#REF!</definedName>
    <definedName name="CCPW" localSheetId="1">#REF!</definedName>
    <definedName name="CCPW">#REF!</definedName>
    <definedName name="CCPWA" localSheetId="1">#REF!</definedName>
    <definedName name="CCPWA">#REF!</definedName>
    <definedName name="CD" localSheetId="1">#REF!</definedName>
    <definedName name="CD">#REF!</definedName>
    <definedName name="CD97A" localSheetId="1">#REF!</definedName>
    <definedName name="CD97A">#REF!</definedName>
    <definedName name="CD97AW" localSheetId="1">#REF!</definedName>
    <definedName name="CD97AW">#REF!</definedName>
    <definedName name="CDF" localSheetId="1">#REF!</definedName>
    <definedName name="CDF">#REF!</definedName>
    <definedName name="CDP" localSheetId="1">#REF!</definedName>
    <definedName name="CDP">#REF!</definedName>
    <definedName name="CDPP" localSheetId="1">#REF!</definedName>
    <definedName name="CDPP">#REF!</definedName>
    <definedName name="CDW" localSheetId="1">#REF!</definedName>
    <definedName name="CDW">#REF!</definedName>
    <definedName name="CDWA" localSheetId="1">#REF!</definedName>
    <definedName name="CDWA">#REF!</definedName>
    <definedName name="cerca" localSheetId="1">#REF!</definedName>
    <definedName name="cerca">#REF!</definedName>
    <definedName name="cerca_13" localSheetId="1">#REF!</definedName>
    <definedName name="cerca_13">#REF!</definedName>
    <definedName name="cerca_13_19" localSheetId="1">#REF!</definedName>
    <definedName name="cerca_13_19">#REF!</definedName>
    <definedName name="cerca_13_23" localSheetId="1">#REF!</definedName>
    <definedName name="cerca_13_23">#REF!</definedName>
    <definedName name="cerca_13_25" localSheetId="1">#REF!</definedName>
    <definedName name="cerca_13_25">#REF!</definedName>
    <definedName name="cerca_15" localSheetId="1">#REF!</definedName>
    <definedName name="cerca_15">#REF!</definedName>
    <definedName name="cerca_15_13" localSheetId="1">#REF!</definedName>
    <definedName name="cerca_15_13">#REF!</definedName>
    <definedName name="cerca_15_13_19" localSheetId="1">#REF!</definedName>
    <definedName name="cerca_15_13_19">#REF!</definedName>
    <definedName name="cerca_15_13_23" localSheetId="1">#REF!</definedName>
    <definedName name="cerca_15_13_23">#REF!</definedName>
    <definedName name="cerca_15_13_25" localSheetId="1">#REF!</definedName>
    <definedName name="cerca_15_13_25">#REF!</definedName>
    <definedName name="cerca_15_19" localSheetId="1">#REF!</definedName>
    <definedName name="cerca_15_19">#REF!</definedName>
    <definedName name="cerca_15_23" localSheetId="1">#REF!</definedName>
    <definedName name="cerca_15_23">#REF!</definedName>
    <definedName name="cerca_15_25" localSheetId="1">#REF!</definedName>
    <definedName name="cerca_15_25">#REF!</definedName>
    <definedName name="cerca_19" localSheetId="1">#REF!</definedName>
    <definedName name="cerca_19">#REF!</definedName>
    <definedName name="cerca_23" localSheetId="1">#REF!</definedName>
    <definedName name="cerca_23">#REF!</definedName>
    <definedName name="cerca_24" localSheetId="1">#REF!</definedName>
    <definedName name="cerca_24">#REF!</definedName>
    <definedName name="cerca_24_13" localSheetId="1">#REF!</definedName>
    <definedName name="cerca_24_13">#REF!</definedName>
    <definedName name="cerca_24_13_19" localSheetId="1">#REF!</definedName>
    <definedName name="cerca_24_13_19">#REF!</definedName>
    <definedName name="cerca_24_13_23" localSheetId="1">#REF!</definedName>
    <definedName name="cerca_24_13_23">#REF!</definedName>
    <definedName name="cerca_24_13_25" localSheetId="1">#REF!</definedName>
    <definedName name="cerca_24_13_25">#REF!</definedName>
    <definedName name="cerca_24_19" localSheetId="1">#REF!</definedName>
    <definedName name="cerca_24_19">#REF!</definedName>
    <definedName name="cerca_24_23" localSheetId="1">#REF!</definedName>
    <definedName name="cerca_24_23">#REF!</definedName>
    <definedName name="cerca_24_25" localSheetId="1">#REF!</definedName>
    <definedName name="cerca_24_25">#REF!</definedName>
    <definedName name="cerca_25" localSheetId="1">#REF!</definedName>
    <definedName name="cerca_25">#REF!</definedName>
    <definedName name="chapa" localSheetId="1">#REF!</definedName>
    <definedName name="chapa">#REF!</definedName>
    <definedName name="chapa_13" localSheetId="1">#REF!</definedName>
    <definedName name="chapa_13">#REF!</definedName>
    <definedName name="chapa_13_19" localSheetId="1">#REF!</definedName>
    <definedName name="chapa_13_19">#REF!</definedName>
    <definedName name="chapa_13_23" localSheetId="1">#REF!</definedName>
    <definedName name="chapa_13_23">#REF!</definedName>
    <definedName name="chapa_13_25" localSheetId="1">#REF!</definedName>
    <definedName name="chapa_13_25">#REF!</definedName>
    <definedName name="chapa_15" localSheetId="1">#REF!</definedName>
    <definedName name="chapa_15">#REF!</definedName>
    <definedName name="chapa_15_13" localSheetId="1">#REF!</definedName>
    <definedName name="chapa_15_13">#REF!</definedName>
    <definedName name="chapa_15_13_19" localSheetId="1">#REF!</definedName>
    <definedName name="chapa_15_13_19">#REF!</definedName>
    <definedName name="chapa_15_13_23" localSheetId="1">#REF!</definedName>
    <definedName name="chapa_15_13_23">#REF!</definedName>
    <definedName name="chapa_15_13_25" localSheetId="1">#REF!</definedName>
    <definedName name="chapa_15_13_25">#REF!</definedName>
    <definedName name="chapa_15_19" localSheetId="1">#REF!</definedName>
    <definedName name="chapa_15_19">#REF!</definedName>
    <definedName name="chapa_15_23" localSheetId="1">#REF!</definedName>
    <definedName name="chapa_15_23">#REF!</definedName>
    <definedName name="chapa_15_25" localSheetId="1">#REF!</definedName>
    <definedName name="chapa_15_25">#REF!</definedName>
    <definedName name="chapa_19" localSheetId="1">#REF!</definedName>
    <definedName name="chapa_19">#REF!</definedName>
    <definedName name="chapa_23" localSheetId="1">#REF!</definedName>
    <definedName name="chapa_23">#REF!</definedName>
    <definedName name="chapa_24" localSheetId="1">#REF!</definedName>
    <definedName name="chapa_24">#REF!</definedName>
    <definedName name="chapa_24_13" localSheetId="1">#REF!</definedName>
    <definedName name="chapa_24_13">#REF!</definedName>
    <definedName name="chapa_24_13_19" localSheetId="1">#REF!</definedName>
    <definedName name="chapa_24_13_19">#REF!</definedName>
    <definedName name="chapa_24_13_23" localSheetId="1">#REF!</definedName>
    <definedName name="chapa_24_13_23">#REF!</definedName>
    <definedName name="chapa_24_13_25" localSheetId="1">#REF!</definedName>
    <definedName name="chapa_24_13_25">#REF!</definedName>
    <definedName name="chapa_24_19" localSheetId="1">#REF!</definedName>
    <definedName name="chapa_24_19">#REF!</definedName>
    <definedName name="chapa_24_23" localSheetId="1">#REF!</definedName>
    <definedName name="chapa_24_23">#REF!</definedName>
    <definedName name="chapa_24_25" localSheetId="1">#REF!</definedName>
    <definedName name="chapa_24_25">#REF!</definedName>
    <definedName name="chapa_25" localSheetId="1">#REF!</definedName>
    <definedName name="chapa_25">#REF!</definedName>
    <definedName name="Chave" localSheetId="1">#REF!</definedName>
    <definedName name="Chave">#REF!</definedName>
    <definedName name="Chave1" localSheetId="1">#REF!</definedName>
    <definedName name="Chave1">#REF!</definedName>
    <definedName name="CIM" localSheetId="1">#REF!</definedName>
    <definedName name="CIM">#REF!</definedName>
    <definedName name="Clas" localSheetId="1">#REF!</definedName>
    <definedName name="Clas">#REF!</definedName>
    <definedName name="Cls" localSheetId="1">#REF!</definedName>
    <definedName name="Cls">#REF!</definedName>
    <definedName name="CM" localSheetId="1">#REF!</definedName>
    <definedName name="CM">#REF!</definedName>
    <definedName name="CM_30" localSheetId="1">#REF!</definedName>
    <definedName name="CM_30">#REF!</definedName>
    <definedName name="CM30ROO" localSheetId="1">#REF!</definedName>
    <definedName name="CM30ROO">#REF!</definedName>
    <definedName name="CM30W" localSheetId="1">#REF!</definedName>
    <definedName name="CM30W">#REF!</definedName>
    <definedName name="CM30WA" localSheetId="1">#REF!</definedName>
    <definedName name="CM30WA">#REF!</definedName>
    <definedName name="CMN" localSheetId="1">#REF!</definedName>
    <definedName name="CMN">#REF!</definedName>
    <definedName name="CMTOTAL" localSheetId="1">#REF!</definedName>
    <definedName name="CMTOTAL">#REF!</definedName>
    <definedName name="CMW" localSheetId="1">#REF!</definedName>
    <definedName name="CMW">#REF!</definedName>
    <definedName name="CMWA" localSheetId="1">#REF!</definedName>
    <definedName name="CMWA">#REF!</definedName>
    <definedName name="cod" localSheetId="1">#REF!</definedName>
    <definedName name="cod">#REF!</definedName>
    <definedName name="CODIGO" localSheetId="1">#REF!</definedName>
    <definedName name="CODIGO">#REF!</definedName>
    <definedName name="Código" localSheetId="1">#REF!</definedName>
    <definedName name="Código">#REF!</definedName>
    <definedName name="CODOR1" localSheetId="1">#REF!</definedName>
    <definedName name="CODOR1">#REF!</definedName>
    <definedName name="CODOR15" localSheetId="1">#REF!</definedName>
    <definedName name="CODOR15">#REF!</definedName>
    <definedName name="CODOR17" localSheetId="1">#REF!</definedName>
    <definedName name="CODOR17">#REF!</definedName>
    <definedName name="CODOR18" localSheetId="1">#REF!</definedName>
    <definedName name="CODOR18">#REF!</definedName>
    <definedName name="CODOR19" localSheetId="1">#REF!</definedName>
    <definedName name="CODOR19">#REF!</definedName>
    <definedName name="CODOR2" localSheetId="1">#REF!</definedName>
    <definedName name="CODOR2">#REF!</definedName>
    <definedName name="CODOR3" localSheetId="1">#REF!</definedName>
    <definedName name="CODOR3">#REF!</definedName>
    <definedName name="CODOR4" localSheetId="1">#REF!</definedName>
    <definedName name="CODOR4">#REF!</definedName>
    <definedName name="CODOR5" localSheetId="1">#REF!</definedName>
    <definedName name="CODOR5">#REF!</definedName>
    <definedName name="CODOR6" localSheetId="1">#REF!</definedName>
    <definedName name="CODOR6">#REF!</definedName>
    <definedName name="CODOR7" localSheetId="1">#REF!</definedName>
    <definedName name="CODOR7">#REF!</definedName>
    <definedName name="CODOR8" localSheetId="1">#REF!</definedName>
    <definedName name="CODOR8">#REF!</definedName>
    <definedName name="CODOR9" localSheetId="1">#REF!</definedName>
    <definedName name="CODOR9">#REF!</definedName>
    <definedName name="Col" localSheetId="1">#REF!</definedName>
    <definedName name="Col">#REF!</definedName>
    <definedName name="Coluna" localSheetId="1">#REF!</definedName>
    <definedName name="Coluna">#REF!</definedName>
    <definedName name="Comp" localSheetId="1">#REF!</definedName>
    <definedName name="Comp">#REF!</definedName>
    <definedName name="con" localSheetId="1">#REF!</definedName>
    <definedName name="con">#REF!</definedName>
    <definedName name="cons_açogc" localSheetId="1">#REF!</definedName>
    <definedName name="cons_açogc">#REF!</definedName>
    <definedName name="cons_arame" localSheetId="1">#REF!</definedName>
    <definedName name="cons_arame">#REF!</definedName>
    <definedName name="cons_areia_mbuf" localSheetId="1">#REF!</definedName>
    <definedName name="cons_areia_mbuf">#REF!</definedName>
    <definedName name="cons_areia_mbuq" localSheetId="1">#REF!</definedName>
    <definedName name="cons_areia_mbuq">#REF!</definedName>
    <definedName name="cons_areiaarg16" localSheetId="1">#REF!</definedName>
    <definedName name="cons_areiaarg16">#REF!</definedName>
    <definedName name="cons_areiab" localSheetId="1">#REF!</definedName>
    <definedName name="cons_areiab">#REF!</definedName>
    <definedName name="cons_areiacc" localSheetId="1">#REF!</definedName>
    <definedName name="cons_areiacc">#REF!</definedName>
    <definedName name="cons_areiaccim" localSheetId="1">#REF!</definedName>
    <definedName name="cons_areiaccim">#REF!</definedName>
    <definedName name="cons_areiacs" localSheetId="1">#REF!</definedName>
    <definedName name="cons_areiacs">#REF!</definedName>
    <definedName name="cons_areiagc" localSheetId="1">#REF!</definedName>
    <definedName name="cons_areiagc">#REF!</definedName>
    <definedName name="cons_areiala34" localSheetId="1">#REF!</definedName>
    <definedName name="cons_areiala34">#REF!</definedName>
    <definedName name="cons_areialf" localSheetId="1">#REF!</definedName>
    <definedName name="cons_areialf">#REF!</definedName>
    <definedName name="cons_areiambb" localSheetId="1">#REF!</definedName>
    <definedName name="cons_areiambb">#REF!</definedName>
    <definedName name="cons_areiat080" localSheetId="1">#REF!</definedName>
    <definedName name="cons_areiat080">#REF!</definedName>
    <definedName name="cons_areiat1" localSheetId="1">#REF!</definedName>
    <definedName name="cons_areiat1">#REF!</definedName>
    <definedName name="cons_at080" localSheetId="1">#REF!</definedName>
    <definedName name="cons_at080">#REF!</definedName>
    <definedName name="cons_at1" localSheetId="1">#REF!</definedName>
    <definedName name="cons_at1">#REF!</definedName>
    <definedName name="cons_brita_mbuf" localSheetId="1">#REF!</definedName>
    <definedName name="cons_brita_mbuf">#REF!</definedName>
    <definedName name="cons_brita_mbuq" localSheetId="1">#REF!</definedName>
    <definedName name="cons_brita_mbuq">#REF!</definedName>
    <definedName name="cons_britab" localSheetId="1">#REF!</definedName>
    <definedName name="cons_britab">#REF!</definedName>
    <definedName name="cons_britacc" localSheetId="1">#REF!</definedName>
    <definedName name="cons_britacc">#REF!</definedName>
    <definedName name="cons_britaccim" localSheetId="1">#REF!</definedName>
    <definedName name="cons_britaccim">#REF!</definedName>
    <definedName name="cons_britagc" localSheetId="1">#REF!</definedName>
    <definedName name="cons_britagc">#REF!</definedName>
    <definedName name="cons_britala34" localSheetId="1">#REF!</definedName>
    <definedName name="cons_britala34">#REF!</definedName>
    <definedName name="cons_britalf" localSheetId="1">#REF!</definedName>
    <definedName name="cons_britalf">#REF!</definedName>
    <definedName name="cons_britambb" localSheetId="1">#REF!</definedName>
    <definedName name="cons_britambb">#REF!</definedName>
    <definedName name="cons_britat080" localSheetId="1">#REF!</definedName>
    <definedName name="cons_britat080">#REF!</definedName>
    <definedName name="cons_britat1" localSheetId="1">#REF!</definedName>
    <definedName name="cons_britat1">#REF!</definedName>
    <definedName name="cons_britatsd" localSheetId="1">#REF!</definedName>
    <definedName name="cons_britatsd">#REF!</definedName>
    <definedName name="cons_britatss" localSheetId="1">#REF!</definedName>
    <definedName name="cons_britatss">#REF!</definedName>
    <definedName name="cons_caibro" localSheetId="1">#REF!</definedName>
    <definedName name="cons_caibro">#REF!</definedName>
    <definedName name="cons_caibro_13" localSheetId="1">#REF!</definedName>
    <definedName name="cons_caibro_13">#REF!</definedName>
    <definedName name="cons_caibro_26" localSheetId="1">#REF!</definedName>
    <definedName name="cons_caibro_26">#REF!</definedName>
    <definedName name="cons_caibro_33" localSheetId="1">#REF!</definedName>
    <definedName name="cons_caibro_33">#REF!</definedName>
    <definedName name="cons_caibro_5" localSheetId="1">#REF!</definedName>
    <definedName name="cons_caibro_5">#REF!</definedName>
    <definedName name="cons_caibro_6" localSheetId="1">#REF!</definedName>
    <definedName name="cons_caibro_6">#REF!</definedName>
    <definedName name="cons_caibro_7" localSheetId="1">#REF!</definedName>
    <definedName name="cons_caibro_7">#REF!</definedName>
    <definedName name="cons_caibro_8" localSheetId="1">#REF!</definedName>
    <definedName name="cons_caibro_8">#REF!</definedName>
    <definedName name="cons_caibro_9" localSheetId="1">#REF!</definedName>
    <definedName name="cons_caibro_9">#REF!</definedName>
    <definedName name="cons_chapa16" localSheetId="1">#REF!</definedName>
    <definedName name="cons_chapa16">#REF!</definedName>
    <definedName name="cons_chapa16_13" localSheetId="1">#REF!</definedName>
    <definedName name="cons_chapa16_13">#REF!</definedName>
    <definedName name="cons_chapa16_26" localSheetId="1">#REF!</definedName>
    <definedName name="cons_chapa16_26">#REF!</definedName>
    <definedName name="cons_chapa16_33" localSheetId="1">#REF!</definedName>
    <definedName name="cons_chapa16_33">#REF!</definedName>
    <definedName name="cons_chapa16_5" localSheetId="1">#REF!</definedName>
    <definedName name="cons_chapa16_5">#REF!</definedName>
    <definedName name="cons_chapa16_6" localSheetId="1">#REF!</definedName>
    <definedName name="cons_chapa16_6">#REF!</definedName>
    <definedName name="cons_chapa16_7" localSheetId="1">#REF!</definedName>
    <definedName name="cons_chapa16_7">#REF!</definedName>
    <definedName name="cons_chapa16_8" localSheetId="1">#REF!</definedName>
    <definedName name="cons_chapa16_8">#REF!</definedName>
    <definedName name="cons_chapa16_9" localSheetId="1">#REF!</definedName>
    <definedName name="cons_chapa16_9">#REF!</definedName>
    <definedName name="cons_cimentoarg16" localSheetId="1">#REF!</definedName>
    <definedName name="cons_cimentoarg16">#REF!</definedName>
    <definedName name="cons_cimentocc" localSheetId="1">#REF!</definedName>
    <definedName name="cons_cimentocc">#REF!</definedName>
    <definedName name="cons_cimentoccim" localSheetId="1">#REF!</definedName>
    <definedName name="cons_cimentoccim">#REF!</definedName>
    <definedName name="cons_cimgc" localSheetId="1">#REF!</definedName>
    <definedName name="cons_cimgc">#REF!</definedName>
    <definedName name="cons_cs_rr2c" localSheetId="1">#REF!</definedName>
    <definedName name="cons_cs_rr2c">#REF!</definedName>
    <definedName name="cons_cs_rr2cp" localSheetId="1">#REF!</definedName>
    <definedName name="cons_cs_rr2cp">#REF!</definedName>
    <definedName name="cons_ct080" localSheetId="1">#REF!</definedName>
    <definedName name="cons_ct080">#REF!</definedName>
    <definedName name="cons_ct1" localSheetId="1">#REF!</definedName>
    <definedName name="cons_ct1">#REF!</definedName>
    <definedName name="cons_ferrod" localSheetId="1">#REF!</definedName>
    <definedName name="cons_ferrod">#REF!</definedName>
    <definedName name="cons_filler_mbuq" localSheetId="1">#REF!</definedName>
    <definedName name="cons_filler_mbuq">#REF!</definedName>
    <definedName name="cons_formac" localSheetId="1">#REF!</definedName>
    <definedName name="cons_formac">#REF!</definedName>
    <definedName name="cons_formag" localSheetId="1">#REF!</definedName>
    <definedName name="cons_formag">#REF!</definedName>
    <definedName name="cons_format" localSheetId="1">#REF!</definedName>
    <definedName name="cons_format">#REF!</definedName>
    <definedName name="cons_gast" localSheetId="1">#REF!</definedName>
    <definedName name="cons_gast">#REF!</definedName>
    <definedName name="cons_gast_13" localSheetId="1">#REF!</definedName>
    <definedName name="cons_gast_13">#REF!</definedName>
    <definedName name="cons_gast_26" localSheetId="1">#REF!</definedName>
    <definedName name="cons_gast_26">#REF!</definedName>
    <definedName name="cons_gast_33" localSheetId="1">#REF!</definedName>
    <definedName name="cons_gast_33">#REF!</definedName>
    <definedName name="cons_gast_5" localSheetId="1">#REF!</definedName>
    <definedName name="cons_gast_5">#REF!</definedName>
    <definedName name="cons_gast_6" localSheetId="1">#REF!</definedName>
    <definedName name="cons_gast_6">#REF!</definedName>
    <definedName name="cons_gast_7" localSheetId="1">#REF!</definedName>
    <definedName name="cons_gast_7">#REF!</definedName>
    <definedName name="cons_gast_8" localSheetId="1">#REF!</definedName>
    <definedName name="cons_gast_8">#REF!</definedName>
    <definedName name="cons_gast_9" localSheetId="1">#REF!</definedName>
    <definedName name="cons_gast_9">#REF!</definedName>
    <definedName name="cons_imp_cm30" localSheetId="1">#REF!</definedName>
    <definedName name="cons_imp_cm30">#REF!</definedName>
    <definedName name="cons_imp_cm30_13" localSheetId="1">#REF!</definedName>
    <definedName name="cons_imp_cm30_13">#REF!</definedName>
    <definedName name="cons_imp_cm30_26" localSheetId="1">#REF!</definedName>
    <definedName name="cons_imp_cm30_26">#REF!</definedName>
    <definedName name="cons_imp_cm30_33" localSheetId="1">#REF!</definedName>
    <definedName name="cons_imp_cm30_33">#REF!</definedName>
    <definedName name="cons_imp_cm30_5" localSheetId="1">#REF!</definedName>
    <definedName name="cons_imp_cm30_5">#REF!</definedName>
    <definedName name="cons_imp_cm30_6" localSheetId="1">#REF!</definedName>
    <definedName name="cons_imp_cm30_6">#REF!</definedName>
    <definedName name="cons_imp_cm30_7" localSheetId="1">#REF!</definedName>
    <definedName name="cons_imp_cm30_7">#REF!</definedName>
    <definedName name="cons_imp_cm30_8" localSheetId="1">#REF!</definedName>
    <definedName name="cons_imp_cm30_8">#REF!</definedName>
    <definedName name="cons_imp_cm30_9" localSheetId="1">#REF!</definedName>
    <definedName name="cons_imp_cm30_9">#REF!</definedName>
    <definedName name="cons_la34_rl1c" localSheetId="1">#REF!</definedName>
    <definedName name="cons_la34_rl1c">#REF!</definedName>
    <definedName name="cons_laf_rl1c" localSheetId="1">#REF!</definedName>
    <definedName name="cons_laf_rl1c">#REF!</definedName>
    <definedName name="cons_leivas" localSheetId="1">#REF!</definedName>
    <definedName name="cons_leivas">#REF!</definedName>
    <definedName name="cons_mb_rm1c" localSheetId="1">#REF!</definedName>
    <definedName name="cons_mb_rm1c">#REF!</definedName>
    <definedName name="cons_mb_rm1c_13" localSheetId="1">#REF!</definedName>
    <definedName name="cons_mb_rm1c_13">#REF!</definedName>
    <definedName name="cons_mb_rm1c_26" localSheetId="1">#REF!</definedName>
    <definedName name="cons_mb_rm1c_26">#REF!</definedName>
    <definedName name="cons_mb_rm1c_33" localSheetId="1">#REF!</definedName>
    <definedName name="cons_mb_rm1c_33">#REF!</definedName>
    <definedName name="cons_mb_rm1c_5" localSheetId="1">#REF!</definedName>
    <definedName name="cons_mb_rm1c_5">#REF!</definedName>
    <definedName name="cons_mb_rm1c_6" localSheetId="1">#REF!</definedName>
    <definedName name="cons_mb_rm1c_6">#REF!</definedName>
    <definedName name="cons_mb_rm1c_7" localSheetId="1">#REF!</definedName>
    <definedName name="cons_mb_rm1c_7">#REF!</definedName>
    <definedName name="cons_mb_rm1c_8" localSheetId="1">#REF!</definedName>
    <definedName name="cons_mb_rm1c_8">#REF!</definedName>
    <definedName name="cons_mb_rm1c_9" localSheetId="1">#REF!</definedName>
    <definedName name="cons_mb_rm1c_9">#REF!</definedName>
    <definedName name="cons_mf_rm1c" localSheetId="1">#REF!</definedName>
    <definedName name="cons_mf_rm1c">#REF!</definedName>
    <definedName name="cons_mouraod12" localSheetId="1">#REF!</definedName>
    <definedName name="cons_mouraod12">#REF!</definedName>
    <definedName name="cons_mouraod9" localSheetId="1">#REF!</definedName>
    <definedName name="cons_mouraod9">#REF!</definedName>
    <definedName name="cons_mq_cap20" localSheetId="1">#REF!</definedName>
    <definedName name="cons_mq_cap20">#REF!</definedName>
    <definedName name="cons_mq_cap20_13" localSheetId="1">#REF!</definedName>
    <definedName name="cons_mq_cap20_13">#REF!</definedName>
    <definedName name="cons_mq_cap20_26" localSheetId="1">#REF!</definedName>
    <definedName name="cons_mq_cap20_26">#REF!</definedName>
    <definedName name="cons_mq_cap20_33" localSheetId="1">#REF!</definedName>
    <definedName name="cons_mq_cap20_33">#REF!</definedName>
    <definedName name="cons_mq_cap20_5" localSheetId="1">#REF!</definedName>
    <definedName name="cons_mq_cap20_5">#REF!</definedName>
    <definedName name="cons_mq_cap20_6" localSheetId="1">#REF!</definedName>
    <definedName name="cons_mq_cap20_6">#REF!</definedName>
    <definedName name="cons_mq_cap20_7" localSheetId="1">#REF!</definedName>
    <definedName name="cons_mq_cap20_7">#REF!</definedName>
    <definedName name="cons_mq_cap20_8" localSheetId="1">#REF!</definedName>
    <definedName name="cons_mq_cap20_8">#REF!</definedName>
    <definedName name="cons_mq_cap20_9" localSheetId="1">#REF!</definedName>
    <definedName name="cons_mq_cap20_9">#REF!</definedName>
    <definedName name="cons_mq_cap5070" localSheetId="1">#REF!</definedName>
    <definedName name="cons_mq_cap5070">#REF!</definedName>
    <definedName name="cons_paraf15" localSheetId="1">#REF!</definedName>
    <definedName name="cons_paraf15">#REF!</definedName>
    <definedName name="cons_paraf15_13" localSheetId="1">#REF!</definedName>
    <definedName name="cons_paraf15_13">#REF!</definedName>
    <definedName name="cons_paraf15_26" localSheetId="1">#REF!</definedName>
    <definedName name="cons_paraf15_26">#REF!</definedName>
    <definedName name="cons_paraf15_33" localSheetId="1">#REF!</definedName>
    <definedName name="cons_paraf15_33">#REF!</definedName>
    <definedName name="cons_paraf15_5" localSheetId="1">#REF!</definedName>
    <definedName name="cons_paraf15_5">#REF!</definedName>
    <definedName name="cons_paraf15_6" localSheetId="1">#REF!</definedName>
    <definedName name="cons_paraf15_6">#REF!</definedName>
    <definedName name="cons_paraf15_7" localSheetId="1">#REF!</definedName>
    <definedName name="cons_paraf15_7">#REF!</definedName>
    <definedName name="cons_paraf15_8" localSheetId="1">#REF!</definedName>
    <definedName name="cons_paraf15_8">#REF!</definedName>
    <definedName name="cons_paraf15_9" localSheetId="1">#REF!</definedName>
    <definedName name="cons_paraf15_9">#REF!</definedName>
    <definedName name="cons_paraf4" localSheetId="1">#REF!</definedName>
    <definedName name="cons_paraf4">#REF!</definedName>
    <definedName name="cons_paraf4_13" localSheetId="1">#REF!</definedName>
    <definedName name="cons_paraf4_13">#REF!</definedName>
    <definedName name="cons_paraf4_26" localSheetId="1">#REF!</definedName>
    <definedName name="cons_paraf4_26">#REF!</definedName>
    <definedName name="cons_paraf4_33" localSheetId="1">#REF!</definedName>
    <definedName name="cons_paraf4_33">#REF!</definedName>
    <definedName name="cons_paraf4_5" localSheetId="1">#REF!</definedName>
    <definedName name="cons_paraf4_5">#REF!</definedName>
    <definedName name="cons_paraf4_6" localSheetId="1">#REF!</definedName>
    <definedName name="cons_paraf4_6">#REF!</definedName>
    <definedName name="cons_paraf4_7" localSheetId="1">#REF!</definedName>
    <definedName name="cons_paraf4_7">#REF!</definedName>
    <definedName name="cons_paraf4_8" localSheetId="1">#REF!</definedName>
    <definedName name="cons_paraf4_8">#REF!</definedName>
    <definedName name="cons_paraf4_9" localSheetId="1">#REF!</definedName>
    <definedName name="cons_paraf4_9">#REF!</definedName>
    <definedName name="cons_pedraarrumada" localSheetId="1">#REF!</definedName>
    <definedName name="cons_pedraarrumada">#REF!</definedName>
    <definedName name="cons_pedrajogada" localSheetId="1">#REF!</definedName>
    <definedName name="cons_pedrajogada">#REF!</definedName>
    <definedName name="cons_pedramcc" localSheetId="1">#REF!</definedName>
    <definedName name="cons_pedramcc">#REF!</definedName>
    <definedName name="cons_pedriscocs" localSheetId="1">#REF!</definedName>
    <definedName name="cons_pedriscocs">#REF!</definedName>
    <definedName name="cons_plcd_rr1c" localSheetId="1">#REF!</definedName>
    <definedName name="cons_plcd_rr1c">#REF!</definedName>
    <definedName name="cons_plcd_rr1c_13" localSheetId="1">#REF!</definedName>
    <definedName name="cons_plcd_rr1c_13">#REF!</definedName>
    <definedName name="cons_plcd_rr1c_26" localSheetId="1">#REF!</definedName>
    <definedName name="cons_plcd_rr1c_26">#REF!</definedName>
    <definedName name="cons_plcd_rr1c_33" localSheetId="1">#REF!</definedName>
    <definedName name="cons_plcd_rr1c_33">#REF!</definedName>
    <definedName name="cons_plcd_rr1c_5" localSheetId="1">#REF!</definedName>
    <definedName name="cons_plcd_rr1c_5">#REF!</definedName>
    <definedName name="cons_plcd_rr1c_6" localSheetId="1">#REF!</definedName>
    <definedName name="cons_plcd_rr1c_6">#REF!</definedName>
    <definedName name="cons_plcd_rr1c_7" localSheetId="1">#REF!</definedName>
    <definedName name="cons_plcd_rr1c_7">#REF!</definedName>
    <definedName name="cons_plcd_rr1c_8" localSheetId="1">#REF!</definedName>
    <definedName name="cons_plcd_rr1c_8">#REF!</definedName>
    <definedName name="cons_plcd_rr1c_9" localSheetId="1">#REF!</definedName>
    <definedName name="cons_plcd_rr1c_9">#REF!</definedName>
    <definedName name="cons_plmf_rr1c" localSheetId="1">#REF!</definedName>
    <definedName name="cons_plmf_rr1c">#REF!</definedName>
    <definedName name="cons_plmq_rr1c" localSheetId="1">#REF!</definedName>
    <definedName name="cons_plmq_rr1c">#REF!</definedName>
    <definedName name="cons_plmq_rr1c_13" localSheetId="1">#REF!</definedName>
    <definedName name="cons_plmq_rr1c_13">#REF!</definedName>
    <definedName name="cons_plmq_rr1c_26" localSheetId="1">#REF!</definedName>
    <definedName name="cons_plmq_rr1c_26">#REF!</definedName>
    <definedName name="cons_plmq_rr1c_33" localSheetId="1">#REF!</definedName>
    <definedName name="cons_plmq_rr1c_33">#REF!</definedName>
    <definedName name="cons_plmq_rr1c_5" localSheetId="1">#REF!</definedName>
    <definedName name="cons_plmq_rr1c_5">#REF!</definedName>
    <definedName name="cons_plmq_rr1c_6" localSheetId="1">#REF!</definedName>
    <definedName name="cons_plmq_rr1c_6">#REF!</definedName>
    <definedName name="cons_plmq_rr1c_7" localSheetId="1">#REF!</definedName>
    <definedName name="cons_plmq_rr1c_7">#REF!</definedName>
    <definedName name="cons_plmq_rr1c_8" localSheetId="1">#REF!</definedName>
    <definedName name="cons_plmq_rr1c_8">#REF!</definedName>
    <definedName name="cons_plmq_rr1c_9" localSheetId="1">#REF!</definedName>
    <definedName name="cons_plmq_rr1c_9">#REF!</definedName>
    <definedName name="cons_pltb_rr1c" localSheetId="1">#REF!</definedName>
    <definedName name="cons_pltb_rr1c">#REF!</definedName>
    <definedName name="cons_pltb_rr1c_13" localSheetId="1">#REF!</definedName>
    <definedName name="cons_pltb_rr1c_13">#REF!</definedName>
    <definedName name="cons_pltb_rr1c_26" localSheetId="1">#REF!</definedName>
    <definedName name="cons_pltb_rr1c_26">#REF!</definedName>
    <definedName name="cons_pltb_rr1c_33" localSheetId="1">#REF!</definedName>
    <definedName name="cons_pltb_rr1c_33">#REF!</definedName>
    <definedName name="cons_pltb_rr1c_5" localSheetId="1">#REF!</definedName>
    <definedName name="cons_pltb_rr1c_5">#REF!</definedName>
    <definedName name="cons_pltb_rr1c_6" localSheetId="1">#REF!</definedName>
    <definedName name="cons_pltb_rr1c_6">#REF!</definedName>
    <definedName name="cons_pltb_rr1c_7" localSheetId="1">#REF!</definedName>
    <definedName name="cons_pltb_rr1c_7">#REF!</definedName>
    <definedName name="cons_pltb_rr1c_8" localSheetId="1">#REF!</definedName>
    <definedName name="cons_pltb_rr1c_8">#REF!</definedName>
    <definedName name="cons_pltb_rr1c_9" localSheetId="1">#REF!</definedName>
    <definedName name="cons_pltb_rr1c_9">#REF!</definedName>
    <definedName name="cons_prle" localSheetId="1">#REF!</definedName>
    <definedName name="cons_prle">#REF!</definedName>
    <definedName name="cons_prle_13" localSheetId="1">#REF!</definedName>
    <definedName name="cons_prle_13">#REF!</definedName>
    <definedName name="cons_prle_26" localSheetId="1">#REF!</definedName>
    <definedName name="cons_prle_26">#REF!</definedName>
    <definedName name="cons_prle_33" localSheetId="1">#REF!</definedName>
    <definedName name="cons_prle_33">#REF!</definedName>
    <definedName name="cons_prle_5" localSheetId="1">#REF!</definedName>
    <definedName name="cons_prle_5">#REF!</definedName>
    <definedName name="cons_prle_6" localSheetId="1">#REF!</definedName>
    <definedName name="cons_prle_6">#REF!</definedName>
    <definedName name="cons_prle_7" localSheetId="1">#REF!</definedName>
    <definedName name="cons_prle_7">#REF!</definedName>
    <definedName name="cons_prle_8" localSheetId="1">#REF!</definedName>
    <definedName name="cons_prle_8">#REF!</definedName>
    <definedName name="cons_prle_9" localSheetId="1">#REF!</definedName>
    <definedName name="cons_prle_9">#REF!</definedName>
    <definedName name="cons_prli" localSheetId="1">#REF!</definedName>
    <definedName name="cons_prli">#REF!</definedName>
    <definedName name="cons_prli_13" localSheetId="1">#REF!</definedName>
    <definedName name="cons_prli_13">#REF!</definedName>
    <definedName name="cons_prli_26" localSheetId="1">#REF!</definedName>
    <definedName name="cons_prli_26">#REF!</definedName>
    <definedName name="cons_prli_33" localSheetId="1">#REF!</definedName>
    <definedName name="cons_prli_33">#REF!</definedName>
    <definedName name="cons_prli_5" localSheetId="1">#REF!</definedName>
    <definedName name="cons_prli_5">#REF!</definedName>
    <definedName name="cons_prli_6" localSheetId="1">#REF!</definedName>
    <definedName name="cons_prli_6">#REF!</definedName>
    <definedName name="cons_prli_7" localSheetId="1">#REF!</definedName>
    <definedName name="cons_prli_7">#REF!</definedName>
    <definedName name="cons_prli_8" localSheetId="1">#REF!</definedName>
    <definedName name="cons_prli_8">#REF!</definedName>
    <definedName name="cons_prli_9" localSheetId="1">#REF!</definedName>
    <definedName name="cons_prli_9">#REF!</definedName>
    <definedName name="cons_rl1c" localSheetId="1">#REF!</definedName>
    <definedName name="cons_rl1c">#REF!</definedName>
    <definedName name="cons_rl1c_13" localSheetId="1">#REF!</definedName>
    <definedName name="cons_rl1c_13">#REF!</definedName>
    <definedName name="cons_rl1c_13_19" localSheetId="1">#REF!</definedName>
    <definedName name="cons_rl1c_13_19">#REF!</definedName>
    <definedName name="cons_rl1c_13_23" localSheetId="1">#REF!</definedName>
    <definedName name="cons_rl1c_13_23">#REF!</definedName>
    <definedName name="cons_rl1c_13_25" localSheetId="1">#REF!</definedName>
    <definedName name="cons_rl1c_13_25">#REF!</definedName>
    <definedName name="cons_rl1c_19" localSheetId="1">#REF!</definedName>
    <definedName name="cons_rl1c_19">#REF!</definedName>
    <definedName name="cons_rl1c_23" localSheetId="1">#REF!</definedName>
    <definedName name="cons_rl1c_23">#REF!</definedName>
    <definedName name="cons_rl1c_24" localSheetId="1">#REF!</definedName>
    <definedName name="cons_rl1c_24">#REF!</definedName>
    <definedName name="cons_rl1c_24_13" localSheetId="1">#REF!</definedName>
    <definedName name="cons_rl1c_24_13">#REF!</definedName>
    <definedName name="cons_rl1c_24_13_19" localSheetId="1">#REF!</definedName>
    <definedName name="cons_rl1c_24_13_19">#REF!</definedName>
    <definedName name="cons_rl1c_24_13_23" localSheetId="1">#REF!</definedName>
    <definedName name="cons_rl1c_24_13_23">#REF!</definedName>
    <definedName name="cons_rl1c_24_13_25" localSheetId="1">#REF!</definedName>
    <definedName name="cons_rl1c_24_13_25">#REF!</definedName>
    <definedName name="cons_rl1c_24_19" localSheetId="1">#REF!</definedName>
    <definedName name="cons_rl1c_24_19">#REF!</definedName>
    <definedName name="cons_rl1c_24_23" localSheetId="1">#REF!</definedName>
    <definedName name="cons_rl1c_24_23">#REF!</definedName>
    <definedName name="cons_rl1c_24_25" localSheetId="1">#REF!</definedName>
    <definedName name="cons_rl1c_24_25">#REF!</definedName>
    <definedName name="cons_rl1c_25" localSheetId="1">#REF!</definedName>
    <definedName name="cons_rl1c_25">#REF!</definedName>
    <definedName name="cons_rl1cmicro15" localSheetId="1">#REF!</definedName>
    <definedName name="cons_rl1cmicro15">#REF!</definedName>
    <definedName name="cons_rm1c" localSheetId="1">#REF!</definedName>
    <definedName name="cons_rm1c">#REF!</definedName>
    <definedName name="cons_rm1c_13" localSheetId="1">#REF!</definedName>
    <definedName name="cons_rm1c_13">#REF!</definedName>
    <definedName name="cons_rm1c_13_19" localSheetId="1">#REF!</definedName>
    <definedName name="cons_rm1c_13_19">#REF!</definedName>
    <definedName name="cons_rm1c_13_23" localSheetId="1">#REF!</definedName>
    <definedName name="cons_rm1c_13_23">#REF!</definedName>
    <definedName name="cons_rm1c_13_25" localSheetId="1">#REF!</definedName>
    <definedName name="cons_rm1c_13_25">#REF!</definedName>
    <definedName name="cons_rm1c_19" localSheetId="1">#REF!</definedName>
    <definedName name="cons_rm1c_19">#REF!</definedName>
    <definedName name="cons_rm1c_23" localSheetId="1">#REF!</definedName>
    <definedName name="cons_rm1c_23">#REF!</definedName>
    <definedName name="cons_rm1c_24" localSheetId="1">#REF!</definedName>
    <definedName name="cons_rm1c_24">#REF!</definedName>
    <definedName name="cons_rm1c_24_13" localSheetId="1">#REF!</definedName>
    <definedName name="cons_rm1c_24_13">#REF!</definedName>
    <definedName name="cons_rm1c_24_13_19" localSheetId="1">#REF!</definedName>
    <definedName name="cons_rm1c_24_13_19">#REF!</definedName>
    <definedName name="cons_rm1c_24_13_23" localSheetId="1">#REF!</definedName>
    <definedName name="cons_rm1c_24_13_23">#REF!</definedName>
    <definedName name="cons_rm1c_24_13_25" localSheetId="1">#REF!</definedName>
    <definedName name="cons_rm1c_24_13_25">#REF!</definedName>
    <definedName name="cons_rm1c_24_19" localSheetId="1">#REF!</definedName>
    <definedName name="cons_rm1c_24_19">#REF!</definedName>
    <definedName name="cons_rm1c_24_23" localSheetId="1">#REF!</definedName>
    <definedName name="cons_rm1c_24_23">#REF!</definedName>
    <definedName name="cons_rm1c_24_25" localSheetId="1">#REF!</definedName>
    <definedName name="cons_rm1c_24_25">#REF!</definedName>
    <definedName name="cons_rm1c_25" localSheetId="1">#REF!</definedName>
    <definedName name="cons_rm1c_25">#REF!</definedName>
    <definedName name="cons_solorma" localSheetId="1">#REF!</definedName>
    <definedName name="cons_solorma">#REF!</definedName>
    <definedName name="cons_tinta" localSheetId="1">#REF!</definedName>
    <definedName name="cons_tinta">#REF!</definedName>
    <definedName name="cons_tinta_13" localSheetId="1">#REF!</definedName>
    <definedName name="cons_tinta_13">#REF!</definedName>
    <definedName name="cons_tinta_26" localSheetId="1">#REF!</definedName>
    <definedName name="cons_tinta_26">#REF!</definedName>
    <definedName name="cons_tinta_33" localSheetId="1">#REF!</definedName>
    <definedName name="cons_tinta_33">#REF!</definedName>
    <definedName name="cons_tinta_5" localSheetId="1">#REF!</definedName>
    <definedName name="cons_tinta_5">#REF!</definedName>
    <definedName name="cons_tinta_6" localSheetId="1">#REF!</definedName>
    <definedName name="cons_tinta_6">#REF!</definedName>
    <definedName name="cons_tinta_7" localSheetId="1">#REF!</definedName>
    <definedName name="cons_tinta_7">#REF!</definedName>
    <definedName name="cons_tinta_8" localSheetId="1">#REF!</definedName>
    <definedName name="cons_tinta_8">#REF!</definedName>
    <definedName name="cons_tinta_9" localSheetId="1">#REF!</definedName>
    <definedName name="cons_tinta_9">#REF!</definedName>
    <definedName name="cons_tsd_rr2c" localSheetId="1">#REF!</definedName>
    <definedName name="cons_tsd_rr2c">#REF!</definedName>
    <definedName name="cons_tss_rr2c" localSheetId="1">#REF!</definedName>
    <definedName name="cons_tss_rr2c">#REF!</definedName>
    <definedName name="cons_tss_rr2c_13" localSheetId="1">#REF!</definedName>
    <definedName name="cons_tss_rr2c_13">#REF!</definedName>
    <definedName name="cons_tss_rr2c_26" localSheetId="1">#REF!</definedName>
    <definedName name="cons_tss_rr2c_26">#REF!</definedName>
    <definedName name="cons_tss_rr2c_33" localSheetId="1">#REF!</definedName>
    <definedName name="cons_tss_rr2c_33">#REF!</definedName>
    <definedName name="cons_tss_rr2c_5" localSheetId="1">#REF!</definedName>
    <definedName name="cons_tss_rr2c_5">#REF!</definedName>
    <definedName name="cons_tss_rr2c_6" localSheetId="1">#REF!</definedName>
    <definedName name="cons_tss_rr2c_6">#REF!</definedName>
    <definedName name="cons_tss_rr2c_7" localSheetId="1">#REF!</definedName>
    <definedName name="cons_tss_rr2c_7">#REF!</definedName>
    <definedName name="cons_tss_rr2c_8" localSheetId="1">#REF!</definedName>
    <definedName name="cons_tss_rr2c_8">#REF!</definedName>
    <definedName name="cons_tss_rr2c_9" localSheetId="1">#REF!</definedName>
    <definedName name="cons_tss_rr2c_9">#REF!</definedName>
    <definedName name="CONSER" localSheetId="1">#REF!</definedName>
    <definedName name="CONSER">#REF!</definedName>
    <definedName name="consrl1c_micro20" localSheetId="1">#REF!</definedName>
    <definedName name="consrl1c_micro20">#REF!</definedName>
    <definedName name="CONT" localSheetId="1">#REF!</definedName>
    <definedName name="CONT">#REF!</definedName>
    <definedName name="CONTA" localSheetId="1">#REF!</definedName>
    <definedName name="CONTA">#REF!</definedName>
    <definedName name="cordefmisbet" localSheetId="1">#REF!</definedName>
    <definedName name="cordefmisbet">#REF!</definedName>
    <definedName name="cordefmisbet_13" localSheetId="1">#REF!</definedName>
    <definedName name="cordefmisbet_13">#REF!</definedName>
    <definedName name="cordefmisbet_13_19" localSheetId="1">#REF!</definedName>
    <definedName name="cordefmisbet_13_19">#REF!</definedName>
    <definedName name="cordefmisbet_13_23" localSheetId="1">#REF!</definedName>
    <definedName name="cordefmisbet_13_23">#REF!</definedName>
    <definedName name="cordefmisbet_13_25" localSheetId="1">#REF!</definedName>
    <definedName name="cordefmisbet_13_25">#REF!</definedName>
    <definedName name="cordefmisbet_15" localSheetId="1">#REF!</definedName>
    <definedName name="cordefmisbet_15">#REF!</definedName>
    <definedName name="cordefmisbet_15_13" localSheetId="1">#REF!</definedName>
    <definedName name="cordefmisbet_15_13">#REF!</definedName>
    <definedName name="cordefmisbet_15_13_19" localSheetId="1">#REF!</definedName>
    <definedName name="cordefmisbet_15_13_19">#REF!</definedName>
    <definedName name="cordefmisbet_15_13_23" localSheetId="1">#REF!</definedName>
    <definedName name="cordefmisbet_15_13_23">#REF!</definedName>
    <definedName name="cordefmisbet_15_13_25" localSheetId="1">#REF!</definedName>
    <definedName name="cordefmisbet_15_13_25">#REF!</definedName>
    <definedName name="cordefmisbet_15_19" localSheetId="1">#REF!</definedName>
    <definedName name="cordefmisbet_15_19">#REF!</definedName>
    <definedName name="cordefmisbet_15_23" localSheetId="1">#REF!</definedName>
    <definedName name="cordefmisbet_15_23">#REF!</definedName>
    <definedName name="cordefmisbet_15_25" localSheetId="1">#REF!</definedName>
    <definedName name="cordefmisbet_15_25">#REF!</definedName>
    <definedName name="cordefmisbet_19" localSheetId="1">#REF!</definedName>
    <definedName name="cordefmisbet_19">#REF!</definedName>
    <definedName name="cordefmisbet_23" localSheetId="1">#REF!</definedName>
    <definedName name="cordefmisbet_23">#REF!</definedName>
    <definedName name="cordefmisbet_24" localSheetId="1">#REF!</definedName>
    <definedName name="cordefmisbet_24">#REF!</definedName>
    <definedName name="cordefmisbet_24_13" localSheetId="1">#REF!</definedName>
    <definedName name="cordefmisbet_24_13">#REF!</definedName>
    <definedName name="cordefmisbet_24_13_19" localSheetId="1">#REF!</definedName>
    <definedName name="cordefmisbet_24_13_19">#REF!</definedName>
    <definedName name="cordefmisbet_24_13_23" localSheetId="1">#REF!</definedName>
    <definedName name="cordefmisbet_24_13_23">#REF!</definedName>
    <definedName name="cordefmisbet_24_13_25" localSheetId="1">#REF!</definedName>
    <definedName name="cordefmisbet_24_13_25">#REF!</definedName>
    <definedName name="cordefmisbet_24_19" localSheetId="1">#REF!</definedName>
    <definedName name="cordefmisbet_24_19">#REF!</definedName>
    <definedName name="cordefmisbet_24_23" localSheetId="1">#REF!</definedName>
    <definedName name="cordefmisbet_24_23">#REF!</definedName>
    <definedName name="cordefmisbet_24_25" localSheetId="1">#REF!</definedName>
    <definedName name="cordefmisbet_24_25">#REF!</definedName>
    <definedName name="cordefmisbet_25" localSheetId="1">#REF!</definedName>
    <definedName name="cordefmisbet_25">#REF!</definedName>
    <definedName name="CpuAux" localSheetId="1">#REF!</definedName>
    <definedName name="CpuAux">#REF!</definedName>
    <definedName name="CPUBET" localSheetId="1">#REF!</definedName>
    <definedName name="CPUBET">#REF!</definedName>
    <definedName name="CPUOAC" localSheetId="1">#REF!</definedName>
    <definedName name="CPUOAC">#REF!</definedName>
    <definedName name="CPUOAE" localSheetId="1">#REF!</definedName>
    <definedName name="CPUOAE">#REF!</definedName>
    <definedName name="CPUPAV" localSheetId="1">#REF!</definedName>
    <definedName name="CPUPAV">#REF!</definedName>
    <definedName name="CPUs" localSheetId="1">#REF!</definedName>
    <definedName name="CPUs">#REF!</definedName>
    <definedName name="CPUSERCOMPL" localSheetId="1">#REF!</definedName>
    <definedName name="CPUSERCOMPL">#REF!</definedName>
    <definedName name="CPUSIN" localSheetId="1">#REF!</definedName>
    <definedName name="CPUSIN">#REF!</definedName>
    <definedName name="CPUTER" localSheetId="1">#REF!</definedName>
    <definedName name="CPUTER">#REF!</definedName>
    <definedName name="CPUVEIC" localSheetId="1">#REF!</definedName>
    <definedName name="CPUVEIC">#REF!</definedName>
    <definedName name="CRIT" localSheetId="1">#REF!</definedName>
    <definedName name="CRIT">#REF!</definedName>
    <definedName name="CRONO" localSheetId="1">#REF!</definedName>
    <definedName name="CRONO">#REF!</definedName>
    <definedName name="CS" localSheetId="1">#REF!</definedName>
    <definedName name="CS">#REF!</definedName>
    <definedName name="CSA" localSheetId="1">#REF!</definedName>
    <definedName name="CSA">#REF!</definedName>
    <definedName name="CST" localSheetId="1">#REF!</definedName>
    <definedName name="CST">#REF!</definedName>
    <definedName name="CU" localSheetId="1">#REF!</definedName>
    <definedName name="CU">#REF!</definedName>
    <definedName name="CunEq" localSheetId="1">#REF!</definedName>
    <definedName name="CunEq">#REF!</definedName>
    <definedName name="CunMo" localSheetId="1">#REF!</definedName>
    <definedName name="CunMo">#REF!</definedName>
    <definedName name="CunMp" localSheetId="1">#REF!</definedName>
    <definedName name="CunMp">#REF!</definedName>
    <definedName name="CURRENCY" localSheetId="1">#REF!</definedName>
    <definedName name="CURRENCY">#REF!</definedName>
    <definedName name="CURRENCYY" localSheetId="1">#REF!</definedName>
    <definedName name="CURRENCYY">#REF!</definedName>
    <definedName name="custo" localSheetId="1">#REF!</definedName>
    <definedName name="custo">#REF!</definedName>
    <definedName name="CUSTO_10" localSheetId="1">#REF!</definedName>
    <definedName name="CUSTO_10">#REF!</definedName>
    <definedName name="CUSTO_10_19" localSheetId="1">#REF!</definedName>
    <definedName name="CUSTO_10_19">#REF!</definedName>
    <definedName name="CUSTO_17" localSheetId="1">#REF!</definedName>
    <definedName name="CUSTO_17">#REF!</definedName>
    <definedName name="CUSTO_17_19" localSheetId="1">#REF!</definedName>
    <definedName name="CUSTO_17_19">#REF!</definedName>
    <definedName name="CUSTO_19" localSheetId="1">#REF!</definedName>
    <definedName name="CUSTO_19">#REF!</definedName>
    <definedName name="CUSTO_6" localSheetId="1">#REF!</definedName>
    <definedName name="CUSTO_6">#REF!</definedName>
    <definedName name="CUSTO_6_19" localSheetId="1">#REF!</definedName>
    <definedName name="CUSTO_6_19">#REF!</definedName>
    <definedName name="CUSTO_7" localSheetId="1">#REF!</definedName>
    <definedName name="CUSTO_7">#REF!</definedName>
    <definedName name="CUSTO_7_19" localSheetId="1">#REF!</definedName>
    <definedName name="CUSTO_7_19">#REF!</definedName>
    <definedName name="CUSTO_8" localSheetId="1">#REF!</definedName>
    <definedName name="CUSTO_8">#REF!</definedName>
    <definedName name="CUSTO_8_19" localSheetId="1">#REF!</definedName>
    <definedName name="CUSTO_8_19">#REF!</definedName>
    <definedName name="CUSTO_9" localSheetId="1">#REF!</definedName>
    <definedName name="CUSTO_9">#REF!</definedName>
    <definedName name="CUSTO_9_19" localSheetId="1">#REF!</definedName>
    <definedName name="CUSTO_9_19">#REF!</definedName>
    <definedName name="custoo" localSheetId="1">#REF!</definedName>
    <definedName name="custoo">#REF!</definedName>
    <definedName name="d" localSheetId="1">#REF!</definedName>
    <definedName name="d">#REF!</definedName>
    <definedName name="d_4" localSheetId="1">#REF!</definedName>
    <definedName name="d_4">#REF!</definedName>
    <definedName name="DA" localSheetId="1">#REF!</definedName>
    <definedName name="DA">#REF!</definedName>
    <definedName name="dadadfs" localSheetId="1">#REF!</definedName>
    <definedName name="dadadfs">#REF!</definedName>
    <definedName name="dadinho" localSheetId="1">#REF!</definedName>
    <definedName name="dadinho">#REF!</definedName>
    <definedName name="dadinho_11" localSheetId="1">#REF!</definedName>
    <definedName name="dadinho_11">#REF!</definedName>
    <definedName name="dadinho_11_19" localSheetId="1">#REF!</definedName>
    <definedName name="dadinho_11_19">#REF!</definedName>
    <definedName name="dadinho_13" localSheetId="1">#REF!</definedName>
    <definedName name="dadinho_13">#REF!</definedName>
    <definedName name="dadinho_13_1" localSheetId="1">#REF!</definedName>
    <definedName name="dadinho_13_1">#REF!</definedName>
    <definedName name="dadinho_13_19" localSheetId="1">#REF!</definedName>
    <definedName name="dadinho_13_19">#REF!</definedName>
    <definedName name="dadinho_19" localSheetId="1">#REF!</definedName>
    <definedName name="dadinho_19">#REF!</definedName>
    <definedName name="dadinho_21" localSheetId="1">#REF!</definedName>
    <definedName name="dadinho_21">#REF!</definedName>
    <definedName name="dadinho_21_19" localSheetId="1">#REF!</definedName>
    <definedName name="dadinho_21_19">#REF!</definedName>
    <definedName name="dadinho_26" localSheetId="1">#REF!</definedName>
    <definedName name="dadinho_26">#REF!</definedName>
    <definedName name="dadinho_28" localSheetId="1">#REF!</definedName>
    <definedName name="dadinho_28">#REF!</definedName>
    <definedName name="dadinho_29" localSheetId="1">#REF!</definedName>
    <definedName name="dadinho_29">#REF!</definedName>
    <definedName name="dadinho_6" localSheetId="1">#REF!</definedName>
    <definedName name="dadinho_6">#REF!</definedName>
    <definedName name="dadinho_7" localSheetId="1">#REF!</definedName>
    <definedName name="dadinho_7">#REF!</definedName>
    <definedName name="dadinho_8" localSheetId="1">#REF!</definedName>
    <definedName name="dadinho_8">#REF!</definedName>
    <definedName name="dadinho_9" localSheetId="1">#REF!</definedName>
    <definedName name="dadinho_9">#REF!</definedName>
    <definedName name="Dados" localSheetId="8">#REF!</definedName>
    <definedName name="Dados" localSheetId="4">#REF!</definedName>
    <definedName name="Dados" localSheetId="13">#REF!</definedName>
    <definedName name="Dados" localSheetId="7">#REF!</definedName>
    <definedName name="Dados" localSheetId="10">#REF!</definedName>
    <definedName name="Dados" localSheetId="9">#REF!</definedName>
    <definedName name="Dados" localSheetId="5">#REF!</definedName>
    <definedName name="Dados" localSheetId="6">#REF!</definedName>
    <definedName name="DADOS" localSheetId="1">#REF!</definedName>
    <definedName name="Dados" localSheetId="3">#REF!</definedName>
    <definedName name="Dados">#REF!</definedName>
    <definedName name="DADOS_1" localSheetId="1">#REF!</definedName>
    <definedName name="DADOS_1">#REF!</definedName>
    <definedName name="DADOS_11" localSheetId="1">#REF!</definedName>
    <definedName name="DADOS_11">#REF!</definedName>
    <definedName name="DADOS_11_19" localSheetId="1">#REF!</definedName>
    <definedName name="DADOS_11_19">#REF!</definedName>
    <definedName name="DADOS_13" localSheetId="1">#REF!</definedName>
    <definedName name="DADOS_13">#REF!</definedName>
    <definedName name="DADOS_13_1" localSheetId="1">#REF!</definedName>
    <definedName name="DADOS_13_1">#REF!</definedName>
    <definedName name="DADOS_13_19" localSheetId="1">#REF!</definedName>
    <definedName name="DADOS_13_19">#REF!</definedName>
    <definedName name="DADOS_14" localSheetId="1">#REF!</definedName>
    <definedName name="DADOS_14">#REF!</definedName>
    <definedName name="DADOS_14_19" localSheetId="1">#REF!</definedName>
    <definedName name="DADOS_14_19">#REF!</definedName>
    <definedName name="DADOS_15" localSheetId="1">#REF!</definedName>
    <definedName name="DADOS_15">#REF!</definedName>
    <definedName name="DADOS_15_19" localSheetId="1">#REF!</definedName>
    <definedName name="DADOS_15_19">#REF!</definedName>
    <definedName name="DADOS_16" localSheetId="1">#REF!</definedName>
    <definedName name="DADOS_16">#REF!</definedName>
    <definedName name="DADOS_16_19" localSheetId="1">#REF!</definedName>
    <definedName name="DADOS_16_19">#REF!</definedName>
    <definedName name="DADOS_19" localSheetId="1">#REF!</definedName>
    <definedName name="DADOS_19">#REF!</definedName>
    <definedName name="DADOS_19_1" localSheetId="1">#REF!</definedName>
    <definedName name="DADOS_19_1">#REF!</definedName>
    <definedName name="DADOS_2" localSheetId="1">#REF!</definedName>
    <definedName name="DADOS_2">#REF!</definedName>
    <definedName name="DADOS_21" localSheetId="1">#REF!</definedName>
    <definedName name="DADOS_21">#REF!</definedName>
    <definedName name="DADOS_21_19" localSheetId="1">#REF!</definedName>
    <definedName name="DADOS_21_19">#REF!</definedName>
    <definedName name="DADOS_26" localSheetId="1">#REF!</definedName>
    <definedName name="DADOS_26">#REF!</definedName>
    <definedName name="DADOS_28" localSheetId="1">#REF!</definedName>
    <definedName name="DADOS_28">#REF!</definedName>
    <definedName name="DADOS_29" localSheetId="1">#REF!</definedName>
    <definedName name="DADOS_29">#REF!</definedName>
    <definedName name="DADOS_3" localSheetId="1">#REF!</definedName>
    <definedName name="DADOS_3">#REF!</definedName>
    <definedName name="DADOS_4" localSheetId="1">#REF!</definedName>
    <definedName name="DADOS_4">#REF!</definedName>
    <definedName name="DADOS_6" localSheetId="1">#REF!</definedName>
    <definedName name="DADOS_6">#REF!</definedName>
    <definedName name="DADOS_7" localSheetId="1">#REF!</definedName>
    <definedName name="DADOS_7">#REF!</definedName>
    <definedName name="DADOS_8" localSheetId="1">#REF!</definedName>
    <definedName name="DADOS_8">#REF!</definedName>
    <definedName name="DADOS_9" localSheetId="1">#REF!</definedName>
    <definedName name="DADOS_9">#REF!</definedName>
    <definedName name="Dados_Primário" localSheetId="1">#REF!</definedName>
    <definedName name="Dados_Primário">#REF!</definedName>
    <definedName name="dados_re" localSheetId="8">#REF!</definedName>
    <definedName name="dados_re" localSheetId="4">#REF!</definedName>
    <definedName name="dados_re" localSheetId="13">#REF!</definedName>
    <definedName name="dados_re" localSheetId="7">#REF!</definedName>
    <definedName name="dados_re" localSheetId="10">#REF!</definedName>
    <definedName name="dados_re" localSheetId="9">#REF!</definedName>
    <definedName name="dados_re" localSheetId="5">#REF!</definedName>
    <definedName name="dados_re" localSheetId="6">#REF!</definedName>
    <definedName name="dados_re" localSheetId="3">#REF!</definedName>
    <definedName name="dados_re">#REF!</definedName>
    <definedName name="DADOS1" localSheetId="1">#REF!</definedName>
    <definedName name="DADOS1">#REF!</definedName>
    <definedName name="danil" localSheetId="1">#REF!</definedName>
    <definedName name="danil">#REF!</definedName>
    <definedName name="DAR" localSheetId="1">#REF!</definedName>
    <definedName name="DAR">#REF!</definedName>
    <definedName name="data" localSheetId="1">#REF!</definedName>
    <definedName name="data">#REF!</definedName>
    <definedName name="Data_Final" localSheetId="1">#REF!</definedName>
    <definedName name="Data_Final">#REF!</definedName>
    <definedName name="Data_Final_4" localSheetId="1">#REF!</definedName>
    <definedName name="Data_Final_4">#REF!</definedName>
    <definedName name="Data_Finall" localSheetId="1">#REF!</definedName>
    <definedName name="Data_Finall">#REF!</definedName>
    <definedName name="Data_Início" localSheetId="1">#REF!</definedName>
    <definedName name="Data_Início">#REF!</definedName>
    <definedName name="Data_Início_4" localSheetId="1">#REF!</definedName>
    <definedName name="Data_Início_4">#REF!</definedName>
    <definedName name="Data_Inícioo" localSheetId="1">#REF!</definedName>
    <definedName name="Data_Inícioo">#REF!</definedName>
    <definedName name="databasesicro" localSheetId="1">#REF!</definedName>
    <definedName name="databasesicro">#REF!</definedName>
    <definedName name="dataInicioObra" localSheetId="8">#REF!</definedName>
    <definedName name="dataInicioObra" localSheetId="4">#REF!</definedName>
    <definedName name="dataInicioObra" localSheetId="13">#REF!</definedName>
    <definedName name="dataInicioObra" localSheetId="7">#REF!</definedName>
    <definedName name="dataInicioObra" localSheetId="10">#REF!</definedName>
    <definedName name="dataInicioObra" localSheetId="9">#REF!</definedName>
    <definedName name="dataInicioObra" localSheetId="5">#REF!</definedName>
    <definedName name="dataInicioObra" localSheetId="6">#REF!</definedName>
    <definedName name="dataInicioObra" localSheetId="3">#REF!</definedName>
    <definedName name="dataInicioObra">#REF!</definedName>
    <definedName name="datam" localSheetId="8">IF(DAY(DATE(YEAR('Andrade Neves'!dataInicioObra),MONTH('Andrade Neves'!dataInicioObra)+#REF!,DAY('Andrade Neves'!dataInicioObra)))=DAY('Andrade Neves'!dataInicioObra),DATE(YEAR('Andrade Neves'!dataInicioObra),MONTH('Andrade Neves'!dataInicioObra)+#REF!,DAY('Andrade Neves'!dataInicioObra)),DATE(YEAR('Andrade Neves'!dataInicioObra),MONTH('Andrade Neves'!dataInicioObra)+1+#REF!,1)-1)</definedName>
    <definedName name="datam" localSheetId="4">IF(DAY(DATE(YEAR('Antônio de Oliveira'!dataInicioObra),MONTH('Antônio de Oliveira'!dataInicioObra)+#REF!,DAY('Antônio de Oliveira'!dataInicioObra)))=DAY('Antônio de Oliveira'!dataInicioObra),DATE(YEAR('Antônio de Oliveira'!dataInicioObra),MONTH('Antônio de Oliveira'!dataInicioObra)+#REF!,DAY('Antônio de Oliveira'!dataInicioObra)),DATE(YEAR('Antônio de Oliveira'!dataInicioObra),MONTH('Antônio de Oliveira'!dataInicioObra)+1+#REF!,1)-1)</definedName>
    <definedName name="datam" localSheetId="13">IF(DAY(DATE(YEAR(Asfalto!dataInicioObra),MONTH(Asfalto!dataInicioObra)+#REF!,DAY(Asfalto!dataInicioObra)))=DAY(Asfalto!dataInicioObra),DATE(YEAR(Asfalto!dataInicioObra),MONTH(Asfalto!dataInicioObra)+#REF!,DAY(Asfalto!dataInicioObra)),DATE(YEAR(Asfalto!dataInicioObra),MONTH(Asfalto!dataInicioObra)+1+#REF!,1)-1)</definedName>
    <definedName name="datam" localSheetId="7">IF(DAY(DATE(YEAR('Av. Central do Jacuí'!dataInicioObra),MONTH('Av. Central do Jacuí'!dataInicioObra)+#REF!,DAY('Av. Central do Jacuí'!dataInicioObra)))=DAY('Av. Central do Jacuí'!dataInicioObra),DATE(YEAR('Av. Central do Jacuí'!dataInicioObra),MONTH('Av. Central do Jacuí'!dataInicioObra)+#REF!,DAY('Av. Central do Jacuí'!dataInicioObra)),DATE(YEAR('Av. Central do Jacuí'!dataInicioObra),MONTH('Av. Central do Jacuí'!dataInicioObra)+1+#REF!,1)-1)</definedName>
    <definedName name="datam" localSheetId="10">IF(DAY(DATE(YEAR('Av. Maia Filho'!dataInicioObra),MONTH('Av. Maia Filho'!dataInicioObra)+#REF!,DAY('Av. Maia Filho'!dataInicioObra)))=DAY('Av. Maia Filho'!dataInicioObra),DATE(YEAR('Av. Maia Filho'!dataInicioObra),MONTH('Av. Maia Filho'!dataInicioObra)+#REF!,DAY('Av. Maia Filho'!dataInicioObra)),DATE(YEAR('Av. Maia Filho'!dataInicioObra),MONTH('Av. Maia Filho'!dataInicioObra)+1+#REF!,1)-1)</definedName>
    <definedName name="datam" localSheetId="9">IF(DAY(DATE(YEAR('Av. Pio XII'!dataInicioObra),MONTH('Av. Pio XII'!dataInicioObra)+#REF!,DAY('Av. Pio XII'!dataInicioObra)))=DAY('Av. Pio XII'!dataInicioObra),DATE(YEAR('Av. Pio XII'!dataInicioObra),MONTH('Av. Pio XII'!dataInicioObra)+#REF!,DAY('Av. Pio XII'!dataInicioObra)),DATE(YEAR('Av. Pio XII'!dataInicioObra),MONTH('Av. Pio XII'!dataInicioObra)+1+#REF!,1)-1)</definedName>
    <definedName name="datam" localSheetId="5">IF(DAY(DATE(YEAR('Cenêncio Ferreira'!dataInicioObra),MONTH('Cenêncio Ferreira'!dataInicioObra)+#REF!,DAY('Cenêncio Ferreira'!dataInicioObra)))=DAY('Cenêncio Ferreira'!dataInicioObra),DATE(YEAR('Cenêncio Ferreira'!dataInicioObra),MONTH('Cenêncio Ferreira'!dataInicioObra)+#REF!,DAY('Cenêncio Ferreira'!dataInicioObra)),DATE(YEAR('Cenêncio Ferreira'!dataInicioObra),MONTH('Cenêncio Ferreira'!dataInicioObra)+1+#REF!,1)-1)</definedName>
    <definedName name="datam" localSheetId="6">IF(DAY(DATE(YEAR('Central Pres. Médice'!dataInicioObra),MONTH('Central Pres. Médice'!dataInicioObra)+#REF!,DAY('Central Pres. Médice'!dataInicioObra)))=DAY('Central Pres. Médice'!dataInicioObra),DATE(YEAR('Central Pres. Médice'!dataInicioObra),MONTH('Central Pres. Médice'!dataInicioObra)+#REF!,DAY('Central Pres. Médice'!dataInicioObra)),DATE(YEAR('Central Pres. Médice'!dataInicioObra),MONTH('Central Pres. Médice'!dataInicioObra)+1+#REF!,1)-1)</definedName>
    <definedName name="datam" localSheetId="3">IF(DAY(DATE(YEAR('Simião Guerreiro'!dataInicioObra),MONTH('Simião Guerreiro'!dataInicioObra)+#REF!,DAY('Simião Guerreiro'!dataInicioObra)))=DAY('Simião Guerreiro'!dataInicioObra),DATE(YEAR('Simião Guerreiro'!dataInicioObra),MONTH('Simião Guerreiro'!dataInicioObra)+#REF!,DAY('Simião Guerreiro'!dataInicioObra)),DATE(YEAR('Simião Guerreiro'!dataInicioObra),MONTH('Simião Guerreiro'!dataInicioObra)+1+#REF!,1)-1)</definedName>
    <definedName name="datam">IF(DAY(DATE(YEAR(dataInicioObra),MONTH(dataInicioObra)+#REF!,DAY(dataInicioObra)))=DAY(dataInicioObra),DATE(YEAR(dataInicioObra),MONTH(dataInicioObra)+#REF!,DAY(dataInicioObra)),DATE(YEAR(dataInicioObra),MONTH(dataInicioObra)+1+#REF!,1)-1)</definedName>
    <definedName name="datasicro" localSheetId="1">#REF!</definedName>
    <definedName name="datasicro">#REF!</definedName>
    <definedName name="datasicro_13" localSheetId="1">#REF!</definedName>
    <definedName name="datasicro_13">#REF!</definedName>
    <definedName name="datasicro_26" localSheetId="1">#REF!</definedName>
    <definedName name="datasicro_26">#REF!</definedName>
    <definedName name="datasicro_33" localSheetId="1">#REF!</definedName>
    <definedName name="datasicro_33">#REF!</definedName>
    <definedName name="datasicro_5" localSheetId="1">#REF!</definedName>
    <definedName name="datasicro_5">#REF!</definedName>
    <definedName name="datasicro_6" localSheetId="1">#REF!</definedName>
    <definedName name="datasicro_6">#REF!</definedName>
    <definedName name="datasicro_7" localSheetId="1">#REF!</definedName>
    <definedName name="datasicro_7">#REF!</definedName>
    <definedName name="datasicro_8" localSheetId="1">#REF!</definedName>
    <definedName name="datasicro_8">#REF!</definedName>
    <definedName name="datasicro_9" localSheetId="1">#REF!</definedName>
    <definedName name="datasicro_9">#REF!</definedName>
    <definedName name="DBII" localSheetId="1">#REF!</definedName>
    <definedName name="DBII">#REF!</definedName>
    <definedName name="DBU" localSheetId="1">#REF!</definedName>
    <definedName name="DBU">#REF!</definedName>
    <definedName name="DCA" localSheetId="1">#REF!</definedName>
    <definedName name="DCA">#REF!</definedName>
    <definedName name="DCAN" localSheetId="1">#REF!</definedName>
    <definedName name="DCAN">#REF!</definedName>
    <definedName name="DCAW" localSheetId="1">#REF!</definedName>
    <definedName name="DCAW">#REF!</definedName>
    <definedName name="DCC" localSheetId="1">#REF!</definedName>
    <definedName name="DCC">#REF!</definedName>
    <definedName name="dd" localSheetId="1">#REF!</definedName>
    <definedName name="dd">#REF!</definedName>
    <definedName name="ddd" localSheetId="1">#REF!</definedName>
    <definedName name="ddd">#REF!</definedName>
    <definedName name="DDDD" localSheetId="1">#REF!</definedName>
    <definedName name="DDDD">#REF!</definedName>
    <definedName name="dddddddddd" localSheetId="1">#REF!</definedName>
    <definedName name="dddddddddd">#REF!</definedName>
    <definedName name="ddddddddddd" localSheetId="1">#REF!</definedName>
    <definedName name="ddddddddddd">#REF!</definedName>
    <definedName name="dddf" localSheetId="1">#REF!</definedName>
    <definedName name="dddf">#REF!</definedName>
    <definedName name="ddff" localSheetId="1">#REF!</definedName>
    <definedName name="ddff">#REF!</definedName>
    <definedName name="DE_km" localSheetId="1">#REF!</definedName>
    <definedName name="DE_km">#REF!</definedName>
    <definedName name="defensa" localSheetId="1">#REF!</definedName>
    <definedName name="defensa">#REF!</definedName>
    <definedName name="defensa_13" localSheetId="1">#REF!</definedName>
    <definedName name="defensa_13">#REF!</definedName>
    <definedName name="defensa_13_19" localSheetId="1">#REF!</definedName>
    <definedName name="defensa_13_19">#REF!</definedName>
    <definedName name="defensa_13_23" localSheetId="1">#REF!</definedName>
    <definedName name="defensa_13_23">#REF!</definedName>
    <definedName name="defensa_13_25" localSheetId="1">#REF!</definedName>
    <definedName name="defensa_13_25">#REF!</definedName>
    <definedName name="defensa_15" localSheetId="1">#REF!</definedName>
    <definedName name="defensa_15">#REF!</definedName>
    <definedName name="defensa_15_13" localSheetId="1">#REF!</definedName>
    <definedName name="defensa_15_13">#REF!</definedName>
    <definedName name="defensa_15_13_19" localSheetId="1">#REF!</definedName>
    <definedName name="defensa_15_13_19">#REF!</definedName>
    <definedName name="defensa_15_13_23" localSheetId="1">#REF!</definedName>
    <definedName name="defensa_15_13_23">#REF!</definedName>
    <definedName name="defensa_15_13_25" localSheetId="1">#REF!</definedName>
    <definedName name="defensa_15_13_25">#REF!</definedName>
    <definedName name="defensa_15_19" localSheetId="1">#REF!</definedName>
    <definedName name="defensa_15_19">#REF!</definedName>
    <definedName name="defensa_15_23" localSheetId="1">#REF!</definedName>
    <definedName name="defensa_15_23">#REF!</definedName>
    <definedName name="defensa_15_25" localSheetId="1">#REF!</definedName>
    <definedName name="defensa_15_25">#REF!</definedName>
    <definedName name="defensa_19" localSheetId="1">#REF!</definedName>
    <definedName name="defensa_19">#REF!</definedName>
    <definedName name="defensa_23" localSheetId="1">#REF!</definedName>
    <definedName name="defensa_23">#REF!</definedName>
    <definedName name="defensa_24" localSheetId="1">#REF!</definedName>
    <definedName name="defensa_24">#REF!</definedName>
    <definedName name="defensa_24_13" localSheetId="1">#REF!</definedName>
    <definedName name="defensa_24_13">#REF!</definedName>
    <definedName name="defensa_24_13_19" localSheetId="1">#REF!</definedName>
    <definedName name="defensa_24_13_19">#REF!</definedName>
    <definedName name="defensa_24_13_23" localSheetId="1">#REF!</definedName>
    <definedName name="defensa_24_13_23">#REF!</definedName>
    <definedName name="defensa_24_13_25" localSheetId="1">#REF!</definedName>
    <definedName name="defensa_24_13_25">#REF!</definedName>
    <definedName name="defensa_24_19" localSheetId="1">#REF!</definedName>
    <definedName name="defensa_24_19">#REF!</definedName>
    <definedName name="defensa_24_23" localSheetId="1">#REF!</definedName>
    <definedName name="defensa_24_23">#REF!</definedName>
    <definedName name="defensa_24_25" localSheetId="1">#REF!</definedName>
    <definedName name="defensa_24_25">#REF!</definedName>
    <definedName name="defensa_25" localSheetId="1">#REF!</definedName>
    <definedName name="defensa_25">#REF!</definedName>
    <definedName name="dens_baliz" localSheetId="1">#REF!</definedName>
    <definedName name="dens_baliz">#REF!</definedName>
    <definedName name="dens_baseb" localSheetId="1">#REF!</definedName>
    <definedName name="dens_baseb">#REF!</definedName>
    <definedName name="dens_frezado" localSheetId="1">#REF!</definedName>
    <definedName name="dens_frezado">#REF!</definedName>
    <definedName name="dens_gc" localSheetId="1">#REF!</definedName>
    <definedName name="dens_gc">#REF!</definedName>
    <definedName name="dens_massaf" localSheetId="1">#REF!</definedName>
    <definedName name="dens_massaf">#REF!</definedName>
    <definedName name="dens_massaq" localSheetId="1">#REF!</definedName>
    <definedName name="dens_massaq">#REF!</definedName>
    <definedName name="dens_massaq_13" localSheetId="1">#REF!</definedName>
    <definedName name="dens_massaq_13">#REF!</definedName>
    <definedName name="dens_massaq_26" localSheetId="1">#REF!</definedName>
    <definedName name="dens_massaq_26">#REF!</definedName>
    <definedName name="dens_massaq_33" localSheetId="1">#REF!</definedName>
    <definedName name="dens_massaq_33">#REF!</definedName>
    <definedName name="dens_massaq_5" localSheetId="1">#REF!</definedName>
    <definedName name="dens_massaq_5">#REF!</definedName>
    <definedName name="dens_massaq_6" localSheetId="1">#REF!</definedName>
    <definedName name="dens_massaq_6">#REF!</definedName>
    <definedName name="dens_massaq_7" localSheetId="1">#REF!</definedName>
    <definedName name="dens_massaq_7">#REF!</definedName>
    <definedName name="dens_massaq_8" localSheetId="1">#REF!</definedName>
    <definedName name="dens_massaq_8">#REF!</definedName>
    <definedName name="dens_massaq_9" localSheetId="1">#REF!</definedName>
    <definedName name="dens_massaq_9">#REF!</definedName>
    <definedName name="dens_soloaterro" localSheetId="1">#REF!</definedName>
    <definedName name="dens_soloaterro">#REF!</definedName>
    <definedName name="dens_t080" localSheetId="1">#REF!</definedName>
    <definedName name="dens_t080">#REF!</definedName>
    <definedName name="dens_tubo1" localSheetId="1">#REF!</definedName>
    <definedName name="dens_tubo1">#REF!</definedName>
    <definedName name="Densidades" localSheetId="1">#REF!</definedName>
    <definedName name="Densidades">#REF!</definedName>
    <definedName name="DEQUIP" localSheetId="1">#REF!</definedName>
    <definedName name="DEQUIP">#REF!</definedName>
    <definedName name="der" localSheetId="1">#REF!</definedName>
    <definedName name="der">#REF!</definedName>
    <definedName name="DescAux" localSheetId="1">#REF!</definedName>
    <definedName name="DescAux">#REF!</definedName>
    <definedName name="DESCRIÇÃO" localSheetId="1">#REF!</definedName>
    <definedName name="DESCRIÇÃO">#REF!</definedName>
    <definedName name="DesfazerLimpar" localSheetId="1">#REF!</definedName>
    <definedName name="DesfazerLimpar">#REF!</definedName>
    <definedName name="DESM" localSheetId="1">#REF!</definedName>
    <definedName name="DESM">#REF!</definedName>
    <definedName name="desobueiro" localSheetId="1">#REF!</definedName>
    <definedName name="desobueiro">#REF!</definedName>
    <definedName name="desobueiro_13" localSheetId="1">#REF!</definedName>
    <definedName name="desobueiro_13">#REF!</definedName>
    <definedName name="desobueiro_13_19" localSheetId="1">#REF!</definedName>
    <definedName name="desobueiro_13_19">#REF!</definedName>
    <definedName name="desobueiro_13_23" localSheetId="1">#REF!</definedName>
    <definedName name="desobueiro_13_23">#REF!</definedName>
    <definedName name="desobueiro_13_25" localSheetId="1">#REF!</definedName>
    <definedName name="desobueiro_13_25">#REF!</definedName>
    <definedName name="desobueiro_15" localSheetId="1">#REF!</definedName>
    <definedName name="desobueiro_15">#REF!</definedName>
    <definedName name="desobueiro_15_13" localSheetId="1">#REF!</definedName>
    <definedName name="desobueiro_15_13">#REF!</definedName>
    <definedName name="desobueiro_15_13_19" localSheetId="1">#REF!</definedName>
    <definedName name="desobueiro_15_13_19">#REF!</definedName>
    <definedName name="desobueiro_15_13_23" localSheetId="1">#REF!</definedName>
    <definedName name="desobueiro_15_13_23">#REF!</definedName>
    <definedName name="desobueiro_15_13_25" localSheetId="1">#REF!</definedName>
    <definedName name="desobueiro_15_13_25">#REF!</definedName>
    <definedName name="desobueiro_15_19" localSheetId="1">#REF!</definedName>
    <definedName name="desobueiro_15_19">#REF!</definedName>
    <definedName name="desobueiro_15_23" localSheetId="1">#REF!</definedName>
    <definedName name="desobueiro_15_23">#REF!</definedName>
    <definedName name="desobueiro_15_25" localSheetId="1">#REF!</definedName>
    <definedName name="desobueiro_15_25">#REF!</definedName>
    <definedName name="desobueiro_19" localSheetId="1">#REF!</definedName>
    <definedName name="desobueiro_19">#REF!</definedName>
    <definedName name="desobueiro_23" localSheetId="1">#REF!</definedName>
    <definedName name="desobueiro_23">#REF!</definedName>
    <definedName name="desobueiro_24" localSheetId="1">#REF!</definedName>
    <definedName name="desobueiro_24">#REF!</definedName>
    <definedName name="desobueiro_24_13" localSheetId="1">#REF!</definedName>
    <definedName name="desobueiro_24_13">#REF!</definedName>
    <definedName name="desobueiro_24_13_19" localSheetId="1">#REF!</definedName>
    <definedName name="desobueiro_24_13_19">#REF!</definedName>
    <definedName name="desobueiro_24_13_23" localSheetId="1">#REF!</definedName>
    <definedName name="desobueiro_24_13_23">#REF!</definedName>
    <definedName name="desobueiro_24_13_25" localSheetId="1">#REF!</definedName>
    <definedName name="desobueiro_24_13_25">#REF!</definedName>
    <definedName name="desobueiro_24_19" localSheetId="1">#REF!</definedName>
    <definedName name="desobueiro_24_19">#REF!</definedName>
    <definedName name="desobueiro_24_23" localSheetId="1">#REF!</definedName>
    <definedName name="desobueiro_24_23">#REF!</definedName>
    <definedName name="desobueiro_24_25" localSheetId="1">#REF!</definedName>
    <definedName name="desobueiro_24_25">#REF!</definedName>
    <definedName name="desobueiro_25" localSheetId="1">#REF!</definedName>
    <definedName name="desobueiro_25">#REF!</definedName>
    <definedName name="dfre" localSheetId="1">#REF!</definedName>
    <definedName name="dfre">#REF!</definedName>
    <definedName name="DGA" localSheetId="1">#REF!</definedName>
    <definedName name="DGA">#REF!</definedName>
    <definedName name="DGA_24" localSheetId="1">#REF!</definedName>
    <definedName name="DGA_24">#REF!</definedName>
    <definedName name="DGA_26" localSheetId="1">#REF!</definedName>
    <definedName name="DGA_26">#REF!</definedName>
    <definedName name="DGA_27" localSheetId="1">#REF!</definedName>
    <definedName name="DGA_27">#REF!</definedName>
    <definedName name="DGA_9" localSheetId="1">#REF!</definedName>
    <definedName name="DGA_9">#REF!</definedName>
    <definedName name="DIA" localSheetId="1">#REF!</definedName>
    <definedName name="DIA">#REF!</definedName>
    <definedName name="Dia_trab" localSheetId="1">#REF!</definedName>
    <definedName name="Dia_trab">#REF!</definedName>
    <definedName name="dias" localSheetId="1">#REF!</definedName>
    <definedName name="dias">#REF!</definedName>
    <definedName name="DIESEL" localSheetId="1">#REF!</definedName>
    <definedName name="DIESEL">#REF!</definedName>
    <definedName name="DISTA" localSheetId="1">#REF!</definedName>
    <definedName name="DISTA">#REF!</definedName>
    <definedName name="DISTC" localSheetId="1">#REF!</definedName>
    <definedName name="DISTC">#REF!</definedName>
    <definedName name="DISTP" localSheetId="1">#REF!</definedName>
    <definedName name="DISTP">#REF!</definedName>
    <definedName name="DJ" localSheetId="1">#REF!</definedName>
    <definedName name="DJ">#REF!</definedName>
    <definedName name="DJ_4" localSheetId="1">#REF!</definedName>
    <definedName name="DJ_4">#REF!</definedName>
    <definedName name="DJJ" localSheetId="1">#REF!</definedName>
    <definedName name="DJJ">#REF!</definedName>
    <definedName name="djkdh" localSheetId="1">#REF!</definedName>
    <definedName name="djkdh">#REF!</definedName>
    <definedName name="DMB" localSheetId="1">#REF!</definedName>
    <definedName name="DMB">#REF!</definedName>
    <definedName name="dmt" localSheetId="1">#REF!</definedName>
    <definedName name="dmt">#REF!</definedName>
    <definedName name="dmt_13" localSheetId="1">#REF!</definedName>
    <definedName name="dmt_13">#REF!</definedName>
    <definedName name="dmt_26" localSheetId="1">#REF!</definedName>
    <definedName name="dmt_26">#REF!</definedName>
    <definedName name="dmt_33" localSheetId="1">#REF!</definedName>
    <definedName name="dmt_33">#REF!</definedName>
    <definedName name="dmt_5" localSheetId="1">#REF!</definedName>
    <definedName name="dmt_5">#REF!</definedName>
    <definedName name="dmt_6" localSheetId="1">#REF!</definedName>
    <definedName name="dmt_6">#REF!</definedName>
    <definedName name="dmt_7" localSheetId="1">#REF!</definedName>
    <definedName name="dmt_7">#REF!</definedName>
    <definedName name="dmt_8" localSheetId="1">#REF!</definedName>
    <definedName name="dmt_8">#REF!</definedName>
    <definedName name="dmt_9" localSheetId="1">#REF!</definedName>
    <definedName name="dmt_9">#REF!</definedName>
    <definedName name="dmt_areia" localSheetId="1">#REF!</definedName>
    <definedName name="dmt_areia">#REF!</definedName>
    <definedName name="dmt_areia_13" localSheetId="1">#REF!</definedName>
    <definedName name="dmt_areia_13">#REF!</definedName>
    <definedName name="dmt_areia_26" localSheetId="1">#REF!</definedName>
    <definedName name="dmt_areia_26">#REF!</definedName>
    <definedName name="dmt_areia_33" localSheetId="1">#REF!</definedName>
    <definedName name="dmt_areia_33">#REF!</definedName>
    <definedName name="dmt_areia_5" localSheetId="1">#REF!</definedName>
    <definedName name="dmt_areia_5">#REF!</definedName>
    <definedName name="dmt_areia_6" localSheetId="1">#REF!</definedName>
    <definedName name="dmt_areia_6">#REF!</definedName>
    <definedName name="dmt_areia_7" localSheetId="1">#REF!</definedName>
    <definedName name="dmt_areia_7">#REF!</definedName>
    <definedName name="dmt_areia_8" localSheetId="1">#REF!</definedName>
    <definedName name="dmt_areia_8">#REF!</definedName>
    <definedName name="dmt_areia_9" localSheetId="1">#REF!</definedName>
    <definedName name="dmt_areia_9">#REF!</definedName>
    <definedName name="dmt_asf" localSheetId="1">#REF!</definedName>
    <definedName name="dmt_asf">#REF!</definedName>
    <definedName name="dmt_asf_13" localSheetId="1">#REF!</definedName>
    <definedName name="dmt_asf_13">#REF!</definedName>
    <definedName name="dmt_asf_26" localSheetId="1">#REF!</definedName>
    <definedName name="dmt_asf_26">#REF!</definedName>
    <definedName name="dmt_asf_33" localSheetId="1">#REF!</definedName>
    <definedName name="dmt_asf_33">#REF!</definedName>
    <definedName name="dmt_asf_5" localSheetId="1">#REF!</definedName>
    <definedName name="dmt_asf_5">#REF!</definedName>
    <definedName name="dmt_asf_6" localSheetId="1">#REF!</definedName>
    <definedName name="dmt_asf_6">#REF!</definedName>
    <definedName name="dmt_asf_7" localSheetId="1">#REF!</definedName>
    <definedName name="dmt_asf_7">#REF!</definedName>
    <definedName name="dmt_asf_8" localSheetId="1">#REF!</definedName>
    <definedName name="dmt_asf_8">#REF!</definedName>
    <definedName name="dmt_asf_9" localSheetId="1">#REF!</definedName>
    <definedName name="dmt_asf_9">#REF!</definedName>
    <definedName name="dmt_aterro" localSheetId="1">#REF!</definedName>
    <definedName name="dmt_aterro">#REF!</definedName>
    <definedName name="dmt_base" localSheetId="1">#REF!</definedName>
    <definedName name="dmt_base">#REF!</definedName>
    <definedName name="dmt_distr_usina" localSheetId="1">#REF!</definedName>
    <definedName name="dmt_distr_usina">#REF!</definedName>
    <definedName name="dmt_mbuq" localSheetId="1">#REF!</definedName>
    <definedName name="dmt_mbuq">#REF!</definedName>
    <definedName name="dmt_pedra" localSheetId="1">#REF!</definedName>
    <definedName name="dmt_pedra">#REF!</definedName>
    <definedName name="dmt_pedra_13" localSheetId="1">#REF!</definedName>
    <definedName name="dmt_pedra_13">#REF!</definedName>
    <definedName name="dmt_pedra_26" localSheetId="1">#REF!</definedName>
    <definedName name="dmt_pedra_26">#REF!</definedName>
    <definedName name="dmt_pedra_33" localSheetId="1">#REF!</definedName>
    <definedName name="dmt_pedra_33">#REF!</definedName>
    <definedName name="dmt_pedra_5" localSheetId="1">#REF!</definedName>
    <definedName name="dmt_pedra_5">#REF!</definedName>
    <definedName name="dmt_pedra_6" localSheetId="1">#REF!</definedName>
    <definedName name="dmt_pedra_6">#REF!</definedName>
    <definedName name="dmt_pedra_7" localSheetId="1">#REF!</definedName>
    <definedName name="dmt_pedra_7">#REF!</definedName>
    <definedName name="dmt_pedra_8" localSheetId="1">#REF!</definedName>
    <definedName name="dmt_pedra_8">#REF!</definedName>
    <definedName name="dmt_pedra_9" localSheetId="1">#REF!</definedName>
    <definedName name="dmt_pedra_9">#REF!</definedName>
    <definedName name="dmt_ref_usina" localSheetId="1">#REF!</definedName>
    <definedName name="dmt_ref_usina">#REF!</definedName>
    <definedName name="dmta" localSheetId="1">#REF!</definedName>
    <definedName name="dmta">#REF!</definedName>
    <definedName name="dmtac" localSheetId="1">#REF!</definedName>
    <definedName name="dmtac">#REF!</definedName>
    <definedName name="dmtaço_cant" localSheetId="1">#REF!</definedName>
    <definedName name="dmtaço_cant">#REF!</definedName>
    <definedName name="dmtaço_pista" localSheetId="1">#REF!</definedName>
    <definedName name="dmtaço_pista">#REF!</definedName>
    <definedName name="dmtap" localSheetId="1">#REF!</definedName>
    <definedName name="dmtap">#REF!</definedName>
    <definedName name="dmtau" localSheetId="1">#REF!</definedName>
    <definedName name="dmtau">#REF!</definedName>
    <definedName name="DMTb" localSheetId="1">#REF!</definedName>
    <definedName name="DMTb">#REF!</definedName>
    <definedName name="dmtbaliz_peça" localSheetId="1">#REF!</definedName>
    <definedName name="dmtbaliz_peça">#REF!</definedName>
    <definedName name="dmtbc" localSheetId="1">#REF!</definedName>
    <definedName name="dmtbc">#REF!</definedName>
    <definedName name="dmtbp" localSheetId="1">#REF!</definedName>
    <definedName name="dmtbp">#REF!</definedName>
    <definedName name="dmtbu" localSheetId="1">#REF!</definedName>
    <definedName name="dmtbu">#REF!</definedName>
    <definedName name="dmtc" localSheetId="1">#REF!</definedName>
    <definedName name="dmtc">#REF!</definedName>
    <definedName name="DMTCAPECM" localSheetId="1">#REF!</definedName>
    <definedName name="DMTCAPECM">#REF!</definedName>
    <definedName name="dmtcc" localSheetId="1">#REF!</definedName>
    <definedName name="dmtcc">#REF!</definedName>
    <definedName name="dmtcerca" localSheetId="1">#REF!</definedName>
    <definedName name="dmtcerca">#REF!</definedName>
    <definedName name="dmtcim" localSheetId="1">#REF!</definedName>
    <definedName name="dmtcim">#REF!</definedName>
    <definedName name="DMTco" localSheetId="1">#REF!</definedName>
    <definedName name="DMTco">#REF!</definedName>
    <definedName name="dmtf" localSheetId="1">#REF!</definedName>
    <definedName name="dmtf">#REF!</definedName>
    <definedName name="dmtf_13" localSheetId="1">#REF!</definedName>
    <definedName name="dmtf_13">#REF!</definedName>
    <definedName name="dmtf_26" localSheetId="1">#REF!</definedName>
    <definedName name="dmtf_26">#REF!</definedName>
    <definedName name="dmtf_33" localSheetId="1">#REF!</definedName>
    <definedName name="dmtf_33">#REF!</definedName>
    <definedName name="dmtf_5" localSheetId="1">#REF!</definedName>
    <definedName name="dmtf_5">#REF!</definedName>
    <definedName name="dmtf_6" localSheetId="1">#REF!</definedName>
    <definedName name="dmtf_6">#REF!</definedName>
    <definedName name="dmtf_7" localSheetId="1">#REF!</definedName>
    <definedName name="dmtf_7">#REF!</definedName>
    <definedName name="dmtf_8" localSheetId="1">#REF!</definedName>
    <definedName name="dmtf_8">#REF!</definedName>
    <definedName name="dmtf_9" localSheetId="1">#REF!</definedName>
    <definedName name="dmtf_9">#REF!</definedName>
    <definedName name="dmtfc" localSheetId="1">#REF!</definedName>
    <definedName name="dmtfc">#REF!</definedName>
    <definedName name="dmtfu" localSheetId="1">#REF!</definedName>
    <definedName name="dmtfu">#REF!</definedName>
    <definedName name="dmtgc_peça" localSheetId="1">#REF!</definedName>
    <definedName name="dmtgc_peça">#REF!</definedName>
    <definedName name="dmtleivas" localSheetId="1">#REF!</definedName>
    <definedName name="dmtleivas">#REF!</definedName>
    <definedName name="dmtmad_pista" localSheetId="1">#REF!</definedName>
    <definedName name="dmtmad_pista">#REF!</definedName>
    <definedName name="dmtmb" localSheetId="1">#REF!</definedName>
    <definedName name="dmtmb">#REF!</definedName>
    <definedName name="dmtmf" localSheetId="1">#REF!</definedName>
    <definedName name="dmtmf">#REF!</definedName>
    <definedName name="dmtmp" localSheetId="1">#REF!</definedName>
    <definedName name="dmtmp">#REF!</definedName>
    <definedName name="DMTo" localSheetId="1">#REF!</definedName>
    <definedName name="DMTo">#REF!</definedName>
    <definedName name="dmtpoac" localSheetId="1">#REF!</definedName>
    <definedName name="dmtpoac">#REF!</definedName>
    <definedName name="dmtpp" localSheetId="1">#REF!</definedName>
    <definedName name="dmtpp">#REF!</definedName>
    <definedName name="dmtr" localSheetId="1">#REF!</definedName>
    <definedName name="dmtr">#REF!</definedName>
    <definedName name="dmtra" localSheetId="1">#REF!</definedName>
    <definedName name="dmtra">#REF!</definedName>
    <definedName name="DMTRR" localSheetId="1">#REF!</definedName>
    <definedName name="DMTRR">#REF!</definedName>
    <definedName name="DMTRRR" localSheetId="1">#REF!</definedName>
    <definedName name="DMTRRR">#REF!</definedName>
    <definedName name="DMTs" localSheetId="1">#REF!</definedName>
    <definedName name="DMTs">#REF!</definedName>
    <definedName name="dnit" localSheetId="1">#REF!</definedName>
    <definedName name="dnit">#REF!</definedName>
    <definedName name="Dom_Páscoa" localSheetId="1">#REF!</definedName>
    <definedName name="Dom_Páscoa">#REF!</definedName>
    <definedName name="DPD" localSheetId="1">#REF!</definedName>
    <definedName name="DPD">#REF!</definedName>
    <definedName name="DPESSO" localSheetId="1">#REF!</definedName>
    <definedName name="DPESSO">#REF!</definedName>
    <definedName name="dre" localSheetId="1">#REF!</definedName>
    <definedName name="dre">#REF!</definedName>
    <definedName name="DRENAG" localSheetId="1">#REF!</definedName>
    <definedName name="DRENAG">#REF!</definedName>
    <definedName name="Dsc" localSheetId="1">#REF!</definedName>
    <definedName name="Dsc">#REF!</definedName>
    <definedName name="dsolo" localSheetId="1">#REF!</definedName>
    <definedName name="dsolo">#REF!</definedName>
    <definedName name="DTMED" localSheetId="1">#REF!</definedName>
    <definedName name="DTMED">#REF!</definedName>
    <definedName name="Dtrecho" localSheetId="1">#REF!</definedName>
    <definedName name="Dtrecho">#REF!</definedName>
    <definedName name="e" localSheetId="1">#REF!</definedName>
    <definedName name="e">#REF!</definedName>
    <definedName name="e__cm" localSheetId="1">#REF!</definedName>
    <definedName name="e__cm">#REF!</definedName>
    <definedName name="e_brp" localSheetId="1">#REF!</definedName>
    <definedName name="e_brp">#REF!</definedName>
    <definedName name="e_capaf" localSheetId="1">#REF!</definedName>
    <definedName name="e_capaf">#REF!</definedName>
    <definedName name="e_capaq" localSheetId="1">#REF!</definedName>
    <definedName name="e_capaq">#REF!</definedName>
    <definedName name="e_capaq_13" localSheetId="1">#REF!</definedName>
    <definedName name="e_capaq_13">#REF!</definedName>
    <definedName name="e_capaq_26" localSheetId="1">#REF!</definedName>
    <definedName name="e_capaq_26">#REF!</definedName>
    <definedName name="e_capaq_33" localSheetId="1">#REF!</definedName>
    <definedName name="e_capaq_33">#REF!</definedName>
    <definedName name="e_capaq_5" localSheetId="1">#REF!</definedName>
    <definedName name="e_capaq_5">#REF!</definedName>
    <definedName name="e_capaq_6" localSheetId="1">#REF!</definedName>
    <definedName name="e_capaq_6">#REF!</definedName>
    <definedName name="e_capaq_7" localSheetId="1">#REF!</definedName>
    <definedName name="e_capaq_7">#REF!</definedName>
    <definedName name="e_capaq_8" localSheetId="1">#REF!</definedName>
    <definedName name="e_capaq_8">#REF!</definedName>
    <definedName name="e_capaq_9" localSheetId="1">#REF!</definedName>
    <definedName name="e_capaq_9">#REF!</definedName>
    <definedName name="e_correcaodef" localSheetId="1">#REF!</definedName>
    <definedName name="e_correcaodef">#REF!</definedName>
    <definedName name="e_correcaodef_13" localSheetId="1">#REF!</definedName>
    <definedName name="e_correcaodef_13">#REF!</definedName>
    <definedName name="e_correcaodef_26" localSheetId="1">#REF!</definedName>
    <definedName name="e_correcaodef_26">#REF!</definedName>
    <definedName name="e_correcaodef_33" localSheetId="1">#REF!</definedName>
    <definedName name="e_correcaodef_33">#REF!</definedName>
    <definedName name="e_correcaodef_5" localSheetId="1">#REF!</definedName>
    <definedName name="e_correcaodef_5">#REF!</definedName>
    <definedName name="e_correcaodef_6" localSheetId="1">#REF!</definedName>
    <definedName name="e_correcaodef_6">#REF!</definedName>
    <definedName name="e_correcaodef_7" localSheetId="1">#REF!</definedName>
    <definedName name="e_correcaodef_7">#REF!</definedName>
    <definedName name="e_correcaodef_8" localSheetId="1">#REF!</definedName>
    <definedName name="e_correcaodef_8">#REF!</definedName>
    <definedName name="e_correcaodef_9" localSheetId="1">#REF!</definedName>
    <definedName name="e_correcaodef_9">#REF!</definedName>
    <definedName name="e_micro15" localSheetId="1">#REF!</definedName>
    <definedName name="e_micro15">#REF!</definedName>
    <definedName name="e_mrp" localSheetId="1">#REF!</definedName>
    <definedName name="e_mrp">#REF!</definedName>
    <definedName name="e_remendoprof" localSheetId="1">#REF!</definedName>
    <definedName name="e_remendoprof">#REF!</definedName>
    <definedName name="e_remendoprof_13" localSheetId="1">#REF!</definedName>
    <definedName name="e_remendoprof_13">#REF!</definedName>
    <definedName name="e_remendoprof_26" localSheetId="1">#REF!</definedName>
    <definedName name="e_remendoprof_26">#REF!</definedName>
    <definedName name="e_remendoprof_33" localSheetId="1">#REF!</definedName>
    <definedName name="e_remendoprof_33">#REF!</definedName>
    <definedName name="e_remendoprof_5" localSheetId="1">#REF!</definedName>
    <definedName name="e_remendoprof_5">#REF!</definedName>
    <definedName name="e_remendoprof_6" localSheetId="1">#REF!</definedName>
    <definedName name="e_remendoprof_6">#REF!</definedName>
    <definedName name="e_remendoprof_7" localSheetId="1">#REF!</definedName>
    <definedName name="e_remendoprof_7">#REF!</definedName>
    <definedName name="e_remendoprof_8" localSheetId="1">#REF!</definedName>
    <definedName name="e_remendoprof_8">#REF!</definedName>
    <definedName name="e_remendoprof_9" localSheetId="1">#REF!</definedName>
    <definedName name="e_remendoprof_9">#REF!</definedName>
    <definedName name="e_tapaburaco" localSheetId="1">#REF!</definedName>
    <definedName name="e_tapaburaco">#REF!</definedName>
    <definedName name="e_tapaburaco_13" localSheetId="1">#REF!</definedName>
    <definedName name="e_tapaburaco_13">#REF!</definedName>
    <definedName name="e_tapaburaco_26" localSheetId="1">#REF!</definedName>
    <definedName name="e_tapaburaco_26">#REF!</definedName>
    <definedName name="e_tapaburaco_33" localSheetId="1">#REF!</definedName>
    <definedName name="e_tapaburaco_33">#REF!</definedName>
    <definedName name="e_tapaburaco_5" localSheetId="1">#REF!</definedName>
    <definedName name="e_tapaburaco_5">#REF!</definedName>
    <definedName name="e_tapaburaco_6" localSheetId="1">#REF!</definedName>
    <definedName name="e_tapaburaco_6">#REF!</definedName>
    <definedName name="e_tapaburaco_7" localSheetId="1">#REF!</definedName>
    <definedName name="e_tapaburaco_7">#REF!</definedName>
    <definedName name="e_tapaburaco_8" localSheetId="1">#REF!</definedName>
    <definedName name="e_tapaburaco_8">#REF!</definedName>
    <definedName name="e_tapaburaco_9" localSheetId="1">#REF!</definedName>
    <definedName name="e_tapaburaco_9">#REF!</definedName>
    <definedName name="EA" localSheetId="1">#REF!</definedName>
    <definedName name="EA">#REF!</definedName>
    <definedName name="ECJ" localSheetId="1">#REF!</definedName>
    <definedName name="ECJ">#REF!</definedName>
    <definedName name="ECJ_4" localSheetId="1">#REF!</definedName>
    <definedName name="ECJ_4">#REF!</definedName>
    <definedName name="ECJJ" localSheetId="1">#REF!</definedName>
    <definedName name="ECJJ">#REF!</definedName>
    <definedName name="Edit" localSheetId="1">#REF!</definedName>
    <definedName name="Edit">#REF!</definedName>
    <definedName name="Edital" localSheetId="1">#REF!</definedName>
    <definedName name="Edital">#REF!</definedName>
    <definedName name="eee" localSheetId="1">#REF!</definedName>
    <definedName name="eee">#REF!</definedName>
    <definedName name="eeee" localSheetId="1">#REF!</definedName>
    <definedName name="eeee">#REF!</definedName>
    <definedName name="eeeee" localSheetId="1">#REF!</definedName>
    <definedName name="eeeee">#REF!</definedName>
    <definedName name="Ef" localSheetId="1">#REF!</definedName>
    <definedName name="Ef">#REF!</definedName>
    <definedName name="Efaixa" localSheetId="1">#REF!</definedName>
    <definedName name="Efaixa">#REF!</definedName>
    <definedName name="Efaixa_3" localSheetId="1">#REF!</definedName>
    <definedName name="Efaixa_3">#REF!</definedName>
    <definedName name="Efaixa_4" localSheetId="1">#REF!</definedName>
    <definedName name="Efaixa_4">#REF!</definedName>
    <definedName name="Efaixa_5" localSheetId="1">#REF!</definedName>
    <definedName name="Efaixa_5">#REF!</definedName>
    <definedName name="Efaixaa" localSheetId="1">#REF!</definedName>
    <definedName name="Efaixaa">#REF!</definedName>
    <definedName name="Ei" localSheetId="1">#REF!</definedName>
    <definedName name="Ei">#REF!</definedName>
    <definedName name="EJ" localSheetId="1">#REF!</definedName>
    <definedName name="EJ">#REF!</definedName>
    <definedName name="EJ_4" localSheetId="1">#REF!</definedName>
    <definedName name="EJ_4">#REF!</definedName>
    <definedName name="EJJ" localSheetId="1">#REF!</definedName>
    <definedName name="EJJ">#REF!</definedName>
    <definedName name="Em" localSheetId="1">#REF!</definedName>
    <definedName name="Em">#REF!</definedName>
    <definedName name="EMN" localSheetId="1">#REF!</definedName>
    <definedName name="EMN">#REF!</definedName>
    <definedName name="Empr" localSheetId="1">#REF!</definedName>
    <definedName name="Empr">#REF!</definedName>
    <definedName name="Empresa" localSheetId="1">#REF!</definedName>
    <definedName name="Empresa">#REF!</definedName>
    <definedName name="EMULPOL" localSheetId="1">#REF!</definedName>
    <definedName name="EMULPOL">#REF!</definedName>
    <definedName name="EMULPOLROO" localSheetId="1">#REF!</definedName>
    <definedName name="EMULPOLROO">#REF!</definedName>
    <definedName name="EMW" localSheetId="1">#REF!</definedName>
    <definedName name="EMW">#REF!</definedName>
    <definedName name="EMWA" localSheetId="1">#REF!</definedName>
    <definedName name="EMWA">#REF!</definedName>
    <definedName name="enc" localSheetId="1">#REF!</definedName>
    <definedName name="enc">#REF!</definedName>
    <definedName name="Entrega" localSheetId="1">#REF!</definedName>
    <definedName name="Entrega">#REF!</definedName>
    <definedName name="ep" localSheetId="1">#REF!</definedName>
    <definedName name="ep">#REF!</definedName>
    <definedName name="EQ" localSheetId="1">#REF!</definedName>
    <definedName name="EQ">#REF!</definedName>
    <definedName name="EQPTOS" localSheetId="1">#REF!</definedName>
    <definedName name="EQPTOS">#REF!</definedName>
    <definedName name="equip" localSheetId="1">#REF!</definedName>
    <definedName name="equip">#REF!</definedName>
    <definedName name="equipp" localSheetId="1">#REF!</definedName>
    <definedName name="equipp">#REF!</definedName>
    <definedName name="erewq" localSheetId="1">#REF!</definedName>
    <definedName name="erewq">#REF!</definedName>
    <definedName name="err" localSheetId="1">#REF!</definedName>
    <definedName name="err">#REF!</definedName>
    <definedName name="ERT" localSheetId="1">#REF!</definedName>
    <definedName name="ERT">#REF!</definedName>
    <definedName name="erttttt" localSheetId="1">#REF!</definedName>
    <definedName name="erttttt">#REF!</definedName>
    <definedName name="ES" localSheetId="1">#REF!</definedName>
    <definedName name="ES">#REF!</definedName>
    <definedName name="esag" localSheetId="1">#REF!</definedName>
    <definedName name="esag">#REF!</definedName>
    <definedName name="ESP" localSheetId="1">#REF!</definedName>
    <definedName name="ESP">#REF!</definedName>
    <definedName name="espes_capaf" localSheetId="1">#REF!</definedName>
    <definedName name="espes_capaf">#REF!</definedName>
    <definedName name="espes_capaf_13" localSheetId="1">#REF!</definedName>
    <definedName name="espes_capaf_13">#REF!</definedName>
    <definedName name="espes_capaf_13_19" localSheetId="1">#REF!</definedName>
    <definedName name="espes_capaf_13_19">#REF!</definedName>
    <definedName name="espes_capaf_13_23" localSheetId="1">#REF!</definedName>
    <definedName name="espes_capaf_13_23">#REF!</definedName>
    <definedName name="espes_capaf_13_25" localSheetId="1">#REF!</definedName>
    <definedName name="espes_capaf_13_25">#REF!</definedName>
    <definedName name="espes_capaf_19" localSheetId="1">#REF!</definedName>
    <definedName name="espes_capaf_19">#REF!</definedName>
    <definedName name="espes_capaf_23" localSheetId="1">#REF!</definedName>
    <definedName name="espes_capaf_23">#REF!</definedName>
    <definedName name="espes_capaf_24" localSheetId="1">#REF!</definedName>
    <definedName name="espes_capaf_24">#REF!</definedName>
    <definedName name="espes_capaf_24_13" localSheetId="1">#REF!</definedName>
    <definedName name="espes_capaf_24_13">#REF!</definedName>
    <definedName name="espes_capaf_24_13_19" localSheetId="1">#REF!</definedName>
    <definedName name="espes_capaf_24_13_19">#REF!</definedName>
    <definedName name="espes_capaf_24_13_23" localSheetId="1">#REF!</definedName>
    <definedName name="espes_capaf_24_13_23">#REF!</definedName>
    <definedName name="espes_capaf_24_13_25" localSheetId="1">#REF!</definedName>
    <definedName name="espes_capaf_24_13_25">#REF!</definedName>
    <definedName name="espes_capaf_24_19" localSheetId="1">#REF!</definedName>
    <definedName name="espes_capaf_24_19">#REF!</definedName>
    <definedName name="espes_capaf_24_23" localSheetId="1">#REF!</definedName>
    <definedName name="espes_capaf_24_23">#REF!</definedName>
    <definedName name="espes_capaf_24_25" localSheetId="1">#REF!</definedName>
    <definedName name="espes_capaf_24_25">#REF!</definedName>
    <definedName name="espes_capaf_25" localSheetId="1">#REF!</definedName>
    <definedName name="espes_capaf_25">#REF!</definedName>
    <definedName name="espes_capaq" localSheetId="1">#REF!</definedName>
    <definedName name="espes_capaq">#REF!</definedName>
    <definedName name="EST" localSheetId="1">#REF!</definedName>
    <definedName name="EST">#REF!</definedName>
    <definedName name="Estabilidade" localSheetId="1">#REF!</definedName>
    <definedName name="Estabilidade">#REF!</definedName>
    <definedName name="et" localSheetId="1">#REF!</definedName>
    <definedName name="et">#REF!</definedName>
    <definedName name="EUU" localSheetId="1">#REF!</definedName>
    <definedName name="EUU">#REF!</definedName>
    <definedName name="EUUU" localSheetId="1">#REF!</definedName>
    <definedName name="EUUU">#REF!</definedName>
    <definedName name="ewt" localSheetId="1">#REF!</definedName>
    <definedName name="ewt">#REF!</definedName>
    <definedName name="EXA" localSheetId="1">#REF!</definedName>
    <definedName name="EXA">#REF!</definedName>
    <definedName name="EXA_24" localSheetId="1">#REF!</definedName>
    <definedName name="EXA_24">#REF!</definedName>
    <definedName name="EXA_26" localSheetId="1">#REF!</definedName>
    <definedName name="EXA_26">#REF!</definedName>
    <definedName name="EXA_27" localSheetId="1">#REF!</definedName>
    <definedName name="EXA_27">#REF!</definedName>
    <definedName name="EXA_9" localSheetId="1">#REF!</definedName>
    <definedName name="EXA_9">#REF!</definedName>
    <definedName name="Excel_BuiltIn__FilterDatabase_1" localSheetId="1">#REF!</definedName>
    <definedName name="Excel_BuiltIn__FilterDatabase_1">#REF!</definedName>
    <definedName name="Excel_BuiltIn__FilterDatabase_11" localSheetId="1">#REF!</definedName>
    <definedName name="Excel_BuiltIn__FilterDatabase_11">#REF!</definedName>
    <definedName name="Excel_BuiltIn__FilterDatabase_2" localSheetId="1">#REF!</definedName>
    <definedName name="Excel_BuiltIn__FilterDatabase_2">#REF!</definedName>
    <definedName name="Excel_BuiltIn__FilterDatabase_25" localSheetId="1">#REF!</definedName>
    <definedName name="Excel_BuiltIn__FilterDatabase_25">#REF!</definedName>
    <definedName name="Excel_BuiltIn__FilterDatabase_4" localSheetId="1">#REF!</definedName>
    <definedName name="Excel_BuiltIn__FilterDatabase_4">#REF!</definedName>
    <definedName name="Excel_BuiltIn__FilterDatabase_7" localSheetId="1">#REF!</definedName>
    <definedName name="Excel_BuiltIn__FilterDatabase_7">#REF!</definedName>
    <definedName name="Excel_BuiltIn_Criteria" localSheetId="1">#REF!</definedName>
    <definedName name="Excel_BuiltIn_Criteria">#REF!</definedName>
    <definedName name="Excel_BuiltIn_Database" localSheetId="1">#REF!</definedName>
    <definedName name="Excel_BuiltIn_Database">#REF!</definedName>
    <definedName name="Excel_BuiltIn_Database_4" localSheetId="1">#REF!</definedName>
    <definedName name="Excel_BuiltIn_Database_4">#REF!</definedName>
    <definedName name="Excel_BuiltIn_Print_Area" localSheetId="1">#REF!</definedName>
    <definedName name="Excel_BuiltIn_Print_Area">#REF!</definedName>
    <definedName name="Excel_BuiltIn_Print_Area_11_1" localSheetId="1">#REF!</definedName>
    <definedName name="Excel_BuiltIn_Print_Area_11_1">#REF!</definedName>
    <definedName name="Excel_BuiltIn_Print_Area_14" localSheetId="1">#REF!</definedName>
    <definedName name="Excel_BuiltIn_Print_Area_14">#REF!</definedName>
    <definedName name="Excel_BuiltIn_Print_Area_15_1" localSheetId="1">#REF!</definedName>
    <definedName name="Excel_BuiltIn_Print_Area_15_1">#REF!</definedName>
    <definedName name="Excel_BuiltIn_Print_Area_15_1_19" localSheetId="1">#REF!</definedName>
    <definedName name="Excel_BuiltIn_Print_Area_15_1_19">#REF!</definedName>
    <definedName name="Excel_BuiltIn_Print_Area_15_1_23" localSheetId="1">#REF!</definedName>
    <definedName name="Excel_BuiltIn_Print_Area_15_1_23">#REF!</definedName>
    <definedName name="Excel_BuiltIn_Print_Area_15_1_25" localSheetId="1">#REF!</definedName>
    <definedName name="Excel_BuiltIn_Print_Area_15_1_25">#REF!</definedName>
    <definedName name="Excel_BuiltIn_Print_Area_15_1_26" localSheetId="1">#REF!</definedName>
    <definedName name="Excel_BuiltIn_Print_Area_15_1_26">#REF!</definedName>
    <definedName name="Excel_BuiltIn_Print_Area_15_1_33" localSheetId="1">#REF!</definedName>
    <definedName name="Excel_BuiltIn_Print_Area_15_1_33">#REF!</definedName>
    <definedName name="Excel_BuiltIn_Print_Area_15_1_9" localSheetId="1">#REF!</definedName>
    <definedName name="Excel_BuiltIn_Print_Area_15_1_9">#REF!</definedName>
    <definedName name="Excel_BuiltIn_Print_Area_16" localSheetId="1">#REF!</definedName>
    <definedName name="Excel_BuiltIn_Print_Area_16">#REF!</definedName>
    <definedName name="Excel_BuiltIn_Print_Area_16_1" localSheetId="1">#REF!</definedName>
    <definedName name="Excel_BuiltIn_Print_Area_16_1">#REF!</definedName>
    <definedName name="Excel_BuiltIn_Print_Area_16_1_19" localSheetId="1">#REF!</definedName>
    <definedName name="Excel_BuiltIn_Print_Area_16_1_19">#REF!</definedName>
    <definedName name="Excel_BuiltIn_Print_Area_16_1_23" localSheetId="1">#REF!</definedName>
    <definedName name="Excel_BuiltIn_Print_Area_16_1_23">#REF!</definedName>
    <definedName name="Excel_BuiltIn_Print_Area_16_1_25" localSheetId="1">#REF!</definedName>
    <definedName name="Excel_BuiltIn_Print_Area_16_1_25">#REF!</definedName>
    <definedName name="Excel_BuiltIn_Print_Area_16_1_26" localSheetId="1">#REF!</definedName>
    <definedName name="Excel_BuiltIn_Print_Area_16_1_26">#REF!</definedName>
    <definedName name="Excel_BuiltIn_Print_Area_16_1_33" localSheetId="1">#REF!</definedName>
    <definedName name="Excel_BuiltIn_Print_Area_16_1_33">#REF!</definedName>
    <definedName name="Excel_BuiltIn_Print_Area_16_1_9" localSheetId="1">#REF!</definedName>
    <definedName name="Excel_BuiltIn_Print_Area_16_1_9">#REF!</definedName>
    <definedName name="Excel_BuiltIn_Print_Area_2" localSheetId="1">#REF!</definedName>
    <definedName name="Excel_BuiltIn_Print_Area_2">#REF!</definedName>
    <definedName name="Excel_BuiltIn_Print_Area_2_1" localSheetId="1">#REF!</definedName>
    <definedName name="Excel_BuiltIn_Print_Area_2_1">#REF!</definedName>
    <definedName name="Excel_BuiltIn_Print_Area_21_1" localSheetId="1">#REF!</definedName>
    <definedName name="Excel_BuiltIn_Print_Area_21_1">#REF!</definedName>
    <definedName name="Excel_BuiltIn_Print_Area_24_1" localSheetId="1">#REF!</definedName>
    <definedName name="Excel_BuiltIn_Print_Area_24_1">#REF!</definedName>
    <definedName name="Excel_BuiltIn_Print_Area_24_1_19" localSheetId="1">#REF!</definedName>
    <definedName name="Excel_BuiltIn_Print_Area_24_1_19">#REF!</definedName>
    <definedName name="Excel_BuiltIn_Print_Area_24_1_23" localSheetId="1">#REF!</definedName>
    <definedName name="Excel_BuiltIn_Print_Area_24_1_23">#REF!</definedName>
    <definedName name="Excel_BuiltIn_Print_Area_24_1_25" localSheetId="1">#REF!</definedName>
    <definedName name="Excel_BuiltIn_Print_Area_24_1_25">#REF!</definedName>
    <definedName name="Excel_BuiltIn_Print_Area_24_1_26" localSheetId="1">#REF!</definedName>
    <definedName name="Excel_BuiltIn_Print_Area_24_1_26">#REF!</definedName>
    <definedName name="Excel_BuiltIn_Print_Area_24_1_33" localSheetId="1">#REF!</definedName>
    <definedName name="Excel_BuiltIn_Print_Area_24_1_33">#REF!</definedName>
    <definedName name="Excel_BuiltIn_Print_Area_24_1_9" localSheetId="1">#REF!</definedName>
    <definedName name="Excel_BuiltIn_Print_Area_24_1_9">#REF!</definedName>
    <definedName name="Excel_BuiltIn_Print_Area_26" localSheetId="1">#REF!</definedName>
    <definedName name="Excel_BuiltIn_Print_Area_26">#REF!</definedName>
    <definedName name="Excel_BuiltIn_Print_Area_26_1" localSheetId="1">#REF!</definedName>
    <definedName name="Excel_BuiltIn_Print_Area_26_1">#REF!</definedName>
    <definedName name="Excel_BuiltIn_Print_Area_27_1" localSheetId="1">#REF!</definedName>
    <definedName name="Excel_BuiltIn_Print_Area_27_1">#REF!</definedName>
    <definedName name="Excel_BuiltIn_Print_Area_29" localSheetId="1">#REF!</definedName>
    <definedName name="Excel_BuiltIn_Print_Area_29">#REF!</definedName>
    <definedName name="Excel_BuiltIn_Print_Area_29_1" localSheetId="1">#REF!</definedName>
    <definedName name="Excel_BuiltIn_Print_Area_29_1">#REF!</definedName>
    <definedName name="Excel_BuiltIn_Print_Area_30_1" localSheetId="1">#REF!</definedName>
    <definedName name="Excel_BuiltIn_Print_Area_30_1">#REF!</definedName>
    <definedName name="Excel_BuiltIn_Print_Area_31_1" localSheetId="1">#REF!</definedName>
    <definedName name="Excel_BuiltIn_Print_Area_31_1">#REF!</definedName>
    <definedName name="Excel_BuiltIn_Print_Area_36" localSheetId="1">#REF!</definedName>
    <definedName name="Excel_BuiltIn_Print_Area_36">#REF!</definedName>
    <definedName name="Excel_BuiltIn_Print_Area_36_19" localSheetId="1">#REF!</definedName>
    <definedName name="Excel_BuiltIn_Print_Area_36_19">#REF!</definedName>
    <definedName name="Excel_BuiltIn_Print_Area_36_23" localSheetId="1">#REF!</definedName>
    <definedName name="Excel_BuiltIn_Print_Area_36_23">#REF!</definedName>
    <definedName name="Excel_BuiltIn_Print_Area_36_25" localSheetId="1">#REF!</definedName>
    <definedName name="Excel_BuiltIn_Print_Area_36_25">#REF!</definedName>
    <definedName name="Excel_BuiltIn_Print_Area_36_26" localSheetId="1">#REF!</definedName>
    <definedName name="Excel_BuiltIn_Print_Area_36_26">#REF!</definedName>
    <definedName name="Excel_BuiltIn_Print_Area_36_33" localSheetId="1">#REF!</definedName>
    <definedName name="Excel_BuiltIn_Print_Area_36_33">#REF!</definedName>
    <definedName name="Excel_BuiltIn_Print_Area_36_9" localSheetId="1">#REF!</definedName>
    <definedName name="Excel_BuiltIn_Print_Area_36_9">#REF!</definedName>
    <definedName name="Excel_BuiltIn_Print_Area_4" localSheetId="1">#REF!</definedName>
    <definedName name="Excel_BuiltIn_Print_Area_4">#REF!</definedName>
    <definedName name="Excel_BuiltIn_Print_Area_4_1" localSheetId="1">#REF!</definedName>
    <definedName name="Excel_BuiltIn_Print_Area_4_1">#REF!</definedName>
    <definedName name="Excel_BuiltIn_Print_Area_4_10" localSheetId="1">#REF!</definedName>
    <definedName name="Excel_BuiltIn_Print_Area_4_10">#REF!</definedName>
    <definedName name="Excel_BuiltIn_Print_Area_4_19" localSheetId="1">#REF!</definedName>
    <definedName name="Excel_BuiltIn_Print_Area_4_19">#REF!</definedName>
    <definedName name="Excel_BuiltIn_Print_Area_4_20" localSheetId="1">#REF!</definedName>
    <definedName name="Excel_BuiltIn_Print_Area_4_20">#REF!</definedName>
    <definedName name="Excel_BuiltIn_Print_Area_4_23" localSheetId="1">#REF!</definedName>
    <definedName name="Excel_BuiltIn_Print_Area_4_23">#REF!</definedName>
    <definedName name="Excel_BuiltIn_Print_Area_4_25" localSheetId="1">#REF!</definedName>
    <definedName name="Excel_BuiltIn_Print_Area_4_25">#REF!</definedName>
    <definedName name="Excel_BuiltIn_Print_Area_49" localSheetId="1">#REF!</definedName>
    <definedName name="Excel_BuiltIn_Print_Area_49">#REF!</definedName>
    <definedName name="Excel_BuiltIn_Print_Area_5" localSheetId="1">#REF!</definedName>
    <definedName name="Excel_BuiltIn_Print_Area_5">#REF!</definedName>
    <definedName name="Excel_BuiltIn_Print_Area_5_1" localSheetId="1">#REF!</definedName>
    <definedName name="Excel_BuiltIn_Print_Area_5_1">#REF!</definedName>
    <definedName name="Excel_BuiltIn_Print_Area_5_10" localSheetId="1">#REF!</definedName>
    <definedName name="Excel_BuiltIn_Print_Area_5_10">#REF!</definedName>
    <definedName name="Excel_BuiltIn_Print_Area_5_19" localSheetId="1">#REF!</definedName>
    <definedName name="Excel_BuiltIn_Print_Area_5_19">#REF!</definedName>
    <definedName name="Excel_BuiltIn_Print_Area_5_20" localSheetId="1">#REF!</definedName>
    <definedName name="Excel_BuiltIn_Print_Area_5_20">#REF!</definedName>
    <definedName name="Excel_BuiltIn_Print_Area_5_23" localSheetId="1">#REF!</definedName>
    <definedName name="Excel_BuiltIn_Print_Area_5_23">#REF!</definedName>
    <definedName name="Excel_BuiltIn_Print_Area_5_25" localSheetId="1">#REF!</definedName>
    <definedName name="Excel_BuiltIn_Print_Area_5_25">#REF!</definedName>
    <definedName name="Excel_BuiltIn_Print_Area_6" localSheetId="1">#REF!</definedName>
    <definedName name="Excel_BuiltIn_Print_Area_6">#REF!</definedName>
    <definedName name="Excel_BuiltIn_Print_Area_6_1" localSheetId="1">#REF!</definedName>
    <definedName name="Excel_BuiltIn_Print_Area_6_1">#REF!</definedName>
    <definedName name="Excel_BuiltIn_Print_Area_6_19" localSheetId="1">#REF!</definedName>
    <definedName name="Excel_BuiltIn_Print_Area_6_19">#REF!</definedName>
    <definedName name="Excel_BuiltIn_Print_Area_6_20" localSheetId="1">#REF!</definedName>
    <definedName name="Excel_BuiltIn_Print_Area_6_20">#REF!</definedName>
    <definedName name="Excel_BuiltIn_Print_Area_6_23" localSheetId="1">#REF!</definedName>
    <definedName name="Excel_BuiltIn_Print_Area_6_23">#REF!</definedName>
    <definedName name="Excel_BuiltIn_Print_Area_6_25" localSheetId="1">#REF!</definedName>
    <definedName name="Excel_BuiltIn_Print_Area_6_25">#REF!</definedName>
    <definedName name="Excel_BuiltIn_Print_Area_9_1" localSheetId="1">#REF!</definedName>
    <definedName name="Excel_BuiltIn_Print_Area_9_1">#REF!</definedName>
    <definedName name="Excel_BuiltIn_Print_Titles_13" localSheetId="1">#REF!</definedName>
    <definedName name="Excel_BuiltIn_Print_Titles_13">#REF!</definedName>
    <definedName name="Excel_BuiltIn_Print_Titles_14" localSheetId="1">#REF!</definedName>
    <definedName name="Excel_BuiltIn_Print_Titles_14">#REF!</definedName>
    <definedName name="Excel_BuiltIn_Print_Titles_15" localSheetId="1">#REF!</definedName>
    <definedName name="Excel_BuiltIn_Print_Titles_15">#REF!</definedName>
    <definedName name="Excel_BuiltIn_Print_Titles_15_1" localSheetId="1">#REF!</definedName>
    <definedName name="Excel_BuiltIn_Print_Titles_15_1">#REF!</definedName>
    <definedName name="Excel_BuiltIn_Print_Titles_15_1_19" localSheetId="1">#REF!</definedName>
    <definedName name="Excel_BuiltIn_Print_Titles_15_1_19">#REF!</definedName>
    <definedName name="Excel_BuiltIn_Print_Titles_15_1_23" localSheetId="1">#REF!</definedName>
    <definedName name="Excel_BuiltIn_Print_Titles_15_1_23">#REF!</definedName>
    <definedName name="Excel_BuiltIn_Print_Titles_15_1_25" localSheetId="1">#REF!</definedName>
    <definedName name="Excel_BuiltIn_Print_Titles_15_1_25">#REF!</definedName>
    <definedName name="Excel_BuiltIn_Print_Titles_15_1_26" localSheetId="1">#REF!</definedName>
    <definedName name="Excel_BuiltIn_Print_Titles_15_1_26">#REF!</definedName>
    <definedName name="Excel_BuiltIn_Print_Titles_15_1_33" localSheetId="1">#REF!</definedName>
    <definedName name="Excel_BuiltIn_Print_Titles_15_1_33">#REF!</definedName>
    <definedName name="Excel_BuiltIn_Print_Titles_15_1_9" localSheetId="1">#REF!</definedName>
    <definedName name="Excel_BuiltIn_Print_Titles_15_1_9">#REF!</definedName>
    <definedName name="Excel_BuiltIn_Print_Titles_16" localSheetId="1">#REF!</definedName>
    <definedName name="Excel_BuiltIn_Print_Titles_16">#REF!</definedName>
    <definedName name="Excel_BuiltIn_Print_Titles_2" localSheetId="1">#REF!</definedName>
    <definedName name="Excel_BuiltIn_Print_Titles_2">#REF!</definedName>
    <definedName name="Excel_BuiltIn_Print_Titles_20" localSheetId="1">#REF!</definedName>
    <definedName name="Excel_BuiltIn_Print_Titles_20">#REF!</definedName>
    <definedName name="Excel_BuiltIn_Print_Titles_22" localSheetId="1">#REF!</definedName>
    <definedName name="Excel_BuiltIn_Print_Titles_22">#REF!</definedName>
    <definedName name="Excel_BuiltIn_Print_Titles_27" localSheetId="1">#REF!</definedName>
    <definedName name="Excel_BuiltIn_Print_Titles_27">#REF!</definedName>
    <definedName name="Excel_BuiltIn_Print_Titles_28" localSheetId="1">#REF!</definedName>
    <definedName name="Excel_BuiltIn_Print_Titles_28">#REF!</definedName>
    <definedName name="Excel_BuiltIn_Print_Titles_3" localSheetId="1">#REF!</definedName>
    <definedName name="Excel_BuiltIn_Print_Titles_3">#REF!</definedName>
    <definedName name="Excel_BuiltIn_Print_Titles_30" localSheetId="1">#REF!</definedName>
    <definedName name="Excel_BuiltIn_Print_Titles_30">#REF!</definedName>
    <definedName name="Excel_BuiltIn_Print_Titles_31" localSheetId="1">#REF!</definedName>
    <definedName name="Excel_BuiltIn_Print_Titles_31">#REF!</definedName>
    <definedName name="Excel_BuiltIn_Print_Titles_32" localSheetId="1">#REF!</definedName>
    <definedName name="Excel_BuiltIn_Print_Titles_32">#REF!</definedName>
    <definedName name="Excel_BuiltIn_Print_Titles_33" localSheetId="1">#REF!</definedName>
    <definedName name="Excel_BuiltIn_Print_Titles_33">#REF!</definedName>
    <definedName name="Excel_BuiltIn_Print_Titles_34" localSheetId="1">#REF!</definedName>
    <definedName name="Excel_BuiltIn_Print_Titles_34">#REF!</definedName>
    <definedName name="Excel_BuiltIn_Print_Titles_35" localSheetId="1">#REF!</definedName>
    <definedName name="Excel_BuiltIn_Print_Titles_35">#REF!</definedName>
    <definedName name="Excel_BuiltIn_Print_Titles_4" localSheetId="1">#REF!</definedName>
    <definedName name="Excel_BuiltIn_Print_Titles_4">#REF!</definedName>
    <definedName name="Excel_BuiltIn_Print_Titles_5" localSheetId="1">#REF!</definedName>
    <definedName name="Excel_BuiltIn_Print_Titles_5">#REF!</definedName>
    <definedName name="Excel_BuiltIn_Print_Titles_7" localSheetId="1">#REF!</definedName>
    <definedName name="Excel_BuiltIn_Print_Titles_7">#REF!</definedName>
    <definedName name="Excel_BuiltIn_Print_Titles_9" localSheetId="1">#REF!</definedName>
    <definedName name="Excel_BuiltIn_Print_Titles_9">#REF!</definedName>
    <definedName name="Excel_BuiltIn_Print_Titles_9_1" localSheetId="1">#REF!</definedName>
    <definedName name="Excel_BuiltIn_Print_Titles_9_1">#REF!</definedName>
    <definedName name="EXCELVERSAO">IF(MID(INFO("SOLTAR"),1,2)*1&lt;=11,"Excel 2003","Superior")</definedName>
    <definedName name="exibir_1000" localSheetId="1">#REF!</definedName>
    <definedName name="exibir_1000">#REF!</definedName>
    <definedName name="Exibir_Dat_Com" localSheetId="1">#REF!</definedName>
    <definedName name="Exibir_Dat_Com">#REF!</definedName>
    <definedName name="Exibir_Fer_EUA" localSheetId="1">#REF!</definedName>
    <definedName name="Exibir_Fer_EUA">#REF!</definedName>
    <definedName name="Exibir_Fer_Nac" localSheetId="1">#REF!</definedName>
    <definedName name="Exibir_Fer_Nac">#REF!</definedName>
    <definedName name="ExibirTudo" localSheetId="1">#REF!</definedName>
    <definedName name="ExibirTudo">#REF!</definedName>
    <definedName name="Ext" localSheetId="1">#REF!</definedName>
    <definedName name="Ext">#REF!</definedName>
    <definedName name="ext." localSheetId="1">#REF!</definedName>
    <definedName name="ext.">#REF!</definedName>
    <definedName name="Ext.__pista_simples" localSheetId="1">#REF!</definedName>
    <definedName name="Ext.__pista_simples">#REF!</definedName>
    <definedName name="Ext._de_pista_dupla" localSheetId="1">#REF!</definedName>
    <definedName name="Ext._de_pista_dupla">#REF!</definedName>
    <definedName name="EXT__m" localSheetId="1">#REF!</definedName>
    <definedName name="EXT__m">#REF!</definedName>
    <definedName name="Ext_1" localSheetId="1">#REF!</definedName>
    <definedName name="Ext_1">#REF!</definedName>
    <definedName name="Ext_13" localSheetId="1">#REF!</definedName>
    <definedName name="Ext_13">#REF!</definedName>
    <definedName name="Ext_26" localSheetId="1">#REF!</definedName>
    <definedName name="Ext_26">#REF!</definedName>
    <definedName name="Ext_3" localSheetId="1">#REF!</definedName>
    <definedName name="Ext_3">#REF!</definedName>
    <definedName name="Ext_33" localSheetId="1">#REF!</definedName>
    <definedName name="Ext_33">#REF!</definedName>
    <definedName name="Ext_3afx" localSheetId="1">#REF!</definedName>
    <definedName name="Ext_3afx">#REF!</definedName>
    <definedName name="Ext_3afx_13" localSheetId="1">#REF!</definedName>
    <definedName name="Ext_3afx_13">#REF!</definedName>
    <definedName name="Ext_3afx_26" localSheetId="1">#REF!</definedName>
    <definedName name="Ext_3afx_26">#REF!</definedName>
    <definedName name="Ext_3afx_33" localSheetId="1">#REF!</definedName>
    <definedName name="Ext_3afx_33">#REF!</definedName>
    <definedName name="Ext_3afx_5" localSheetId="1">#REF!</definedName>
    <definedName name="Ext_3afx_5">#REF!</definedName>
    <definedName name="Ext_3afx_6" localSheetId="1">#REF!</definedName>
    <definedName name="Ext_3afx_6">#REF!</definedName>
    <definedName name="Ext_3afx_7" localSheetId="1">#REF!</definedName>
    <definedName name="Ext_3afx_7">#REF!</definedName>
    <definedName name="Ext_3afx_8" localSheetId="1">#REF!</definedName>
    <definedName name="Ext_3afx_8">#REF!</definedName>
    <definedName name="Ext_3afx_9" localSheetId="1">#REF!</definedName>
    <definedName name="Ext_3afx_9">#REF!</definedName>
    <definedName name="Ext_4" localSheetId="1">#REF!</definedName>
    <definedName name="Ext_4">#REF!</definedName>
    <definedName name="Ext_5" localSheetId="1">#REF!</definedName>
    <definedName name="Ext_5">#REF!</definedName>
    <definedName name="Ext_9" localSheetId="1">#REF!</definedName>
    <definedName name="Ext_9">#REF!</definedName>
    <definedName name="EXTE" localSheetId="1">#REF!</definedName>
    <definedName name="EXTE">#REF!</definedName>
    <definedName name="EXTEN" localSheetId="1">#REF!</definedName>
    <definedName name="EXTEN">#REF!</definedName>
    <definedName name="Extens" localSheetId="1">#REF!</definedName>
    <definedName name="Extens">#REF!</definedName>
    <definedName name="Extens_3" localSheetId="1">#REF!</definedName>
    <definedName name="Extens_3">#REF!</definedName>
    <definedName name="Extens_4" localSheetId="1">#REF!</definedName>
    <definedName name="Extens_4">#REF!</definedName>
    <definedName name="Extens_5" localSheetId="1">#REF!</definedName>
    <definedName name="Extens_5">#REF!</definedName>
    <definedName name="Extensao" localSheetId="1">#REF!</definedName>
    <definedName name="Extensao">#REF!</definedName>
    <definedName name="Extensão" localSheetId="1">#REF!</definedName>
    <definedName name="Extensão">#REF!</definedName>
    <definedName name="Extensao_3" localSheetId="1">#REF!</definedName>
    <definedName name="Extensao_3">#REF!</definedName>
    <definedName name="Extensao_4" localSheetId="1">#REF!</definedName>
    <definedName name="Extensao_4">#REF!</definedName>
    <definedName name="Extensao_5" localSheetId="1">#REF!</definedName>
    <definedName name="Extensao_5">#REF!</definedName>
    <definedName name="EXTENSÃO1" localSheetId="1">#REF!</definedName>
    <definedName name="EXTENSÃO1">#REF!</definedName>
    <definedName name="Extensaoo" localSheetId="1">#REF!</definedName>
    <definedName name="Extensaoo">#REF!</definedName>
    <definedName name="Extenso" localSheetId="1">#REF!</definedName>
    <definedName name="Extenso">#REF!</definedName>
    <definedName name="Extenso_4" localSheetId="1">#REF!</definedName>
    <definedName name="Extenso_4">#REF!</definedName>
    <definedName name="Extenss" localSheetId="1">#REF!</definedName>
    <definedName name="Extenss">#REF!</definedName>
    <definedName name="ExtFaixa" localSheetId="1">#REF!</definedName>
    <definedName name="ExtFaixa">#REF!</definedName>
    <definedName name="ExtFaixa_1" localSheetId="1">#REF!</definedName>
    <definedName name="ExtFaixa_1">#REF!</definedName>
    <definedName name="ExtFaixa_3" localSheetId="1">#REF!</definedName>
    <definedName name="ExtFaixa_3">#REF!</definedName>
    <definedName name="ExtFaixa_4" localSheetId="1">#REF!</definedName>
    <definedName name="ExtFaixa_4">#REF!</definedName>
    <definedName name="ExtFaixa_5" localSheetId="1">#REF!</definedName>
    <definedName name="ExtFaixa_5">#REF!</definedName>
    <definedName name="ExtFaixa2" localSheetId="1">#REF!</definedName>
    <definedName name="ExtFaixa2">#REF!</definedName>
    <definedName name="ExtFaixa2_3" localSheetId="1">#REF!</definedName>
    <definedName name="ExtFaixa2_3">#REF!</definedName>
    <definedName name="ExtFaixa2_4" localSheetId="1">#REF!</definedName>
    <definedName name="ExtFaixa2_4">#REF!</definedName>
    <definedName name="ExtFaixa2_5" localSheetId="1">#REF!</definedName>
    <definedName name="ExtFaixa2_5">#REF!</definedName>
    <definedName name="ExtFaixa22" localSheetId="1">#REF!</definedName>
    <definedName name="ExtFaixa22">#REF!</definedName>
    <definedName name="ExtFaixaa" localSheetId="1">#REF!</definedName>
    <definedName name="ExtFaixaa">#REF!</definedName>
    <definedName name="EXTRA_CONTRATUAL" localSheetId="1">#REF!</definedName>
    <definedName name="EXTRA_CONTRATUAL">#REF!</definedName>
    <definedName name="EXTRA_CONTRATUAL_10" localSheetId="1">#REF!</definedName>
    <definedName name="EXTRA_CONTRATUAL_10">#REF!</definedName>
    <definedName name="EXTRA_CONTRATUAL_10_19" localSheetId="1">#REF!</definedName>
    <definedName name="EXTRA_CONTRATUAL_10_19">#REF!</definedName>
    <definedName name="EXTRA_CONTRATUAL_17" localSheetId="1">#REF!</definedName>
    <definedName name="EXTRA_CONTRATUAL_17">#REF!</definedName>
    <definedName name="EXTRA_CONTRATUAL_17_19" localSheetId="1">#REF!</definedName>
    <definedName name="EXTRA_CONTRATUAL_17_19">#REF!</definedName>
    <definedName name="EXTRA_CONTRATUAL_19" localSheetId="1">#REF!</definedName>
    <definedName name="EXTRA_CONTRATUAL_19">#REF!</definedName>
    <definedName name="EXTRA_CONTRATUAL_6" localSheetId="1">#REF!</definedName>
    <definedName name="EXTRA_CONTRATUAL_6">#REF!</definedName>
    <definedName name="EXTRA_CONTRATUAL_6_19" localSheetId="1">#REF!</definedName>
    <definedName name="EXTRA_CONTRATUAL_6_19">#REF!</definedName>
    <definedName name="EXTRA_CONTRATUAL_7" localSheetId="1">#REF!</definedName>
    <definedName name="EXTRA_CONTRATUAL_7">#REF!</definedName>
    <definedName name="EXTRA_CONTRATUAL_7_19" localSheetId="1">#REF!</definedName>
    <definedName name="EXTRA_CONTRATUAL_7_19">#REF!</definedName>
    <definedName name="EXTRA_CONTRATUAL_8" localSheetId="1">#REF!</definedName>
    <definedName name="EXTRA_CONTRATUAL_8">#REF!</definedName>
    <definedName name="EXTRA_CONTRATUAL_8_19" localSheetId="1">#REF!</definedName>
    <definedName name="EXTRA_CONTRATUAL_8_19">#REF!</definedName>
    <definedName name="EXTRA_CONTRATUAL_9" localSheetId="1">#REF!</definedName>
    <definedName name="EXTRA_CONTRATUAL_9">#REF!</definedName>
    <definedName name="EXTRA_CONTRATUAL_9_19" localSheetId="1">#REF!</definedName>
    <definedName name="EXTRA_CONTRATUAL_9_19">#REF!</definedName>
    <definedName name="Extt" localSheetId="1">#REF!</definedName>
    <definedName name="Extt">#REF!</definedName>
    <definedName name="f" localSheetId="1">#REF!</definedName>
    <definedName name="f">#REF!</definedName>
    <definedName name="F_10" localSheetId="8">[2]base!#REF!</definedName>
    <definedName name="F_10" localSheetId="4">[2]base!#REF!</definedName>
    <definedName name="F_10" localSheetId="13">[2]base!#REF!</definedName>
    <definedName name="F_10" localSheetId="7">[2]base!#REF!</definedName>
    <definedName name="F_10" localSheetId="10">[2]base!#REF!</definedName>
    <definedName name="F_10" localSheetId="9">[2]base!#REF!</definedName>
    <definedName name="F_10" localSheetId="5">[2]base!#REF!</definedName>
    <definedName name="F_10" localSheetId="6">[2]base!#REF!</definedName>
    <definedName name="F_10" localSheetId="3">[2]base!#REF!</definedName>
    <definedName name="F_10">[2]base!#REF!</definedName>
    <definedName name="F_105" localSheetId="8">[2]base!#REF!</definedName>
    <definedName name="F_105" localSheetId="4">[2]base!#REF!</definedName>
    <definedName name="F_105" localSheetId="13">[2]base!#REF!</definedName>
    <definedName name="F_105" localSheetId="7">[2]base!#REF!</definedName>
    <definedName name="F_105" localSheetId="10">[2]base!#REF!</definedName>
    <definedName name="F_105" localSheetId="9">[2]base!#REF!</definedName>
    <definedName name="F_105" localSheetId="5">[2]base!#REF!</definedName>
    <definedName name="F_105" localSheetId="6">[2]base!#REF!</definedName>
    <definedName name="F_105" localSheetId="3">[2]base!#REF!</definedName>
    <definedName name="F_105">[2]base!#REF!</definedName>
    <definedName name="F_107" localSheetId="8">[2]base!#REF!</definedName>
    <definedName name="F_107" localSheetId="4">[2]base!#REF!</definedName>
    <definedName name="F_107" localSheetId="13">[2]base!#REF!</definedName>
    <definedName name="F_107" localSheetId="7">[2]base!#REF!</definedName>
    <definedName name="F_107" localSheetId="10">[2]base!#REF!</definedName>
    <definedName name="F_107" localSheetId="9">[2]base!#REF!</definedName>
    <definedName name="F_107" localSheetId="5">[2]base!#REF!</definedName>
    <definedName name="F_107" localSheetId="6">[2]base!#REF!</definedName>
    <definedName name="F_107" localSheetId="3">[2]base!#REF!</definedName>
    <definedName name="F_107">[2]base!#REF!</definedName>
    <definedName name="F_11" localSheetId="8">[2]base!#REF!</definedName>
    <definedName name="F_11" localSheetId="4">[2]base!#REF!</definedName>
    <definedName name="F_11" localSheetId="13">[2]base!#REF!</definedName>
    <definedName name="F_11" localSheetId="7">[2]base!#REF!</definedName>
    <definedName name="F_11" localSheetId="10">[2]base!#REF!</definedName>
    <definedName name="F_11" localSheetId="9">[2]base!#REF!</definedName>
    <definedName name="F_11" localSheetId="5">[2]base!#REF!</definedName>
    <definedName name="F_11" localSheetId="6">[2]base!#REF!</definedName>
    <definedName name="F_11" localSheetId="3">[2]base!#REF!</definedName>
    <definedName name="F_11">[2]base!#REF!</definedName>
    <definedName name="F_112" localSheetId="8">[2]base!#REF!</definedName>
    <definedName name="F_112" localSheetId="4">[2]base!#REF!</definedName>
    <definedName name="F_112" localSheetId="13">[2]base!#REF!</definedName>
    <definedName name="F_112" localSheetId="7">[2]base!#REF!</definedName>
    <definedName name="F_112" localSheetId="10">[2]base!#REF!</definedName>
    <definedName name="F_112" localSheetId="9">[2]base!#REF!</definedName>
    <definedName name="F_112" localSheetId="5">[2]base!#REF!</definedName>
    <definedName name="F_112" localSheetId="6">[2]base!#REF!</definedName>
    <definedName name="F_112" localSheetId="3">[2]base!#REF!</definedName>
    <definedName name="F_112">[2]base!#REF!</definedName>
    <definedName name="F_113" localSheetId="8">[2]base!#REF!</definedName>
    <definedName name="F_113" localSheetId="4">[2]base!#REF!</definedName>
    <definedName name="F_113" localSheetId="13">[2]base!#REF!</definedName>
    <definedName name="F_113" localSheetId="7">[2]base!#REF!</definedName>
    <definedName name="F_113" localSheetId="10">[2]base!#REF!</definedName>
    <definedName name="F_113" localSheetId="9">[2]base!#REF!</definedName>
    <definedName name="F_113" localSheetId="5">[2]base!#REF!</definedName>
    <definedName name="F_113" localSheetId="6">[2]base!#REF!</definedName>
    <definedName name="F_113" localSheetId="3">[2]base!#REF!</definedName>
    <definedName name="F_113">[2]base!#REF!</definedName>
    <definedName name="F_117" localSheetId="8">[2]base!#REF!</definedName>
    <definedName name="F_117" localSheetId="4">[2]base!#REF!</definedName>
    <definedName name="F_117" localSheetId="13">[2]base!#REF!</definedName>
    <definedName name="F_117" localSheetId="7">[2]base!#REF!</definedName>
    <definedName name="F_117" localSheetId="10">[2]base!#REF!</definedName>
    <definedName name="F_117" localSheetId="9">[2]base!#REF!</definedName>
    <definedName name="F_117" localSheetId="5">[2]base!#REF!</definedName>
    <definedName name="F_117" localSheetId="6">[2]base!#REF!</definedName>
    <definedName name="F_117" localSheetId="3">[2]base!#REF!</definedName>
    <definedName name="F_117">[2]base!#REF!</definedName>
    <definedName name="F_12" localSheetId="8">[2]base!#REF!</definedName>
    <definedName name="F_12" localSheetId="4">[2]base!#REF!</definedName>
    <definedName name="F_12" localSheetId="13">[2]base!#REF!</definedName>
    <definedName name="F_12" localSheetId="7">[2]base!#REF!</definedName>
    <definedName name="F_12" localSheetId="10">[2]base!#REF!</definedName>
    <definedName name="F_12" localSheetId="9">[2]base!#REF!</definedName>
    <definedName name="F_12" localSheetId="5">[2]base!#REF!</definedName>
    <definedName name="F_12" localSheetId="6">[2]base!#REF!</definedName>
    <definedName name="F_12" localSheetId="3">[2]base!#REF!</definedName>
    <definedName name="F_12">[2]base!#REF!</definedName>
    <definedName name="F_120" localSheetId="8">[2]base!#REF!</definedName>
    <definedName name="F_120" localSheetId="4">[2]base!#REF!</definedName>
    <definedName name="F_120" localSheetId="13">[2]base!#REF!</definedName>
    <definedName name="F_120" localSheetId="7">[2]base!#REF!</definedName>
    <definedName name="F_120" localSheetId="10">[2]base!#REF!</definedName>
    <definedName name="F_120" localSheetId="9">[2]base!#REF!</definedName>
    <definedName name="F_120" localSheetId="5">[2]base!#REF!</definedName>
    <definedName name="F_120" localSheetId="6">[2]base!#REF!</definedName>
    <definedName name="F_120" localSheetId="3">[2]base!#REF!</definedName>
    <definedName name="F_120">[2]base!#REF!</definedName>
    <definedName name="F_122" localSheetId="8">[2]base!#REF!</definedName>
    <definedName name="F_122" localSheetId="4">[2]base!#REF!</definedName>
    <definedName name="F_122" localSheetId="13">[2]base!#REF!</definedName>
    <definedName name="F_122" localSheetId="7">[2]base!#REF!</definedName>
    <definedName name="F_122" localSheetId="10">[2]base!#REF!</definedName>
    <definedName name="F_122" localSheetId="9">[2]base!#REF!</definedName>
    <definedName name="F_122" localSheetId="5">[2]base!#REF!</definedName>
    <definedName name="F_122" localSheetId="6">[2]base!#REF!</definedName>
    <definedName name="F_122" localSheetId="3">[2]base!#REF!</definedName>
    <definedName name="F_122">[2]base!#REF!</definedName>
    <definedName name="F_127" localSheetId="8">[2]base!#REF!</definedName>
    <definedName name="F_127" localSheetId="4">[2]base!#REF!</definedName>
    <definedName name="F_127" localSheetId="13">[2]base!#REF!</definedName>
    <definedName name="F_127" localSheetId="7">[2]base!#REF!</definedName>
    <definedName name="F_127" localSheetId="10">[2]base!#REF!</definedName>
    <definedName name="F_127" localSheetId="9">[2]base!#REF!</definedName>
    <definedName name="F_127" localSheetId="5">[2]base!#REF!</definedName>
    <definedName name="F_127" localSheetId="6">[2]base!#REF!</definedName>
    <definedName name="F_127" localSheetId="3">[2]base!#REF!</definedName>
    <definedName name="F_127">[2]base!#REF!</definedName>
    <definedName name="F_13" localSheetId="8">[2]base!#REF!</definedName>
    <definedName name="F_13" localSheetId="4">[2]base!#REF!</definedName>
    <definedName name="F_13" localSheetId="13">[2]base!#REF!</definedName>
    <definedName name="F_13" localSheetId="7">[2]base!#REF!</definedName>
    <definedName name="F_13" localSheetId="10">[2]base!#REF!</definedName>
    <definedName name="F_13" localSheetId="9">[2]base!#REF!</definedName>
    <definedName name="F_13" localSheetId="5">[2]base!#REF!</definedName>
    <definedName name="F_13" localSheetId="6">[2]base!#REF!</definedName>
    <definedName name="F_13" localSheetId="3">[2]base!#REF!</definedName>
    <definedName name="F_13">[2]base!#REF!</definedName>
    <definedName name="F_14" localSheetId="8">[2]base!#REF!</definedName>
    <definedName name="F_14" localSheetId="4">[2]base!#REF!</definedName>
    <definedName name="F_14" localSheetId="13">[2]base!#REF!</definedName>
    <definedName name="F_14" localSheetId="7">[2]base!#REF!</definedName>
    <definedName name="F_14" localSheetId="10">[2]base!#REF!</definedName>
    <definedName name="F_14" localSheetId="9">[2]base!#REF!</definedName>
    <definedName name="F_14" localSheetId="5">[2]base!#REF!</definedName>
    <definedName name="F_14" localSheetId="6">[2]base!#REF!</definedName>
    <definedName name="F_14" localSheetId="3">[2]base!#REF!</definedName>
    <definedName name="F_14">[2]base!#REF!</definedName>
    <definedName name="F_140" localSheetId="8">[2]base!#REF!</definedName>
    <definedName name="F_140" localSheetId="4">[2]base!#REF!</definedName>
    <definedName name="F_140" localSheetId="13">[2]base!#REF!</definedName>
    <definedName name="F_140" localSheetId="7">[2]base!#REF!</definedName>
    <definedName name="F_140" localSheetId="10">[2]base!#REF!</definedName>
    <definedName name="F_140" localSheetId="9">[2]base!#REF!</definedName>
    <definedName name="F_140" localSheetId="5">[2]base!#REF!</definedName>
    <definedName name="F_140" localSheetId="6">[2]base!#REF!</definedName>
    <definedName name="F_140" localSheetId="3">[2]base!#REF!</definedName>
    <definedName name="F_140">[2]base!#REF!</definedName>
    <definedName name="F_15" localSheetId="8">[2]base!#REF!</definedName>
    <definedName name="F_15" localSheetId="4">[2]base!#REF!</definedName>
    <definedName name="F_15" localSheetId="13">[2]base!#REF!</definedName>
    <definedName name="F_15" localSheetId="7">[2]base!#REF!</definedName>
    <definedName name="F_15" localSheetId="10">[2]base!#REF!</definedName>
    <definedName name="F_15" localSheetId="9">[2]base!#REF!</definedName>
    <definedName name="F_15" localSheetId="5">[2]base!#REF!</definedName>
    <definedName name="F_15" localSheetId="6">[2]base!#REF!</definedName>
    <definedName name="F_15" localSheetId="3">[2]base!#REF!</definedName>
    <definedName name="F_15">[2]base!#REF!</definedName>
    <definedName name="F_150" localSheetId="8">[2]base!#REF!</definedName>
    <definedName name="F_150" localSheetId="4">[2]base!#REF!</definedName>
    <definedName name="F_150" localSheetId="13">[2]base!#REF!</definedName>
    <definedName name="F_150" localSheetId="7">[2]base!#REF!</definedName>
    <definedName name="F_150" localSheetId="10">[2]base!#REF!</definedName>
    <definedName name="F_150" localSheetId="9">[2]base!#REF!</definedName>
    <definedName name="F_150" localSheetId="5">[2]base!#REF!</definedName>
    <definedName name="F_150" localSheetId="6">[2]base!#REF!</definedName>
    <definedName name="F_150" localSheetId="3">[2]base!#REF!</definedName>
    <definedName name="F_150">[2]base!#REF!</definedName>
    <definedName name="F_16" localSheetId="8">[2]base!#REF!</definedName>
    <definedName name="F_16" localSheetId="4">[2]base!#REF!</definedName>
    <definedName name="F_16" localSheetId="13">[2]base!#REF!</definedName>
    <definedName name="F_16" localSheetId="7">[2]base!#REF!</definedName>
    <definedName name="F_16" localSheetId="10">[2]base!#REF!</definedName>
    <definedName name="F_16" localSheetId="9">[2]base!#REF!</definedName>
    <definedName name="F_16" localSheetId="5">[2]base!#REF!</definedName>
    <definedName name="F_16" localSheetId="6">[2]base!#REF!</definedName>
    <definedName name="F_16" localSheetId="3">[2]base!#REF!</definedName>
    <definedName name="F_16">[2]base!#REF!</definedName>
    <definedName name="F_160" localSheetId="8">[2]base!#REF!</definedName>
    <definedName name="F_160" localSheetId="4">[2]base!#REF!</definedName>
    <definedName name="F_160" localSheetId="13">[2]base!#REF!</definedName>
    <definedName name="F_160" localSheetId="7">[2]base!#REF!</definedName>
    <definedName name="F_160" localSheetId="10">[2]base!#REF!</definedName>
    <definedName name="F_160" localSheetId="9">[2]base!#REF!</definedName>
    <definedName name="F_160" localSheetId="5">[2]base!#REF!</definedName>
    <definedName name="F_160" localSheetId="6">[2]base!#REF!</definedName>
    <definedName name="F_160" localSheetId="3">[2]base!#REF!</definedName>
    <definedName name="F_160">[2]base!#REF!</definedName>
    <definedName name="F_17" localSheetId="8">[2]base!#REF!</definedName>
    <definedName name="F_17" localSheetId="4">[2]base!#REF!</definedName>
    <definedName name="F_17" localSheetId="13">[2]base!#REF!</definedName>
    <definedName name="F_17" localSheetId="7">[2]base!#REF!</definedName>
    <definedName name="F_17" localSheetId="10">[2]base!#REF!</definedName>
    <definedName name="F_17" localSheetId="9">[2]base!#REF!</definedName>
    <definedName name="F_17" localSheetId="5">[2]base!#REF!</definedName>
    <definedName name="F_17" localSheetId="6">[2]base!#REF!</definedName>
    <definedName name="F_17" localSheetId="3">[2]base!#REF!</definedName>
    <definedName name="F_17">[2]base!#REF!</definedName>
    <definedName name="F_185" localSheetId="8">[2]base!#REF!</definedName>
    <definedName name="F_185" localSheetId="4">[2]base!#REF!</definedName>
    <definedName name="F_185" localSheetId="13">[2]base!#REF!</definedName>
    <definedName name="F_185" localSheetId="7">[2]base!#REF!</definedName>
    <definedName name="F_185" localSheetId="10">[2]base!#REF!</definedName>
    <definedName name="F_185" localSheetId="9">[2]base!#REF!</definedName>
    <definedName name="F_185" localSheetId="5">[2]base!#REF!</definedName>
    <definedName name="F_185" localSheetId="6">[2]base!#REF!</definedName>
    <definedName name="F_185" localSheetId="3">[2]base!#REF!</definedName>
    <definedName name="F_185">[2]base!#REF!</definedName>
    <definedName name="F_2" localSheetId="8">[2]base!#REF!</definedName>
    <definedName name="F_2" localSheetId="4">[2]base!#REF!</definedName>
    <definedName name="F_2" localSheetId="13">[2]base!#REF!</definedName>
    <definedName name="F_2" localSheetId="7">[2]base!#REF!</definedName>
    <definedName name="F_2" localSheetId="10">[2]base!#REF!</definedName>
    <definedName name="F_2" localSheetId="9">[2]base!#REF!</definedName>
    <definedName name="F_2" localSheetId="5">[2]base!#REF!</definedName>
    <definedName name="F_2" localSheetId="6">[2]base!#REF!</definedName>
    <definedName name="F_2" localSheetId="3">[2]base!#REF!</definedName>
    <definedName name="F_2">[2]base!#REF!</definedName>
    <definedName name="F_205" localSheetId="8">[2]base!#REF!</definedName>
    <definedName name="F_205" localSheetId="4">[2]base!#REF!</definedName>
    <definedName name="F_205" localSheetId="13">[2]base!#REF!</definedName>
    <definedName name="F_205" localSheetId="7">[2]base!#REF!</definedName>
    <definedName name="F_205" localSheetId="10">[2]base!#REF!</definedName>
    <definedName name="F_205" localSheetId="9">[2]base!#REF!</definedName>
    <definedName name="F_205" localSheetId="5">[2]base!#REF!</definedName>
    <definedName name="F_205" localSheetId="6">[2]base!#REF!</definedName>
    <definedName name="F_205" localSheetId="3">[2]base!#REF!</definedName>
    <definedName name="F_205">[2]base!#REF!</definedName>
    <definedName name="F_215" localSheetId="8">[2]base!#REF!</definedName>
    <definedName name="F_215" localSheetId="4">[2]base!#REF!</definedName>
    <definedName name="F_215" localSheetId="13">[2]base!#REF!</definedName>
    <definedName name="F_215" localSheetId="7">[2]base!#REF!</definedName>
    <definedName name="F_215" localSheetId="10">[2]base!#REF!</definedName>
    <definedName name="F_215" localSheetId="9">[2]base!#REF!</definedName>
    <definedName name="F_215" localSheetId="5">[2]base!#REF!</definedName>
    <definedName name="F_215" localSheetId="6">[2]base!#REF!</definedName>
    <definedName name="F_215" localSheetId="3">[2]base!#REF!</definedName>
    <definedName name="F_215">[2]base!#REF!</definedName>
    <definedName name="F_245" localSheetId="8">[2]base!#REF!</definedName>
    <definedName name="F_245" localSheetId="4">[2]base!#REF!</definedName>
    <definedName name="F_245" localSheetId="13">[2]base!#REF!</definedName>
    <definedName name="F_245" localSheetId="7">[2]base!#REF!</definedName>
    <definedName name="F_245" localSheetId="10">[2]base!#REF!</definedName>
    <definedName name="F_245" localSheetId="9">[2]base!#REF!</definedName>
    <definedName name="F_245" localSheetId="5">[2]base!#REF!</definedName>
    <definedName name="F_245" localSheetId="6">[2]base!#REF!</definedName>
    <definedName name="F_245" localSheetId="3">[2]base!#REF!</definedName>
    <definedName name="F_245">[2]base!#REF!</definedName>
    <definedName name="F_250" localSheetId="8">[2]base!#REF!</definedName>
    <definedName name="F_250" localSheetId="4">[2]base!#REF!</definedName>
    <definedName name="F_250" localSheetId="13">[2]base!#REF!</definedName>
    <definedName name="F_250" localSheetId="7">[2]base!#REF!</definedName>
    <definedName name="F_250" localSheetId="10">[2]base!#REF!</definedName>
    <definedName name="F_250" localSheetId="9">[2]base!#REF!</definedName>
    <definedName name="F_250" localSheetId="5">[2]base!#REF!</definedName>
    <definedName name="F_250" localSheetId="6">[2]base!#REF!</definedName>
    <definedName name="F_250" localSheetId="3">[2]base!#REF!</definedName>
    <definedName name="F_250">[2]base!#REF!</definedName>
    <definedName name="F_255" localSheetId="8">[2]base!#REF!</definedName>
    <definedName name="F_255" localSheetId="4">[2]base!#REF!</definedName>
    <definedName name="F_255" localSheetId="13">[2]base!#REF!</definedName>
    <definedName name="F_255" localSheetId="7">[2]base!#REF!</definedName>
    <definedName name="F_255" localSheetId="10">[2]base!#REF!</definedName>
    <definedName name="F_255" localSheetId="9">[2]base!#REF!</definedName>
    <definedName name="F_255" localSheetId="5">[2]base!#REF!</definedName>
    <definedName name="F_255" localSheetId="6">[2]base!#REF!</definedName>
    <definedName name="F_255" localSheetId="3">[2]base!#REF!</definedName>
    <definedName name="F_255">[2]base!#REF!</definedName>
    <definedName name="F_260" localSheetId="8">[2]base!#REF!</definedName>
    <definedName name="F_260" localSheetId="4">[2]base!#REF!</definedName>
    <definedName name="F_260" localSheetId="13">[2]base!#REF!</definedName>
    <definedName name="F_260" localSheetId="7">[2]base!#REF!</definedName>
    <definedName name="F_260" localSheetId="10">[2]base!#REF!</definedName>
    <definedName name="F_260" localSheetId="9">[2]base!#REF!</definedName>
    <definedName name="F_260" localSheetId="5">[2]base!#REF!</definedName>
    <definedName name="F_260" localSheetId="6">[2]base!#REF!</definedName>
    <definedName name="F_260" localSheetId="3">[2]base!#REF!</definedName>
    <definedName name="F_260">[2]base!#REF!</definedName>
    <definedName name="F_270" localSheetId="8">[2]base!#REF!</definedName>
    <definedName name="F_270" localSheetId="4">[2]base!#REF!</definedName>
    <definedName name="F_270" localSheetId="13">[2]base!#REF!</definedName>
    <definedName name="F_270" localSheetId="7">[2]base!#REF!</definedName>
    <definedName name="F_270" localSheetId="10">[2]base!#REF!</definedName>
    <definedName name="F_270" localSheetId="9">[2]base!#REF!</definedName>
    <definedName name="F_270" localSheetId="5">[2]base!#REF!</definedName>
    <definedName name="F_270" localSheetId="6">[2]base!#REF!</definedName>
    <definedName name="F_270" localSheetId="3">[2]base!#REF!</definedName>
    <definedName name="F_270">[2]base!#REF!</definedName>
    <definedName name="F_285" localSheetId="8">[2]base!#REF!</definedName>
    <definedName name="F_285" localSheetId="4">[2]base!#REF!</definedName>
    <definedName name="F_285" localSheetId="13">[2]base!#REF!</definedName>
    <definedName name="F_285" localSheetId="7">[2]base!#REF!</definedName>
    <definedName name="F_285" localSheetId="10">[2]base!#REF!</definedName>
    <definedName name="F_285" localSheetId="9">[2]base!#REF!</definedName>
    <definedName name="F_285" localSheetId="5">[2]base!#REF!</definedName>
    <definedName name="F_285" localSheetId="6">[2]base!#REF!</definedName>
    <definedName name="F_285" localSheetId="3">[2]base!#REF!</definedName>
    <definedName name="F_285">[2]base!#REF!</definedName>
    <definedName name="F_29" localSheetId="8">[2]base!#REF!</definedName>
    <definedName name="F_29" localSheetId="4">[2]base!#REF!</definedName>
    <definedName name="F_29" localSheetId="13">[2]base!#REF!</definedName>
    <definedName name="F_29" localSheetId="7">[2]base!#REF!</definedName>
    <definedName name="F_29" localSheetId="10">[2]base!#REF!</definedName>
    <definedName name="F_29" localSheetId="9">[2]base!#REF!</definedName>
    <definedName name="F_29" localSheetId="5">[2]base!#REF!</definedName>
    <definedName name="F_29" localSheetId="6">[2]base!#REF!</definedName>
    <definedName name="F_29" localSheetId="3">[2]base!#REF!</definedName>
    <definedName name="F_29">[2]base!#REF!</definedName>
    <definedName name="F_290" localSheetId="8">[2]base!#REF!</definedName>
    <definedName name="F_290" localSheetId="4">[2]base!#REF!</definedName>
    <definedName name="F_290" localSheetId="13">[2]base!#REF!</definedName>
    <definedName name="F_290" localSheetId="7">[2]base!#REF!</definedName>
    <definedName name="F_290" localSheetId="10">[2]base!#REF!</definedName>
    <definedName name="F_290" localSheetId="9">[2]base!#REF!</definedName>
    <definedName name="F_290" localSheetId="5">[2]base!#REF!</definedName>
    <definedName name="F_290" localSheetId="6">[2]base!#REF!</definedName>
    <definedName name="F_290" localSheetId="3">[2]base!#REF!</definedName>
    <definedName name="F_290">[2]base!#REF!</definedName>
    <definedName name="F_295" localSheetId="8">[2]base!#REF!</definedName>
    <definedName name="F_295" localSheetId="4">[2]base!#REF!</definedName>
    <definedName name="F_295" localSheetId="13">[2]base!#REF!</definedName>
    <definedName name="F_295" localSheetId="7">[2]base!#REF!</definedName>
    <definedName name="F_295" localSheetId="10">[2]base!#REF!</definedName>
    <definedName name="F_295" localSheetId="9">[2]base!#REF!</definedName>
    <definedName name="F_295" localSheetId="5">[2]base!#REF!</definedName>
    <definedName name="F_295" localSheetId="6">[2]base!#REF!</definedName>
    <definedName name="F_295" localSheetId="3">[2]base!#REF!</definedName>
    <definedName name="F_295">[2]base!#REF!</definedName>
    <definedName name="F_3" localSheetId="8">[2]base!#REF!</definedName>
    <definedName name="F_3" localSheetId="4">[2]base!#REF!</definedName>
    <definedName name="F_3" localSheetId="13">[2]base!#REF!</definedName>
    <definedName name="F_3" localSheetId="7">[2]base!#REF!</definedName>
    <definedName name="F_3" localSheetId="10">[2]base!#REF!</definedName>
    <definedName name="F_3" localSheetId="9">[2]base!#REF!</definedName>
    <definedName name="F_3" localSheetId="5">[2]base!#REF!</definedName>
    <definedName name="F_3" localSheetId="6">[2]base!#REF!</definedName>
    <definedName name="F_3" localSheetId="3">[2]base!#REF!</definedName>
    <definedName name="F_3">[2]base!#REF!</definedName>
    <definedName name="F_30" localSheetId="8">[2]base!#REF!</definedName>
    <definedName name="F_30" localSheetId="4">[2]base!#REF!</definedName>
    <definedName name="F_30" localSheetId="13">[2]base!#REF!</definedName>
    <definedName name="F_30" localSheetId="7">[2]base!#REF!</definedName>
    <definedName name="F_30" localSheetId="10">[2]base!#REF!</definedName>
    <definedName name="F_30" localSheetId="9">[2]base!#REF!</definedName>
    <definedName name="F_30" localSheetId="5">[2]base!#REF!</definedName>
    <definedName name="F_30" localSheetId="6">[2]base!#REF!</definedName>
    <definedName name="F_30" localSheetId="3">[2]base!#REF!</definedName>
    <definedName name="F_30">[2]base!#REF!</definedName>
    <definedName name="F_31" localSheetId="8">[2]base!#REF!</definedName>
    <definedName name="F_31" localSheetId="4">[2]base!#REF!</definedName>
    <definedName name="F_31" localSheetId="13">[2]base!#REF!</definedName>
    <definedName name="F_31" localSheetId="7">[2]base!#REF!</definedName>
    <definedName name="F_31" localSheetId="10">[2]base!#REF!</definedName>
    <definedName name="F_31" localSheetId="9">[2]base!#REF!</definedName>
    <definedName name="F_31" localSheetId="5">[2]base!#REF!</definedName>
    <definedName name="F_31" localSheetId="6">[2]base!#REF!</definedName>
    <definedName name="F_31" localSheetId="3">[2]base!#REF!</definedName>
    <definedName name="F_31">[2]base!#REF!</definedName>
    <definedName name="F_320" localSheetId="8">[2]base!#REF!</definedName>
    <definedName name="F_320" localSheetId="4">[2]base!#REF!</definedName>
    <definedName name="F_320" localSheetId="13">[2]base!#REF!</definedName>
    <definedName name="F_320" localSheetId="7">[2]base!#REF!</definedName>
    <definedName name="F_320" localSheetId="10">[2]base!#REF!</definedName>
    <definedName name="F_320" localSheetId="9">[2]base!#REF!</definedName>
    <definedName name="F_320" localSheetId="5">[2]base!#REF!</definedName>
    <definedName name="F_320" localSheetId="6">[2]base!#REF!</definedName>
    <definedName name="F_320" localSheetId="3">[2]base!#REF!</definedName>
    <definedName name="F_320">[2]base!#REF!</definedName>
    <definedName name="F_33" localSheetId="8">[2]base!#REF!</definedName>
    <definedName name="F_33" localSheetId="4">[2]base!#REF!</definedName>
    <definedName name="F_33" localSheetId="13">[2]base!#REF!</definedName>
    <definedName name="F_33" localSheetId="7">[2]base!#REF!</definedName>
    <definedName name="F_33" localSheetId="10">[2]base!#REF!</definedName>
    <definedName name="F_33" localSheetId="9">[2]base!#REF!</definedName>
    <definedName name="F_33" localSheetId="5">[2]base!#REF!</definedName>
    <definedName name="F_33" localSheetId="6">[2]base!#REF!</definedName>
    <definedName name="F_33" localSheetId="3">[2]base!#REF!</definedName>
    <definedName name="F_33">[2]base!#REF!</definedName>
    <definedName name="F_34" localSheetId="8">[2]base!#REF!</definedName>
    <definedName name="F_34" localSheetId="4">[2]base!#REF!</definedName>
    <definedName name="F_34" localSheetId="13">[2]base!#REF!</definedName>
    <definedName name="F_34" localSheetId="7">[2]base!#REF!</definedName>
    <definedName name="F_34" localSheetId="10">[2]base!#REF!</definedName>
    <definedName name="F_34" localSheetId="9">[2]base!#REF!</definedName>
    <definedName name="F_34" localSheetId="5">[2]base!#REF!</definedName>
    <definedName name="F_34" localSheetId="6">[2]base!#REF!</definedName>
    <definedName name="F_34" localSheetId="3">[2]base!#REF!</definedName>
    <definedName name="F_34">[2]base!#REF!</definedName>
    <definedName name="F_345" localSheetId="8">[2]base!#REF!</definedName>
    <definedName name="F_345" localSheetId="4">[2]base!#REF!</definedName>
    <definedName name="F_345" localSheetId="13">[2]base!#REF!</definedName>
    <definedName name="F_345" localSheetId="7">[2]base!#REF!</definedName>
    <definedName name="F_345" localSheetId="10">[2]base!#REF!</definedName>
    <definedName name="F_345" localSheetId="9">[2]base!#REF!</definedName>
    <definedName name="F_345" localSheetId="5">[2]base!#REF!</definedName>
    <definedName name="F_345" localSheetId="6">[2]base!#REF!</definedName>
    <definedName name="F_345" localSheetId="3">[2]base!#REF!</definedName>
    <definedName name="F_345">[2]base!#REF!</definedName>
    <definedName name="F_35" localSheetId="8">[2]base!#REF!</definedName>
    <definedName name="F_35" localSheetId="4">[2]base!#REF!</definedName>
    <definedName name="F_35" localSheetId="13">[2]base!#REF!</definedName>
    <definedName name="F_35" localSheetId="7">[2]base!#REF!</definedName>
    <definedName name="F_35" localSheetId="10">[2]base!#REF!</definedName>
    <definedName name="F_35" localSheetId="9">[2]base!#REF!</definedName>
    <definedName name="F_35" localSheetId="5">[2]base!#REF!</definedName>
    <definedName name="F_35" localSheetId="6">[2]base!#REF!</definedName>
    <definedName name="F_35" localSheetId="3">[2]base!#REF!</definedName>
    <definedName name="F_35">[2]base!#REF!</definedName>
    <definedName name="F_350" localSheetId="8">[2]base!#REF!</definedName>
    <definedName name="F_350" localSheetId="4">[2]base!#REF!</definedName>
    <definedName name="F_350" localSheetId="13">[2]base!#REF!</definedName>
    <definedName name="F_350" localSheetId="7">[2]base!#REF!</definedName>
    <definedName name="F_350" localSheetId="10">[2]base!#REF!</definedName>
    <definedName name="F_350" localSheetId="9">[2]base!#REF!</definedName>
    <definedName name="F_350" localSheetId="5">[2]base!#REF!</definedName>
    <definedName name="F_350" localSheetId="6">[2]base!#REF!</definedName>
    <definedName name="F_350" localSheetId="3">[2]base!#REF!</definedName>
    <definedName name="F_350">[2]base!#REF!</definedName>
    <definedName name="F_360" localSheetId="8">[2]base!#REF!</definedName>
    <definedName name="F_360" localSheetId="4">[2]base!#REF!</definedName>
    <definedName name="F_360" localSheetId="13">[2]base!#REF!</definedName>
    <definedName name="F_360" localSheetId="7">[2]base!#REF!</definedName>
    <definedName name="F_360" localSheetId="10">[2]base!#REF!</definedName>
    <definedName name="F_360" localSheetId="9">[2]base!#REF!</definedName>
    <definedName name="F_360" localSheetId="5">[2]base!#REF!</definedName>
    <definedName name="F_360" localSheetId="6">[2]base!#REF!</definedName>
    <definedName name="F_360" localSheetId="3">[2]base!#REF!</definedName>
    <definedName name="F_360">[2]base!#REF!</definedName>
    <definedName name="F_37" localSheetId="8">[2]base!#REF!</definedName>
    <definedName name="F_37" localSheetId="4">[2]base!#REF!</definedName>
    <definedName name="F_37" localSheetId="13">[2]base!#REF!</definedName>
    <definedName name="F_37" localSheetId="7">[2]base!#REF!</definedName>
    <definedName name="F_37" localSheetId="10">[2]base!#REF!</definedName>
    <definedName name="F_37" localSheetId="9">[2]base!#REF!</definedName>
    <definedName name="F_37" localSheetId="5">[2]base!#REF!</definedName>
    <definedName name="F_37" localSheetId="6">[2]base!#REF!</definedName>
    <definedName name="F_37" localSheetId="3">[2]base!#REF!</definedName>
    <definedName name="F_37">[2]base!#REF!</definedName>
    <definedName name="F_380" localSheetId="8">[2]base!#REF!</definedName>
    <definedName name="F_380" localSheetId="4">[2]base!#REF!</definedName>
    <definedName name="F_380" localSheetId="13">[2]base!#REF!</definedName>
    <definedName name="F_380" localSheetId="7">[2]base!#REF!</definedName>
    <definedName name="F_380" localSheetId="10">[2]base!#REF!</definedName>
    <definedName name="F_380" localSheetId="9">[2]base!#REF!</definedName>
    <definedName name="F_380" localSheetId="5">[2]base!#REF!</definedName>
    <definedName name="F_380" localSheetId="6">[2]base!#REF!</definedName>
    <definedName name="F_380" localSheetId="3">[2]base!#REF!</definedName>
    <definedName name="F_380">[2]base!#REF!</definedName>
    <definedName name="F_390" localSheetId="8">[2]base!#REF!</definedName>
    <definedName name="F_390" localSheetId="4">[2]base!#REF!</definedName>
    <definedName name="F_390" localSheetId="13">[2]base!#REF!</definedName>
    <definedName name="F_390" localSheetId="7">[2]base!#REF!</definedName>
    <definedName name="F_390" localSheetId="10">[2]base!#REF!</definedName>
    <definedName name="F_390" localSheetId="9">[2]base!#REF!</definedName>
    <definedName name="F_390" localSheetId="5">[2]base!#REF!</definedName>
    <definedName name="F_390" localSheetId="6">[2]base!#REF!</definedName>
    <definedName name="F_390" localSheetId="3">[2]base!#REF!</definedName>
    <definedName name="F_390">[2]base!#REF!</definedName>
    <definedName name="F_395" localSheetId="8">[2]base!#REF!</definedName>
    <definedName name="F_395" localSheetId="4">[2]base!#REF!</definedName>
    <definedName name="F_395" localSheetId="13">[2]base!#REF!</definedName>
    <definedName name="F_395" localSheetId="7">[2]base!#REF!</definedName>
    <definedName name="F_395" localSheetId="10">[2]base!#REF!</definedName>
    <definedName name="F_395" localSheetId="9">[2]base!#REF!</definedName>
    <definedName name="F_395" localSheetId="5">[2]base!#REF!</definedName>
    <definedName name="F_395" localSheetId="6">[2]base!#REF!</definedName>
    <definedName name="F_395" localSheetId="3">[2]base!#REF!</definedName>
    <definedName name="F_395">[2]base!#REF!</definedName>
    <definedName name="F_397" localSheetId="8">[2]base!#REF!</definedName>
    <definedName name="F_397" localSheetId="4">[2]base!#REF!</definedName>
    <definedName name="F_397" localSheetId="13">[2]base!#REF!</definedName>
    <definedName name="F_397" localSheetId="7">[2]base!#REF!</definedName>
    <definedName name="F_397" localSheetId="10">[2]base!#REF!</definedName>
    <definedName name="F_397" localSheetId="9">[2]base!#REF!</definedName>
    <definedName name="F_397" localSheetId="5">[2]base!#REF!</definedName>
    <definedName name="F_397" localSheetId="6">[2]base!#REF!</definedName>
    <definedName name="F_397" localSheetId="3">[2]base!#REF!</definedName>
    <definedName name="F_397">[2]base!#REF!</definedName>
    <definedName name="F_400" localSheetId="8">[2]base!#REF!</definedName>
    <definedName name="F_400" localSheetId="4">[2]base!#REF!</definedName>
    <definedName name="F_400" localSheetId="13">[2]base!#REF!</definedName>
    <definedName name="F_400" localSheetId="7">[2]base!#REF!</definedName>
    <definedName name="F_400" localSheetId="10">[2]base!#REF!</definedName>
    <definedName name="F_400" localSheetId="9">[2]base!#REF!</definedName>
    <definedName name="F_400" localSheetId="5">[2]base!#REF!</definedName>
    <definedName name="F_400" localSheetId="6">[2]base!#REF!</definedName>
    <definedName name="F_400" localSheetId="3">[2]base!#REF!</definedName>
    <definedName name="F_400">[2]base!#REF!</definedName>
    <definedName name="F_405" localSheetId="8">[2]base!#REF!</definedName>
    <definedName name="F_405" localSheetId="4">[2]base!#REF!</definedName>
    <definedName name="F_405" localSheetId="13">[2]base!#REF!</definedName>
    <definedName name="F_405" localSheetId="7">[2]base!#REF!</definedName>
    <definedName name="F_405" localSheetId="10">[2]base!#REF!</definedName>
    <definedName name="F_405" localSheetId="9">[2]base!#REF!</definedName>
    <definedName name="F_405" localSheetId="5">[2]base!#REF!</definedName>
    <definedName name="F_405" localSheetId="6">[2]base!#REF!</definedName>
    <definedName name="F_405" localSheetId="3">[2]base!#REF!</definedName>
    <definedName name="F_405">[2]base!#REF!</definedName>
    <definedName name="F_410" localSheetId="8">[2]base!#REF!</definedName>
    <definedName name="F_410" localSheetId="4">[2]base!#REF!</definedName>
    <definedName name="F_410" localSheetId="13">[2]base!#REF!</definedName>
    <definedName name="F_410" localSheetId="7">[2]base!#REF!</definedName>
    <definedName name="F_410" localSheetId="10">[2]base!#REF!</definedName>
    <definedName name="F_410" localSheetId="9">[2]base!#REF!</definedName>
    <definedName name="F_410" localSheetId="5">[2]base!#REF!</definedName>
    <definedName name="F_410" localSheetId="6">[2]base!#REF!</definedName>
    <definedName name="F_410" localSheetId="3">[2]base!#REF!</definedName>
    <definedName name="F_410">[2]base!#REF!</definedName>
    <definedName name="F_42" localSheetId="8">[2]base!#REF!</definedName>
    <definedName name="F_42" localSheetId="4">[2]base!#REF!</definedName>
    <definedName name="F_42" localSheetId="13">[2]base!#REF!</definedName>
    <definedName name="F_42" localSheetId="7">[2]base!#REF!</definedName>
    <definedName name="F_42" localSheetId="10">[2]base!#REF!</definedName>
    <definedName name="F_42" localSheetId="9">[2]base!#REF!</definedName>
    <definedName name="F_42" localSheetId="5">[2]base!#REF!</definedName>
    <definedName name="F_42" localSheetId="6">[2]base!#REF!</definedName>
    <definedName name="F_42" localSheetId="3">[2]base!#REF!</definedName>
    <definedName name="F_42">[2]base!#REF!</definedName>
    <definedName name="F_420" localSheetId="8">[2]base!#REF!</definedName>
    <definedName name="F_420" localSheetId="4">[2]base!#REF!</definedName>
    <definedName name="F_420" localSheetId="13">[2]base!#REF!</definedName>
    <definedName name="F_420" localSheetId="7">[2]base!#REF!</definedName>
    <definedName name="F_420" localSheetId="10">[2]base!#REF!</definedName>
    <definedName name="F_420" localSheetId="9">[2]base!#REF!</definedName>
    <definedName name="F_420" localSheetId="5">[2]base!#REF!</definedName>
    <definedName name="F_420" localSheetId="6">[2]base!#REF!</definedName>
    <definedName name="F_420" localSheetId="3">[2]base!#REF!</definedName>
    <definedName name="F_420">[2]base!#REF!</definedName>
    <definedName name="F_428" localSheetId="8">[2]base!#REF!</definedName>
    <definedName name="F_428" localSheetId="4">[2]base!#REF!</definedName>
    <definedName name="F_428" localSheetId="13">[2]base!#REF!</definedName>
    <definedName name="F_428" localSheetId="7">[2]base!#REF!</definedName>
    <definedName name="F_428" localSheetId="10">[2]base!#REF!</definedName>
    <definedName name="F_428" localSheetId="9">[2]base!#REF!</definedName>
    <definedName name="F_428" localSheetId="5">[2]base!#REF!</definedName>
    <definedName name="F_428" localSheetId="6">[2]base!#REF!</definedName>
    <definedName name="F_428" localSheetId="3">[2]base!#REF!</definedName>
    <definedName name="F_428">[2]base!#REF!</definedName>
    <definedName name="F_435" localSheetId="8">[2]base!#REF!</definedName>
    <definedName name="F_435" localSheetId="4">[2]base!#REF!</definedName>
    <definedName name="F_435" localSheetId="13">[2]base!#REF!</definedName>
    <definedName name="F_435" localSheetId="7">[2]base!#REF!</definedName>
    <definedName name="F_435" localSheetId="10">[2]base!#REF!</definedName>
    <definedName name="F_435" localSheetId="9">[2]base!#REF!</definedName>
    <definedName name="F_435" localSheetId="5">[2]base!#REF!</definedName>
    <definedName name="F_435" localSheetId="6">[2]base!#REF!</definedName>
    <definedName name="F_435" localSheetId="3">[2]base!#REF!</definedName>
    <definedName name="F_435">[2]base!#REF!</definedName>
    <definedName name="F_440" localSheetId="8">[2]base!#REF!</definedName>
    <definedName name="F_440" localSheetId="4">[2]base!#REF!</definedName>
    <definedName name="F_440" localSheetId="13">[2]base!#REF!</definedName>
    <definedName name="F_440" localSheetId="7">[2]base!#REF!</definedName>
    <definedName name="F_440" localSheetId="10">[2]base!#REF!</definedName>
    <definedName name="F_440" localSheetId="9">[2]base!#REF!</definedName>
    <definedName name="F_440" localSheetId="5">[2]base!#REF!</definedName>
    <definedName name="F_440" localSheetId="6">[2]base!#REF!</definedName>
    <definedName name="F_440" localSheetId="3">[2]base!#REF!</definedName>
    <definedName name="F_440">[2]base!#REF!</definedName>
    <definedName name="F_445" localSheetId="8">[2]base!#REF!</definedName>
    <definedName name="F_445" localSheetId="4">[2]base!#REF!</definedName>
    <definedName name="F_445" localSheetId="13">[2]base!#REF!</definedName>
    <definedName name="F_445" localSheetId="7">[2]base!#REF!</definedName>
    <definedName name="F_445" localSheetId="10">[2]base!#REF!</definedName>
    <definedName name="F_445" localSheetId="9">[2]base!#REF!</definedName>
    <definedName name="F_445" localSheetId="5">[2]base!#REF!</definedName>
    <definedName name="F_445" localSheetId="6">[2]base!#REF!</definedName>
    <definedName name="F_445" localSheetId="3">[2]base!#REF!</definedName>
    <definedName name="F_445">[2]base!#REF!</definedName>
    <definedName name="F_45" localSheetId="8">[2]base!#REF!</definedName>
    <definedName name="F_45" localSheetId="4">[2]base!#REF!</definedName>
    <definedName name="F_45" localSheetId="13">[2]base!#REF!</definedName>
    <definedName name="F_45" localSheetId="7">[2]base!#REF!</definedName>
    <definedName name="F_45" localSheetId="10">[2]base!#REF!</definedName>
    <definedName name="F_45" localSheetId="9">[2]base!#REF!</definedName>
    <definedName name="F_45" localSheetId="5">[2]base!#REF!</definedName>
    <definedName name="F_45" localSheetId="6">[2]base!#REF!</definedName>
    <definedName name="F_45" localSheetId="3">[2]base!#REF!</definedName>
    <definedName name="F_45">[2]base!#REF!</definedName>
    <definedName name="F_450" localSheetId="8">[2]base!#REF!</definedName>
    <definedName name="F_450" localSheetId="4">[2]base!#REF!</definedName>
    <definedName name="F_450" localSheetId="13">[2]base!#REF!</definedName>
    <definedName name="F_450" localSheetId="7">[2]base!#REF!</definedName>
    <definedName name="F_450" localSheetId="10">[2]base!#REF!</definedName>
    <definedName name="F_450" localSheetId="9">[2]base!#REF!</definedName>
    <definedName name="F_450" localSheetId="5">[2]base!#REF!</definedName>
    <definedName name="F_450" localSheetId="6">[2]base!#REF!</definedName>
    <definedName name="F_450" localSheetId="3">[2]base!#REF!</definedName>
    <definedName name="F_450">[2]base!#REF!</definedName>
    <definedName name="F_452" localSheetId="8">[2]base!#REF!</definedName>
    <definedName name="F_452" localSheetId="4">[2]base!#REF!</definedName>
    <definedName name="F_452" localSheetId="13">[2]base!#REF!</definedName>
    <definedName name="F_452" localSheetId="7">[2]base!#REF!</definedName>
    <definedName name="F_452" localSheetId="10">[2]base!#REF!</definedName>
    <definedName name="F_452" localSheetId="9">[2]base!#REF!</definedName>
    <definedName name="F_452" localSheetId="5">[2]base!#REF!</definedName>
    <definedName name="F_452" localSheetId="6">[2]base!#REF!</definedName>
    <definedName name="F_452" localSheetId="3">[2]base!#REF!</definedName>
    <definedName name="F_452">[2]base!#REF!</definedName>
    <definedName name="F_460" localSheetId="8">[2]base!#REF!</definedName>
    <definedName name="F_460" localSheetId="4">[2]base!#REF!</definedName>
    <definedName name="F_460" localSheetId="13">[2]base!#REF!</definedName>
    <definedName name="F_460" localSheetId="7">[2]base!#REF!</definedName>
    <definedName name="F_460" localSheetId="10">[2]base!#REF!</definedName>
    <definedName name="F_460" localSheetId="9">[2]base!#REF!</definedName>
    <definedName name="F_460" localSheetId="5">[2]base!#REF!</definedName>
    <definedName name="F_460" localSheetId="6">[2]base!#REF!</definedName>
    <definedName name="F_460" localSheetId="3">[2]base!#REF!</definedName>
    <definedName name="F_460">[2]base!#REF!</definedName>
    <definedName name="F_461" localSheetId="8">[2]base!#REF!</definedName>
    <definedName name="F_461" localSheetId="4">[2]base!#REF!</definedName>
    <definedName name="F_461" localSheetId="13">[2]base!#REF!</definedName>
    <definedName name="F_461" localSheetId="7">[2]base!#REF!</definedName>
    <definedName name="F_461" localSheetId="10">[2]base!#REF!</definedName>
    <definedName name="F_461" localSheetId="9">[2]base!#REF!</definedName>
    <definedName name="F_461" localSheetId="5">[2]base!#REF!</definedName>
    <definedName name="F_461" localSheetId="6">[2]base!#REF!</definedName>
    <definedName name="F_461" localSheetId="3">[2]base!#REF!</definedName>
    <definedName name="F_461">[2]base!#REF!</definedName>
    <definedName name="F_463" localSheetId="8">[2]base!#REF!</definedName>
    <definedName name="F_463" localSheetId="4">[2]base!#REF!</definedName>
    <definedName name="F_463" localSheetId="13">[2]base!#REF!</definedName>
    <definedName name="F_463" localSheetId="7">[2]base!#REF!</definedName>
    <definedName name="F_463" localSheetId="10">[2]base!#REF!</definedName>
    <definedName name="F_463" localSheetId="9">[2]base!#REF!</definedName>
    <definedName name="F_463" localSheetId="5">[2]base!#REF!</definedName>
    <definedName name="F_463" localSheetId="6">[2]base!#REF!</definedName>
    <definedName name="F_463" localSheetId="3">[2]base!#REF!</definedName>
    <definedName name="F_463">[2]base!#REF!</definedName>
    <definedName name="F_465" localSheetId="8">[2]base!#REF!</definedName>
    <definedName name="F_465" localSheetId="4">[2]base!#REF!</definedName>
    <definedName name="F_465" localSheetId="13">[2]base!#REF!</definedName>
    <definedName name="F_465" localSheetId="7">[2]base!#REF!</definedName>
    <definedName name="F_465" localSheetId="10">[2]base!#REF!</definedName>
    <definedName name="F_465" localSheetId="9">[2]base!#REF!</definedName>
    <definedName name="F_465" localSheetId="5">[2]base!#REF!</definedName>
    <definedName name="F_465" localSheetId="6">[2]base!#REF!</definedName>
    <definedName name="F_465" localSheetId="3">[2]base!#REF!</definedName>
    <definedName name="F_465">[2]base!#REF!</definedName>
    <definedName name="F_47" localSheetId="8">[2]base!#REF!</definedName>
    <definedName name="F_47" localSheetId="4">[2]base!#REF!</definedName>
    <definedName name="F_47" localSheetId="13">[2]base!#REF!</definedName>
    <definedName name="F_47" localSheetId="7">[2]base!#REF!</definedName>
    <definedName name="F_47" localSheetId="10">[2]base!#REF!</definedName>
    <definedName name="F_47" localSheetId="9">[2]base!#REF!</definedName>
    <definedName name="F_47" localSheetId="5">[2]base!#REF!</definedName>
    <definedName name="F_47" localSheetId="6">[2]base!#REF!</definedName>
    <definedName name="F_47" localSheetId="3">[2]base!#REF!</definedName>
    <definedName name="F_47">[2]base!#REF!</definedName>
    <definedName name="F_475" localSheetId="8">[2]base!#REF!</definedName>
    <definedName name="F_475" localSheetId="4">[2]base!#REF!</definedName>
    <definedName name="F_475" localSheetId="13">[2]base!#REF!</definedName>
    <definedName name="F_475" localSheetId="7">[2]base!#REF!</definedName>
    <definedName name="F_475" localSheetId="10">[2]base!#REF!</definedName>
    <definedName name="F_475" localSheetId="9">[2]base!#REF!</definedName>
    <definedName name="F_475" localSheetId="5">[2]base!#REF!</definedName>
    <definedName name="F_475" localSheetId="6">[2]base!#REF!</definedName>
    <definedName name="F_475" localSheetId="3">[2]base!#REF!</definedName>
    <definedName name="F_475">[2]base!#REF!</definedName>
    <definedName name="F_480" localSheetId="8">[2]base!#REF!</definedName>
    <definedName name="F_480" localSheetId="4">[2]base!#REF!</definedName>
    <definedName name="F_480" localSheetId="13">[2]base!#REF!</definedName>
    <definedName name="F_480" localSheetId="7">[2]base!#REF!</definedName>
    <definedName name="F_480" localSheetId="10">[2]base!#REF!</definedName>
    <definedName name="F_480" localSheetId="9">[2]base!#REF!</definedName>
    <definedName name="F_480" localSheetId="5">[2]base!#REF!</definedName>
    <definedName name="F_480" localSheetId="6">[2]base!#REF!</definedName>
    <definedName name="F_480" localSheetId="3">[2]base!#REF!</definedName>
    <definedName name="F_480">[2]base!#REF!</definedName>
    <definedName name="F_495" localSheetId="8">[2]base!#REF!</definedName>
    <definedName name="F_495" localSheetId="4">[2]base!#REF!</definedName>
    <definedName name="F_495" localSheetId="13">[2]base!#REF!</definedName>
    <definedName name="F_495" localSheetId="7">[2]base!#REF!</definedName>
    <definedName name="F_495" localSheetId="10">[2]base!#REF!</definedName>
    <definedName name="F_495" localSheetId="9">[2]base!#REF!</definedName>
    <definedName name="F_495" localSheetId="5">[2]base!#REF!</definedName>
    <definedName name="F_495" localSheetId="6">[2]base!#REF!</definedName>
    <definedName name="F_495" localSheetId="3">[2]base!#REF!</definedName>
    <definedName name="F_495">[2]base!#REF!</definedName>
    <definedName name="F_505" localSheetId="8">[2]base!#REF!</definedName>
    <definedName name="F_505" localSheetId="4">[2]base!#REF!</definedName>
    <definedName name="F_505" localSheetId="13">[2]base!#REF!</definedName>
    <definedName name="F_505" localSheetId="7">[2]base!#REF!</definedName>
    <definedName name="F_505" localSheetId="10">[2]base!#REF!</definedName>
    <definedName name="F_505" localSheetId="9">[2]base!#REF!</definedName>
    <definedName name="F_505" localSheetId="5">[2]base!#REF!</definedName>
    <definedName name="F_505" localSheetId="6">[2]base!#REF!</definedName>
    <definedName name="F_505" localSheetId="3">[2]base!#REF!</definedName>
    <definedName name="F_505">[2]base!#REF!</definedName>
    <definedName name="F_510" localSheetId="8">[2]base!#REF!</definedName>
    <definedName name="F_510" localSheetId="4">[2]base!#REF!</definedName>
    <definedName name="F_510" localSheetId="13">[2]base!#REF!</definedName>
    <definedName name="F_510" localSheetId="7">[2]base!#REF!</definedName>
    <definedName name="F_510" localSheetId="10">[2]base!#REF!</definedName>
    <definedName name="F_510" localSheetId="9">[2]base!#REF!</definedName>
    <definedName name="F_510" localSheetId="5">[2]base!#REF!</definedName>
    <definedName name="F_510" localSheetId="6">[2]base!#REF!</definedName>
    <definedName name="F_510" localSheetId="3">[2]base!#REF!</definedName>
    <definedName name="F_510">[2]base!#REF!</definedName>
    <definedName name="F_515" localSheetId="8">[2]base!#REF!</definedName>
    <definedName name="F_515" localSheetId="4">[2]base!#REF!</definedName>
    <definedName name="F_515" localSheetId="13">[2]base!#REF!</definedName>
    <definedName name="F_515" localSheetId="7">[2]base!#REF!</definedName>
    <definedName name="F_515" localSheetId="10">[2]base!#REF!</definedName>
    <definedName name="F_515" localSheetId="9">[2]base!#REF!</definedName>
    <definedName name="F_515" localSheetId="5">[2]base!#REF!</definedName>
    <definedName name="F_515" localSheetId="6">[2]base!#REF!</definedName>
    <definedName name="F_515" localSheetId="3">[2]base!#REF!</definedName>
    <definedName name="F_515">[2]base!#REF!</definedName>
    <definedName name="F_52" localSheetId="8">[2]base!#REF!</definedName>
    <definedName name="F_52" localSheetId="4">[2]base!#REF!</definedName>
    <definedName name="F_52" localSheetId="13">[2]base!#REF!</definedName>
    <definedName name="F_52" localSheetId="7">[2]base!#REF!</definedName>
    <definedName name="F_52" localSheetId="10">[2]base!#REF!</definedName>
    <definedName name="F_52" localSheetId="9">[2]base!#REF!</definedName>
    <definedName name="F_52" localSheetId="5">[2]base!#REF!</definedName>
    <definedName name="F_52" localSheetId="6">[2]base!#REF!</definedName>
    <definedName name="F_52" localSheetId="3">[2]base!#REF!</definedName>
    <definedName name="F_52">[2]base!#REF!</definedName>
    <definedName name="F_535" localSheetId="8">[2]base!#REF!</definedName>
    <definedName name="F_535" localSheetId="4">[2]base!#REF!</definedName>
    <definedName name="F_535" localSheetId="13">[2]base!#REF!</definedName>
    <definedName name="F_535" localSheetId="7">[2]base!#REF!</definedName>
    <definedName name="F_535" localSheetId="10">[2]base!#REF!</definedName>
    <definedName name="F_535" localSheetId="9">[2]base!#REF!</definedName>
    <definedName name="F_535" localSheetId="5">[2]base!#REF!</definedName>
    <definedName name="F_535" localSheetId="6">[2]base!#REF!</definedName>
    <definedName name="F_535" localSheetId="3">[2]base!#REF!</definedName>
    <definedName name="F_535">[2]base!#REF!</definedName>
    <definedName name="F_540" localSheetId="8">[2]base!#REF!</definedName>
    <definedName name="F_540" localSheetId="4">[2]base!#REF!</definedName>
    <definedName name="F_540" localSheetId="13">[2]base!#REF!</definedName>
    <definedName name="F_540" localSheetId="7">[2]base!#REF!</definedName>
    <definedName name="F_540" localSheetId="10">[2]base!#REF!</definedName>
    <definedName name="F_540" localSheetId="9">[2]base!#REF!</definedName>
    <definedName name="F_540" localSheetId="5">[2]base!#REF!</definedName>
    <definedName name="F_540" localSheetId="6">[2]base!#REF!</definedName>
    <definedName name="F_540" localSheetId="3">[2]base!#REF!</definedName>
    <definedName name="F_540">[2]base!#REF!</definedName>
    <definedName name="F_548" localSheetId="8">[2]base!#REF!</definedName>
    <definedName name="F_548" localSheetId="4">[2]base!#REF!</definedName>
    <definedName name="F_548" localSheetId="13">[2]base!#REF!</definedName>
    <definedName name="F_548" localSheetId="7">[2]base!#REF!</definedName>
    <definedName name="F_548" localSheetId="10">[2]base!#REF!</definedName>
    <definedName name="F_548" localSheetId="9">[2]base!#REF!</definedName>
    <definedName name="F_548" localSheetId="5">[2]base!#REF!</definedName>
    <definedName name="F_548" localSheetId="6">[2]base!#REF!</definedName>
    <definedName name="F_548" localSheetId="3">[2]base!#REF!</definedName>
    <definedName name="F_548">[2]base!#REF!</definedName>
    <definedName name="F_550" localSheetId="8">[2]base!#REF!</definedName>
    <definedName name="F_550" localSheetId="4">[2]base!#REF!</definedName>
    <definedName name="F_550" localSheetId="13">[2]base!#REF!</definedName>
    <definedName name="F_550" localSheetId="7">[2]base!#REF!</definedName>
    <definedName name="F_550" localSheetId="10">[2]base!#REF!</definedName>
    <definedName name="F_550" localSheetId="9">[2]base!#REF!</definedName>
    <definedName name="F_550" localSheetId="5">[2]base!#REF!</definedName>
    <definedName name="F_550" localSheetId="6">[2]base!#REF!</definedName>
    <definedName name="F_550" localSheetId="3">[2]base!#REF!</definedName>
    <definedName name="F_550">[2]base!#REF!</definedName>
    <definedName name="F_555" localSheetId="8">[2]base!#REF!</definedName>
    <definedName name="F_555" localSheetId="4">[2]base!#REF!</definedName>
    <definedName name="F_555" localSheetId="13">[2]base!#REF!</definedName>
    <definedName name="F_555" localSheetId="7">[2]base!#REF!</definedName>
    <definedName name="F_555" localSheetId="10">[2]base!#REF!</definedName>
    <definedName name="F_555" localSheetId="9">[2]base!#REF!</definedName>
    <definedName name="F_555" localSheetId="5">[2]base!#REF!</definedName>
    <definedName name="F_555" localSheetId="6">[2]base!#REF!</definedName>
    <definedName name="F_555" localSheetId="3">[2]base!#REF!</definedName>
    <definedName name="F_555">[2]base!#REF!</definedName>
    <definedName name="F_565" localSheetId="8">[2]base!#REF!</definedName>
    <definedName name="F_565" localSheetId="4">[2]base!#REF!</definedName>
    <definedName name="F_565" localSheetId="13">[2]base!#REF!</definedName>
    <definedName name="F_565" localSheetId="7">[2]base!#REF!</definedName>
    <definedName name="F_565" localSheetId="10">[2]base!#REF!</definedName>
    <definedName name="F_565" localSheetId="9">[2]base!#REF!</definedName>
    <definedName name="F_565" localSheetId="5">[2]base!#REF!</definedName>
    <definedName name="F_565" localSheetId="6">[2]base!#REF!</definedName>
    <definedName name="F_565" localSheetId="3">[2]base!#REF!</definedName>
    <definedName name="F_565">[2]base!#REF!</definedName>
    <definedName name="F_57" localSheetId="8">[2]base!#REF!</definedName>
    <definedName name="F_57" localSheetId="4">[2]base!#REF!</definedName>
    <definedName name="F_57" localSheetId="13">[2]base!#REF!</definedName>
    <definedName name="F_57" localSheetId="7">[2]base!#REF!</definedName>
    <definedName name="F_57" localSheetId="10">[2]base!#REF!</definedName>
    <definedName name="F_57" localSheetId="9">[2]base!#REF!</definedName>
    <definedName name="F_57" localSheetId="5">[2]base!#REF!</definedName>
    <definedName name="F_57" localSheetId="6">[2]base!#REF!</definedName>
    <definedName name="F_57" localSheetId="3">[2]base!#REF!</definedName>
    <definedName name="F_57">[2]base!#REF!</definedName>
    <definedName name="F_580" localSheetId="8">[2]base!#REF!</definedName>
    <definedName name="F_580" localSheetId="4">[2]base!#REF!</definedName>
    <definedName name="F_580" localSheetId="13">[2]base!#REF!</definedName>
    <definedName name="F_580" localSheetId="7">[2]base!#REF!</definedName>
    <definedName name="F_580" localSheetId="10">[2]base!#REF!</definedName>
    <definedName name="F_580" localSheetId="9">[2]base!#REF!</definedName>
    <definedName name="F_580" localSheetId="5">[2]base!#REF!</definedName>
    <definedName name="F_580" localSheetId="6">[2]base!#REF!</definedName>
    <definedName name="F_580" localSheetId="3">[2]base!#REF!</definedName>
    <definedName name="F_580">[2]base!#REF!</definedName>
    <definedName name="F_59" localSheetId="8">[2]base!#REF!</definedName>
    <definedName name="F_59" localSheetId="4">[2]base!#REF!</definedName>
    <definedName name="F_59" localSheetId="13">[2]base!#REF!</definedName>
    <definedName name="F_59" localSheetId="7">[2]base!#REF!</definedName>
    <definedName name="F_59" localSheetId="10">[2]base!#REF!</definedName>
    <definedName name="F_59" localSheetId="9">[2]base!#REF!</definedName>
    <definedName name="F_59" localSheetId="5">[2]base!#REF!</definedName>
    <definedName name="F_59" localSheetId="6">[2]base!#REF!</definedName>
    <definedName name="F_59" localSheetId="3">[2]base!#REF!</definedName>
    <definedName name="F_59">[2]base!#REF!</definedName>
    <definedName name="F_593" localSheetId="8">[2]base!#REF!</definedName>
    <definedName name="F_593" localSheetId="4">[2]base!#REF!</definedName>
    <definedName name="F_593" localSheetId="13">[2]base!#REF!</definedName>
    <definedName name="F_593" localSheetId="7">[2]base!#REF!</definedName>
    <definedName name="F_593" localSheetId="10">[2]base!#REF!</definedName>
    <definedName name="F_593" localSheetId="9">[2]base!#REF!</definedName>
    <definedName name="F_593" localSheetId="5">[2]base!#REF!</definedName>
    <definedName name="F_593" localSheetId="6">[2]base!#REF!</definedName>
    <definedName name="F_593" localSheetId="3">[2]base!#REF!</definedName>
    <definedName name="F_593">[2]base!#REF!</definedName>
    <definedName name="F_595" localSheetId="8">[2]base!#REF!</definedName>
    <definedName name="F_595" localSheetId="4">[2]base!#REF!</definedName>
    <definedName name="F_595" localSheetId="13">[2]base!#REF!</definedName>
    <definedName name="F_595" localSheetId="7">[2]base!#REF!</definedName>
    <definedName name="F_595" localSheetId="10">[2]base!#REF!</definedName>
    <definedName name="F_595" localSheetId="9">[2]base!#REF!</definedName>
    <definedName name="F_595" localSheetId="5">[2]base!#REF!</definedName>
    <definedName name="F_595" localSheetId="6">[2]base!#REF!</definedName>
    <definedName name="F_595" localSheetId="3">[2]base!#REF!</definedName>
    <definedName name="F_595">[2]base!#REF!</definedName>
    <definedName name="F_600" localSheetId="8">[2]base!#REF!</definedName>
    <definedName name="F_600" localSheetId="4">[2]base!#REF!</definedName>
    <definedName name="F_600" localSheetId="13">[2]base!#REF!</definedName>
    <definedName name="F_600" localSheetId="7">[2]base!#REF!</definedName>
    <definedName name="F_600" localSheetId="10">[2]base!#REF!</definedName>
    <definedName name="F_600" localSheetId="9">[2]base!#REF!</definedName>
    <definedName name="F_600" localSheetId="5">[2]base!#REF!</definedName>
    <definedName name="F_600" localSheetId="6">[2]base!#REF!</definedName>
    <definedName name="F_600" localSheetId="3">[2]base!#REF!</definedName>
    <definedName name="F_600">[2]base!#REF!</definedName>
    <definedName name="F_62" localSheetId="8">[2]base!#REF!</definedName>
    <definedName name="F_62" localSheetId="4">[2]base!#REF!</definedName>
    <definedName name="F_62" localSheetId="13">[2]base!#REF!</definedName>
    <definedName name="F_62" localSheetId="7">[2]base!#REF!</definedName>
    <definedName name="F_62" localSheetId="10">[2]base!#REF!</definedName>
    <definedName name="F_62" localSheetId="9">[2]base!#REF!</definedName>
    <definedName name="F_62" localSheetId="5">[2]base!#REF!</definedName>
    <definedName name="F_62" localSheetId="6">[2]base!#REF!</definedName>
    <definedName name="F_62" localSheetId="3">[2]base!#REF!</definedName>
    <definedName name="F_62">[2]base!#REF!</definedName>
    <definedName name="F_63" localSheetId="8">[2]base!#REF!</definedName>
    <definedName name="F_63" localSheetId="4">[2]base!#REF!</definedName>
    <definedName name="F_63" localSheetId="13">[2]base!#REF!</definedName>
    <definedName name="F_63" localSheetId="7">[2]base!#REF!</definedName>
    <definedName name="F_63" localSheetId="10">[2]base!#REF!</definedName>
    <definedName name="F_63" localSheetId="9">[2]base!#REF!</definedName>
    <definedName name="F_63" localSheetId="5">[2]base!#REF!</definedName>
    <definedName name="F_63" localSheetId="6">[2]base!#REF!</definedName>
    <definedName name="F_63" localSheetId="3">[2]base!#REF!</definedName>
    <definedName name="F_63">[2]base!#REF!</definedName>
    <definedName name="F_64" localSheetId="8">[2]base!#REF!</definedName>
    <definedName name="F_64" localSheetId="4">[2]base!#REF!</definedName>
    <definedName name="F_64" localSheetId="13">[2]base!#REF!</definedName>
    <definedName name="F_64" localSheetId="7">[2]base!#REF!</definedName>
    <definedName name="F_64" localSheetId="10">[2]base!#REF!</definedName>
    <definedName name="F_64" localSheetId="9">[2]base!#REF!</definedName>
    <definedName name="F_64" localSheetId="5">[2]base!#REF!</definedName>
    <definedName name="F_64" localSheetId="6">[2]base!#REF!</definedName>
    <definedName name="F_64" localSheetId="3">[2]base!#REF!</definedName>
    <definedName name="F_64">[2]base!#REF!</definedName>
    <definedName name="F_685" localSheetId="8">[2]base!#REF!</definedName>
    <definedName name="F_685" localSheetId="4">[2]base!#REF!</definedName>
    <definedName name="F_685" localSheetId="13">[2]base!#REF!</definedName>
    <definedName name="F_685" localSheetId="7">[2]base!#REF!</definedName>
    <definedName name="F_685" localSheetId="10">[2]base!#REF!</definedName>
    <definedName name="F_685" localSheetId="9">[2]base!#REF!</definedName>
    <definedName name="F_685" localSheetId="5">[2]base!#REF!</definedName>
    <definedName name="F_685" localSheetId="6">[2]base!#REF!</definedName>
    <definedName name="F_685" localSheetId="3">[2]base!#REF!</definedName>
    <definedName name="F_685">[2]base!#REF!</definedName>
    <definedName name="F_7" localSheetId="8">[2]base!#REF!</definedName>
    <definedName name="F_7" localSheetId="4">[2]base!#REF!</definedName>
    <definedName name="F_7" localSheetId="13">[2]base!#REF!</definedName>
    <definedName name="F_7" localSheetId="7">[2]base!#REF!</definedName>
    <definedName name="F_7" localSheetId="10">[2]base!#REF!</definedName>
    <definedName name="F_7" localSheetId="9">[2]base!#REF!</definedName>
    <definedName name="F_7" localSheetId="5">[2]base!#REF!</definedName>
    <definedName name="F_7" localSheetId="6">[2]base!#REF!</definedName>
    <definedName name="F_7" localSheetId="3">[2]base!#REF!</definedName>
    <definedName name="F_7">[2]base!#REF!</definedName>
    <definedName name="F_70" localSheetId="8">[2]base!#REF!</definedName>
    <definedName name="F_70" localSheetId="4">[2]base!#REF!</definedName>
    <definedName name="F_70" localSheetId="13">[2]base!#REF!</definedName>
    <definedName name="F_70" localSheetId="7">[2]base!#REF!</definedName>
    <definedName name="F_70" localSheetId="10">[2]base!#REF!</definedName>
    <definedName name="F_70" localSheetId="9">[2]base!#REF!</definedName>
    <definedName name="F_70" localSheetId="5">[2]base!#REF!</definedName>
    <definedName name="F_70" localSheetId="6">[2]base!#REF!</definedName>
    <definedName name="F_70" localSheetId="3">[2]base!#REF!</definedName>
    <definedName name="F_70">[2]base!#REF!</definedName>
    <definedName name="F_72" localSheetId="8">[2]base!#REF!</definedName>
    <definedName name="F_72" localSheetId="4">[2]base!#REF!</definedName>
    <definedName name="F_72" localSheetId="13">[2]base!#REF!</definedName>
    <definedName name="F_72" localSheetId="7">[2]base!#REF!</definedName>
    <definedName name="F_72" localSheetId="10">[2]base!#REF!</definedName>
    <definedName name="F_72" localSheetId="9">[2]base!#REF!</definedName>
    <definedName name="F_72" localSheetId="5">[2]base!#REF!</definedName>
    <definedName name="F_72" localSheetId="6">[2]base!#REF!</definedName>
    <definedName name="F_72" localSheetId="3">[2]base!#REF!</definedName>
    <definedName name="F_72">[2]base!#REF!</definedName>
    <definedName name="F_736" localSheetId="8">[2]base!#REF!</definedName>
    <definedName name="F_736" localSheetId="4">[2]base!#REF!</definedName>
    <definedName name="F_736" localSheetId="13">[2]base!#REF!</definedName>
    <definedName name="F_736" localSheetId="7">[2]base!#REF!</definedName>
    <definedName name="F_736" localSheetId="10">[2]base!#REF!</definedName>
    <definedName name="F_736" localSheetId="9">[2]base!#REF!</definedName>
    <definedName name="F_736" localSheetId="5">[2]base!#REF!</definedName>
    <definedName name="F_736" localSheetId="6">[2]base!#REF!</definedName>
    <definedName name="F_736" localSheetId="3">[2]base!#REF!</definedName>
    <definedName name="F_736">[2]base!#REF!</definedName>
    <definedName name="F_745" localSheetId="8">[2]base!#REF!</definedName>
    <definedName name="F_745" localSheetId="4">[2]base!#REF!</definedName>
    <definedName name="F_745" localSheetId="13">[2]base!#REF!</definedName>
    <definedName name="F_745" localSheetId="7">[2]base!#REF!</definedName>
    <definedName name="F_745" localSheetId="10">[2]base!#REF!</definedName>
    <definedName name="F_745" localSheetId="9">[2]base!#REF!</definedName>
    <definedName name="F_745" localSheetId="5">[2]base!#REF!</definedName>
    <definedName name="F_745" localSheetId="6">[2]base!#REF!</definedName>
    <definedName name="F_745" localSheetId="3">[2]base!#REF!</definedName>
    <definedName name="F_745">[2]base!#REF!</definedName>
    <definedName name="F_748" localSheetId="8">[2]base!#REF!</definedName>
    <definedName name="F_748" localSheetId="4">[2]base!#REF!</definedName>
    <definedName name="F_748" localSheetId="13">[2]base!#REF!</definedName>
    <definedName name="F_748" localSheetId="7">[2]base!#REF!</definedName>
    <definedName name="F_748" localSheetId="10">[2]base!#REF!</definedName>
    <definedName name="F_748" localSheetId="9">[2]base!#REF!</definedName>
    <definedName name="F_748" localSheetId="5">[2]base!#REF!</definedName>
    <definedName name="F_748" localSheetId="6">[2]base!#REF!</definedName>
    <definedName name="F_748" localSheetId="3">[2]base!#REF!</definedName>
    <definedName name="F_748">[2]base!#REF!</definedName>
    <definedName name="F_750" localSheetId="8">[2]base!#REF!</definedName>
    <definedName name="F_750" localSheetId="4">[2]base!#REF!</definedName>
    <definedName name="F_750" localSheetId="13">[2]base!#REF!</definedName>
    <definedName name="F_750" localSheetId="7">[2]base!#REF!</definedName>
    <definedName name="F_750" localSheetId="10">[2]base!#REF!</definedName>
    <definedName name="F_750" localSheetId="9">[2]base!#REF!</definedName>
    <definedName name="F_750" localSheetId="5">[2]base!#REF!</definedName>
    <definedName name="F_750" localSheetId="6">[2]base!#REF!</definedName>
    <definedName name="F_750" localSheetId="3">[2]base!#REF!</definedName>
    <definedName name="F_750">[2]base!#REF!</definedName>
    <definedName name="F_754" localSheetId="8">[2]base!#REF!</definedName>
    <definedName name="F_754" localSheetId="4">[2]base!#REF!</definedName>
    <definedName name="F_754" localSheetId="13">[2]base!#REF!</definedName>
    <definedName name="F_754" localSheetId="7">[2]base!#REF!</definedName>
    <definedName name="F_754" localSheetId="10">[2]base!#REF!</definedName>
    <definedName name="F_754" localSheetId="9">[2]base!#REF!</definedName>
    <definedName name="F_754" localSheetId="5">[2]base!#REF!</definedName>
    <definedName name="F_754" localSheetId="6">[2]base!#REF!</definedName>
    <definedName name="F_754" localSheetId="3">[2]base!#REF!</definedName>
    <definedName name="F_754">[2]base!#REF!</definedName>
    <definedName name="F_757" localSheetId="8">[2]base!#REF!</definedName>
    <definedName name="F_757" localSheetId="4">[2]base!#REF!</definedName>
    <definedName name="F_757" localSheetId="13">[2]base!#REF!</definedName>
    <definedName name="F_757" localSheetId="7">[2]base!#REF!</definedName>
    <definedName name="F_757" localSheetId="10">[2]base!#REF!</definedName>
    <definedName name="F_757" localSheetId="9">[2]base!#REF!</definedName>
    <definedName name="F_757" localSheetId="5">[2]base!#REF!</definedName>
    <definedName name="F_757" localSheetId="6">[2]base!#REF!</definedName>
    <definedName name="F_757" localSheetId="3">[2]base!#REF!</definedName>
    <definedName name="F_757">[2]base!#REF!</definedName>
    <definedName name="F_758" localSheetId="8">[2]base!#REF!</definedName>
    <definedName name="F_758" localSheetId="4">[2]base!#REF!</definedName>
    <definedName name="F_758" localSheetId="13">[2]base!#REF!</definedName>
    <definedName name="F_758" localSheetId="7">[2]base!#REF!</definedName>
    <definedName name="F_758" localSheetId="10">[2]base!#REF!</definedName>
    <definedName name="F_758" localSheetId="9">[2]base!#REF!</definedName>
    <definedName name="F_758" localSheetId="5">[2]base!#REF!</definedName>
    <definedName name="F_758" localSheetId="6">[2]base!#REF!</definedName>
    <definedName name="F_758" localSheetId="3">[2]base!#REF!</definedName>
    <definedName name="F_758">[2]base!#REF!</definedName>
    <definedName name="F_760" localSheetId="8">[2]base!#REF!</definedName>
    <definedName name="F_760" localSheetId="4">[2]base!#REF!</definedName>
    <definedName name="F_760" localSheetId="13">[2]base!#REF!</definedName>
    <definedName name="F_760" localSheetId="7">[2]base!#REF!</definedName>
    <definedName name="F_760" localSheetId="10">[2]base!#REF!</definedName>
    <definedName name="F_760" localSheetId="9">[2]base!#REF!</definedName>
    <definedName name="F_760" localSheetId="5">[2]base!#REF!</definedName>
    <definedName name="F_760" localSheetId="6">[2]base!#REF!</definedName>
    <definedName name="F_760" localSheetId="3">[2]base!#REF!</definedName>
    <definedName name="F_760">[2]base!#REF!</definedName>
    <definedName name="F_77" localSheetId="8">[2]base!#REF!</definedName>
    <definedName name="F_77" localSheetId="4">[2]base!#REF!</definedName>
    <definedName name="F_77" localSheetId="13">[2]base!#REF!</definedName>
    <definedName name="F_77" localSheetId="7">[2]base!#REF!</definedName>
    <definedName name="F_77" localSheetId="10">[2]base!#REF!</definedName>
    <definedName name="F_77" localSheetId="9">[2]base!#REF!</definedName>
    <definedName name="F_77" localSheetId="5">[2]base!#REF!</definedName>
    <definedName name="F_77" localSheetId="6">[2]base!#REF!</definedName>
    <definedName name="F_77" localSheetId="3">[2]base!#REF!</definedName>
    <definedName name="F_77">[2]base!#REF!</definedName>
    <definedName name="F_773" localSheetId="8">[2]base!#REF!</definedName>
    <definedName name="F_773" localSheetId="4">[2]base!#REF!</definedName>
    <definedName name="F_773" localSheetId="13">[2]base!#REF!</definedName>
    <definedName name="F_773" localSheetId="7">[2]base!#REF!</definedName>
    <definedName name="F_773" localSheetId="10">[2]base!#REF!</definedName>
    <definedName name="F_773" localSheetId="9">[2]base!#REF!</definedName>
    <definedName name="F_773" localSheetId="5">[2]base!#REF!</definedName>
    <definedName name="F_773" localSheetId="6">[2]base!#REF!</definedName>
    <definedName name="F_773" localSheetId="3">[2]base!#REF!</definedName>
    <definedName name="F_773">[2]base!#REF!</definedName>
    <definedName name="F_775" localSheetId="8">[2]base!#REF!</definedName>
    <definedName name="F_775" localSheetId="4">[2]base!#REF!</definedName>
    <definedName name="F_775" localSheetId="13">[2]base!#REF!</definedName>
    <definedName name="F_775" localSheetId="7">[2]base!#REF!</definedName>
    <definedName name="F_775" localSheetId="10">[2]base!#REF!</definedName>
    <definedName name="F_775" localSheetId="9">[2]base!#REF!</definedName>
    <definedName name="F_775" localSheetId="5">[2]base!#REF!</definedName>
    <definedName name="F_775" localSheetId="6">[2]base!#REF!</definedName>
    <definedName name="F_775" localSheetId="3">[2]base!#REF!</definedName>
    <definedName name="F_775">[2]base!#REF!</definedName>
    <definedName name="F_779" localSheetId="8">[2]base!#REF!</definedName>
    <definedName name="F_779" localSheetId="4">[2]base!#REF!</definedName>
    <definedName name="F_779" localSheetId="13">[2]base!#REF!</definedName>
    <definedName name="F_779" localSheetId="7">[2]base!#REF!</definedName>
    <definedName name="F_779" localSheetId="10">[2]base!#REF!</definedName>
    <definedName name="F_779" localSheetId="9">[2]base!#REF!</definedName>
    <definedName name="F_779" localSheetId="5">[2]base!#REF!</definedName>
    <definedName name="F_779" localSheetId="6">[2]base!#REF!</definedName>
    <definedName name="F_779" localSheetId="3">[2]base!#REF!</definedName>
    <definedName name="F_779">[2]base!#REF!</definedName>
    <definedName name="F_784" localSheetId="8">[2]base!#REF!</definedName>
    <definedName name="F_784" localSheetId="4">[2]base!#REF!</definedName>
    <definedName name="F_784" localSheetId="13">[2]base!#REF!</definedName>
    <definedName name="F_784" localSheetId="7">[2]base!#REF!</definedName>
    <definedName name="F_784" localSheetId="10">[2]base!#REF!</definedName>
    <definedName name="F_784" localSheetId="9">[2]base!#REF!</definedName>
    <definedName name="F_784" localSheetId="5">[2]base!#REF!</definedName>
    <definedName name="F_784" localSheetId="6">[2]base!#REF!</definedName>
    <definedName name="F_784" localSheetId="3">[2]base!#REF!</definedName>
    <definedName name="F_784">[2]base!#REF!</definedName>
    <definedName name="F_788" localSheetId="8">[2]base!#REF!</definedName>
    <definedName name="F_788" localSheetId="4">[2]base!#REF!</definedName>
    <definedName name="F_788" localSheetId="13">[2]base!#REF!</definedName>
    <definedName name="F_788" localSheetId="7">[2]base!#REF!</definedName>
    <definedName name="F_788" localSheetId="10">[2]base!#REF!</definedName>
    <definedName name="F_788" localSheetId="9">[2]base!#REF!</definedName>
    <definedName name="F_788" localSheetId="5">[2]base!#REF!</definedName>
    <definedName name="F_788" localSheetId="6">[2]base!#REF!</definedName>
    <definedName name="F_788" localSheetId="3">[2]base!#REF!</definedName>
    <definedName name="F_788">[2]base!#REF!</definedName>
    <definedName name="F_792" localSheetId="8">[2]base!#REF!</definedName>
    <definedName name="F_792" localSheetId="4">[2]base!#REF!</definedName>
    <definedName name="F_792" localSheetId="13">[2]base!#REF!</definedName>
    <definedName name="F_792" localSheetId="7">[2]base!#REF!</definedName>
    <definedName name="F_792" localSheetId="10">[2]base!#REF!</definedName>
    <definedName name="F_792" localSheetId="9">[2]base!#REF!</definedName>
    <definedName name="F_792" localSheetId="5">[2]base!#REF!</definedName>
    <definedName name="F_792" localSheetId="6">[2]base!#REF!</definedName>
    <definedName name="F_792" localSheetId="3">[2]base!#REF!</definedName>
    <definedName name="F_792">[2]base!#REF!</definedName>
    <definedName name="F_796" localSheetId="8">[2]base!#REF!</definedName>
    <definedName name="F_796" localSheetId="4">[2]base!#REF!</definedName>
    <definedName name="F_796" localSheetId="13">[2]base!#REF!</definedName>
    <definedName name="F_796" localSheetId="7">[2]base!#REF!</definedName>
    <definedName name="F_796" localSheetId="10">[2]base!#REF!</definedName>
    <definedName name="F_796" localSheetId="9">[2]base!#REF!</definedName>
    <definedName name="F_796" localSheetId="5">[2]base!#REF!</definedName>
    <definedName name="F_796" localSheetId="6">[2]base!#REF!</definedName>
    <definedName name="F_796" localSheetId="3">[2]base!#REF!</definedName>
    <definedName name="F_796">[2]base!#REF!</definedName>
    <definedName name="F_8" localSheetId="8">[2]base!#REF!</definedName>
    <definedName name="F_8" localSheetId="4">[2]base!#REF!</definedName>
    <definedName name="F_8" localSheetId="13">[2]base!#REF!</definedName>
    <definedName name="F_8" localSheetId="7">[2]base!#REF!</definedName>
    <definedName name="F_8" localSheetId="10">[2]base!#REF!</definedName>
    <definedName name="F_8" localSheetId="9">[2]base!#REF!</definedName>
    <definedName name="F_8" localSheetId="5">[2]base!#REF!</definedName>
    <definedName name="F_8" localSheetId="6">[2]base!#REF!</definedName>
    <definedName name="F_8" localSheetId="3">[2]base!#REF!</definedName>
    <definedName name="F_8">[2]base!#REF!</definedName>
    <definedName name="F_802" localSheetId="8">[2]base!#REF!</definedName>
    <definedName name="F_802" localSheetId="4">[2]base!#REF!</definedName>
    <definedName name="F_802" localSheetId="13">[2]base!#REF!</definedName>
    <definedName name="F_802" localSheetId="7">[2]base!#REF!</definedName>
    <definedName name="F_802" localSheetId="10">[2]base!#REF!</definedName>
    <definedName name="F_802" localSheetId="9">[2]base!#REF!</definedName>
    <definedName name="F_802" localSheetId="5">[2]base!#REF!</definedName>
    <definedName name="F_802" localSheetId="6">[2]base!#REF!</definedName>
    <definedName name="F_802" localSheetId="3">[2]base!#REF!</definedName>
    <definedName name="F_802">[2]base!#REF!</definedName>
    <definedName name="F_803" localSheetId="8">[2]base!#REF!</definedName>
    <definedName name="F_803" localSheetId="4">[2]base!#REF!</definedName>
    <definedName name="F_803" localSheetId="13">[2]base!#REF!</definedName>
    <definedName name="F_803" localSheetId="7">[2]base!#REF!</definedName>
    <definedName name="F_803" localSheetId="10">[2]base!#REF!</definedName>
    <definedName name="F_803" localSheetId="9">[2]base!#REF!</definedName>
    <definedName name="F_803" localSheetId="5">[2]base!#REF!</definedName>
    <definedName name="F_803" localSheetId="6">[2]base!#REF!</definedName>
    <definedName name="F_803" localSheetId="3">[2]base!#REF!</definedName>
    <definedName name="F_803">[2]base!#REF!</definedName>
    <definedName name="F_805" localSheetId="8">[2]base!#REF!</definedName>
    <definedName name="F_805" localSheetId="4">[2]base!#REF!</definedName>
    <definedName name="F_805" localSheetId="13">[2]base!#REF!</definedName>
    <definedName name="F_805" localSheetId="7">[2]base!#REF!</definedName>
    <definedName name="F_805" localSheetId="10">[2]base!#REF!</definedName>
    <definedName name="F_805" localSheetId="9">[2]base!#REF!</definedName>
    <definedName name="F_805" localSheetId="5">[2]base!#REF!</definedName>
    <definedName name="F_805" localSheetId="6">[2]base!#REF!</definedName>
    <definedName name="F_805" localSheetId="3">[2]base!#REF!</definedName>
    <definedName name="F_805">[2]base!#REF!</definedName>
    <definedName name="F_82" localSheetId="8">[2]base!#REF!</definedName>
    <definedName name="F_82" localSheetId="4">[2]base!#REF!</definedName>
    <definedName name="F_82" localSheetId="13">[2]base!#REF!</definedName>
    <definedName name="F_82" localSheetId="7">[2]base!#REF!</definedName>
    <definedName name="F_82" localSheetId="10">[2]base!#REF!</definedName>
    <definedName name="F_82" localSheetId="9">[2]base!#REF!</definedName>
    <definedName name="F_82" localSheetId="5">[2]base!#REF!</definedName>
    <definedName name="F_82" localSheetId="6">[2]base!#REF!</definedName>
    <definedName name="F_82" localSheetId="3">[2]base!#REF!</definedName>
    <definedName name="F_82">[2]base!#REF!</definedName>
    <definedName name="F_820" localSheetId="8">[2]base!#REF!</definedName>
    <definedName name="F_820" localSheetId="4">[2]base!#REF!</definedName>
    <definedName name="F_820" localSheetId="13">[2]base!#REF!</definedName>
    <definedName name="F_820" localSheetId="7">[2]base!#REF!</definedName>
    <definedName name="F_820" localSheetId="10">[2]base!#REF!</definedName>
    <definedName name="F_820" localSheetId="9">[2]base!#REF!</definedName>
    <definedName name="F_820" localSheetId="5">[2]base!#REF!</definedName>
    <definedName name="F_820" localSheetId="6">[2]base!#REF!</definedName>
    <definedName name="F_820" localSheetId="3">[2]base!#REF!</definedName>
    <definedName name="F_820">[2]base!#REF!</definedName>
    <definedName name="F_830" localSheetId="8">[2]base!#REF!</definedName>
    <definedName name="F_830" localSheetId="4">[2]base!#REF!</definedName>
    <definedName name="F_830" localSheetId="13">[2]base!#REF!</definedName>
    <definedName name="F_830" localSheetId="7">[2]base!#REF!</definedName>
    <definedName name="F_830" localSheetId="10">[2]base!#REF!</definedName>
    <definedName name="F_830" localSheetId="9">[2]base!#REF!</definedName>
    <definedName name="F_830" localSheetId="5">[2]base!#REF!</definedName>
    <definedName name="F_830" localSheetId="6">[2]base!#REF!</definedName>
    <definedName name="F_830" localSheetId="3">[2]base!#REF!</definedName>
    <definedName name="F_830">[2]base!#REF!</definedName>
    <definedName name="F_855" localSheetId="8">[2]base!#REF!</definedName>
    <definedName name="F_855" localSheetId="4">[2]base!#REF!</definedName>
    <definedName name="F_855" localSheetId="13">[2]base!#REF!</definedName>
    <definedName name="F_855" localSheetId="7">[2]base!#REF!</definedName>
    <definedName name="F_855" localSheetId="10">[2]base!#REF!</definedName>
    <definedName name="F_855" localSheetId="9">[2]base!#REF!</definedName>
    <definedName name="F_855" localSheetId="5">[2]base!#REF!</definedName>
    <definedName name="F_855" localSheetId="6">[2]base!#REF!</definedName>
    <definedName name="F_855" localSheetId="3">[2]base!#REF!</definedName>
    <definedName name="F_855">[2]base!#REF!</definedName>
    <definedName name="F_870" localSheetId="8">[2]base!#REF!</definedName>
    <definedName name="F_870" localSheetId="4">[2]base!#REF!</definedName>
    <definedName name="F_870" localSheetId="13">[2]base!#REF!</definedName>
    <definedName name="F_870" localSheetId="7">[2]base!#REF!</definedName>
    <definedName name="F_870" localSheetId="10">[2]base!#REF!</definedName>
    <definedName name="F_870" localSheetId="9">[2]base!#REF!</definedName>
    <definedName name="F_870" localSheetId="5">[2]base!#REF!</definedName>
    <definedName name="F_870" localSheetId="6">[2]base!#REF!</definedName>
    <definedName name="F_870" localSheetId="3">[2]base!#REF!</definedName>
    <definedName name="F_870">[2]base!#REF!</definedName>
    <definedName name="F_880" localSheetId="8">[2]base!#REF!</definedName>
    <definedName name="F_880" localSheetId="4">[2]base!#REF!</definedName>
    <definedName name="F_880" localSheetId="13">[2]base!#REF!</definedName>
    <definedName name="F_880" localSheetId="7">[2]base!#REF!</definedName>
    <definedName name="F_880" localSheetId="10">[2]base!#REF!</definedName>
    <definedName name="F_880" localSheetId="9">[2]base!#REF!</definedName>
    <definedName name="F_880" localSheetId="5">[2]base!#REF!</definedName>
    <definedName name="F_880" localSheetId="6">[2]base!#REF!</definedName>
    <definedName name="F_880" localSheetId="3">[2]base!#REF!</definedName>
    <definedName name="F_880">[2]base!#REF!</definedName>
    <definedName name="F_882" localSheetId="8">[2]base!#REF!</definedName>
    <definedName name="F_882" localSheetId="4">[2]base!#REF!</definedName>
    <definedName name="F_882" localSheetId="13">[2]base!#REF!</definedName>
    <definedName name="F_882" localSheetId="7">[2]base!#REF!</definedName>
    <definedName name="F_882" localSheetId="10">[2]base!#REF!</definedName>
    <definedName name="F_882" localSheetId="9">[2]base!#REF!</definedName>
    <definedName name="F_882" localSheetId="5">[2]base!#REF!</definedName>
    <definedName name="F_882" localSheetId="6">[2]base!#REF!</definedName>
    <definedName name="F_882" localSheetId="3">[2]base!#REF!</definedName>
    <definedName name="F_882">[2]base!#REF!</definedName>
    <definedName name="F_884" localSheetId="8">[2]base!#REF!</definedName>
    <definedName name="F_884" localSheetId="4">[2]base!#REF!</definedName>
    <definedName name="F_884" localSheetId="13">[2]base!#REF!</definedName>
    <definedName name="F_884" localSheetId="7">[2]base!#REF!</definedName>
    <definedName name="F_884" localSheetId="10">[2]base!#REF!</definedName>
    <definedName name="F_884" localSheetId="9">[2]base!#REF!</definedName>
    <definedName name="F_884" localSheetId="5">[2]base!#REF!</definedName>
    <definedName name="F_884" localSheetId="6">[2]base!#REF!</definedName>
    <definedName name="F_884" localSheetId="3">[2]base!#REF!</definedName>
    <definedName name="F_884">[2]base!#REF!</definedName>
    <definedName name="F_886" localSheetId="8">[2]base!#REF!</definedName>
    <definedName name="F_886" localSheetId="4">[2]base!#REF!</definedName>
    <definedName name="F_886" localSheetId="13">[2]base!#REF!</definedName>
    <definedName name="F_886" localSheetId="7">[2]base!#REF!</definedName>
    <definedName name="F_886" localSheetId="10">[2]base!#REF!</definedName>
    <definedName name="F_886" localSheetId="9">[2]base!#REF!</definedName>
    <definedName name="F_886" localSheetId="5">[2]base!#REF!</definedName>
    <definedName name="F_886" localSheetId="6">[2]base!#REF!</definedName>
    <definedName name="F_886" localSheetId="3">[2]base!#REF!</definedName>
    <definedName name="F_886">[2]base!#REF!</definedName>
    <definedName name="F_888" localSheetId="8">[2]base!#REF!</definedName>
    <definedName name="F_888" localSheetId="4">[2]base!#REF!</definedName>
    <definedName name="F_888" localSheetId="13">[2]base!#REF!</definedName>
    <definedName name="F_888" localSheetId="7">[2]base!#REF!</definedName>
    <definedName name="F_888" localSheetId="10">[2]base!#REF!</definedName>
    <definedName name="F_888" localSheetId="9">[2]base!#REF!</definedName>
    <definedName name="F_888" localSheetId="5">[2]base!#REF!</definedName>
    <definedName name="F_888" localSheetId="6">[2]base!#REF!</definedName>
    <definedName name="F_888" localSheetId="3">[2]base!#REF!</definedName>
    <definedName name="F_888">[2]base!#REF!</definedName>
    <definedName name="F_890" localSheetId="8">[2]base!#REF!</definedName>
    <definedName name="F_890" localSheetId="4">[2]base!#REF!</definedName>
    <definedName name="F_890" localSheetId="13">[2]base!#REF!</definedName>
    <definedName name="F_890" localSheetId="7">[2]base!#REF!</definedName>
    <definedName name="F_890" localSheetId="10">[2]base!#REF!</definedName>
    <definedName name="F_890" localSheetId="9">[2]base!#REF!</definedName>
    <definedName name="F_890" localSheetId="5">[2]base!#REF!</definedName>
    <definedName name="F_890" localSheetId="6">[2]base!#REF!</definedName>
    <definedName name="F_890" localSheetId="3">[2]base!#REF!</definedName>
    <definedName name="F_890">[2]base!#REF!</definedName>
    <definedName name="F_9" localSheetId="8">[2]base!#REF!</definedName>
    <definedName name="F_9" localSheetId="4">[2]base!#REF!</definedName>
    <definedName name="F_9" localSheetId="13">[2]base!#REF!</definedName>
    <definedName name="F_9" localSheetId="7">[2]base!#REF!</definedName>
    <definedName name="F_9" localSheetId="10">[2]base!#REF!</definedName>
    <definedName name="F_9" localSheetId="9">[2]base!#REF!</definedName>
    <definedName name="F_9" localSheetId="5">[2]base!#REF!</definedName>
    <definedName name="F_9" localSheetId="6">[2]base!#REF!</definedName>
    <definedName name="F_9" localSheetId="3">[2]base!#REF!</definedName>
    <definedName name="F_9">[2]base!#REF!</definedName>
    <definedName name="F_905" localSheetId="8">[2]base!#REF!</definedName>
    <definedName name="F_905" localSheetId="4">[2]base!#REF!</definedName>
    <definedName name="F_905" localSheetId="13">[2]base!#REF!</definedName>
    <definedName name="F_905" localSheetId="7">[2]base!#REF!</definedName>
    <definedName name="F_905" localSheetId="10">[2]base!#REF!</definedName>
    <definedName name="F_905" localSheetId="9">[2]base!#REF!</definedName>
    <definedName name="F_905" localSheetId="5">[2]base!#REF!</definedName>
    <definedName name="F_905" localSheetId="6">[2]base!#REF!</definedName>
    <definedName name="F_905" localSheetId="3">[2]base!#REF!</definedName>
    <definedName name="F_905">[2]base!#REF!</definedName>
    <definedName name="F_910" localSheetId="8">[2]base!#REF!</definedName>
    <definedName name="F_910" localSheetId="4">[2]base!#REF!</definedName>
    <definedName name="F_910" localSheetId="13">[2]base!#REF!</definedName>
    <definedName name="F_910" localSheetId="7">[2]base!#REF!</definedName>
    <definedName name="F_910" localSheetId="10">[2]base!#REF!</definedName>
    <definedName name="F_910" localSheetId="9">[2]base!#REF!</definedName>
    <definedName name="F_910" localSheetId="5">[2]base!#REF!</definedName>
    <definedName name="F_910" localSheetId="6">[2]base!#REF!</definedName>
    <definedName name="F_910" localSheetId="3">[2]base!#REF!</definedName>
    <definedName name="F_910">[2]base!#REF!</definedName>
    <definedName name="F_930" localSheetId="8">[2]base!#REF!</definedName>
    <definedName name="F_930" localSheetId="4">[2]base!#REF!</definedName>
    <definedName name="F_930" localSheetId="13">[2]base!#REF!</definedName>
    <definedName name="F_930" localSheetId="7">[2]base!#REF!</definedName>
    <definedName name="F_930" localSheetId="10">[2]base!#REF!</definedName>
    <definedName name="F_930" localSheetId="9">[2]base!#REF!</definedName>
    <definedName name="F_930" localSheetId="5">[2]base!#REF!</definedName>
    <definedName name="F_930" localSheetId="6">[2]base!#REF!</definedName>
    <definedName name="F_930" localSheetId="3">[2]base!#REF!</definedName>
    <definedName name="F_930">[2]base!#REF!</definedName>
    <definedName name="F_950" localSheetId="8">[2]base!#REF!</definedName>
    <definedName name="F_950" localSheetId="4">[2]base!#REF!</definedName>
    <definedName name="F_950" localSheetId="13">[2]base!#REF!</definedName>
    <definedName name="F_950" localSheetId="7">[2]base!#REF!</definedName>
    <definedName name="F_950" localSheetId="10">[2]base!#REF!</definedName>
    <definedName name="F_950" localSheetId="9">[2]base!#REF!</definedName>
    <definedName name="F_950" localSheetId="5">[2]base!#REF!</definedName>
    <definedName name="F_950" localSheetId="6">[2]base!#REF!</definedName>
    <definedName name="F_950" localSheetId="3">[2]base!#REF!</definedName>
    <definedName name="F_950">[2]base!#REF!</definedName>
    <definedName name="F_960" localSheetId="8">[2]base!#REF!</definedName>
    <definedName name="F_960" localSheetId="4">[2]base!#REF!</definedName>
    <definedName name="F_960" localSheetId="13">[2]base!#REF!</definedName>
    <definedName name="F_960" localSheetId="7">[2]base!#REF!</definedName>
    <definedName name="F_960" localSheetId="10">[2]base!#REF!</definedName>
    <definedName name="F_960" localSheetId="9">[2]base!#REF!</definedName>
    <definedName name="F_960" localSheetId="5">[2]base!#REF!</definedName>
    <definedName name="F_960" localSheetId="6">[2]base!#REF!</definedName>
    <definedName name="F_960" localSheetId="3">[2]base!#REF!</definedName>
    <definedName name="F_960">[2]base!#REF!</definedName>
    <definedName name="F_965" localSheetId="8">[2]base!#REF!</definedName>
    <definedName name="F_965" localSheetId="4">[2]base!#REF!</definedName>
    <definedName name="F_965" localSheetId="13">[2]base!#REF!</definedName>
    <definedName name="F_965" localSheetId="7">[2]base!#REF!</definedName>
    <definedName name="F_965" localSheetId="10">[2]base!#REF!</definedName>
    <definedName name="F_965" localSheetId="9">[2]base!#REF!</definedName>
    <definedName name="F_965" localSheetId="5">[2]base!#REF!</definedName>
    <definedName name="F_965" localSheetId="6">[2]base!#REF!</definedName>
    <definedName name="F_965" localSheetId="3">[2]base!#REF!</definedName>
    <definedName name="F_965">[2]base!#REF!</definedName>
    <definedName name="F_97" localSheetId="8">[2]base!#REF!</definedName>
    <definedName name="F_97" localSheetId="4">[2]base!#REF!</definedName>
    <definedName name="F_97" localSheetId="13">[2]base!#REF!</definedName>
    <definedName name="F_97" localSheetId="7">[2]base!#REF!</definedName>
    <definedName name="F_97" localSheetId="10">[2]base!#REF!</definedName>
    <definedName name="F_97" localSheetId="9">[2]base!#REF!</definedName>
    <definedName name="F_97" localSheetId="5">[2]base!#REF!</definedName>
    <definedName name="F_97" localSheetId="6">[2]base!#REF!</definedName>
    <definedName name="F_97" localSheetId="3">[2]base!#REF!</definedName>
    <definedName name="F_97">[2]base!#REF!</definedName>
    <definedName name="F_970" localSheetId="8">[2]base!#REF!</definedName>
    <definedName name="F_970" localSheetId="4">[2]base!#REF!</definedName>
    <definedName name="F_970" localSheetId="13">[2]base!#REF!</definedName>
    <definedName name="F_970" localSheetId="7">[2]base!#REF!</definedName>
    <definedName name="F_970" localSheetId="10">[2]base!#REF!</definedName>
    <definedName name="F_970" localSheetId="9">[2]base!#REF!</definedName>
    <definedName name="F_970" localSheetId="5">[2]base!#REF!</definedName>
    <definedName name="F_970" localSheetId="6">[2]base!#REF!</definedName>
    <definedName name="F_970" localSheetId="3">[2]base!#REF!</definedName>
    <definedName name="F_970">[2]base!#REF!</definedName>
    <definedName name="F_980" localSheetId="8">[2]base!#REF!</definedName>
    <definedName name="F_980" localSheetId="4">[2]base!#REF!</definedName>
    <definedName name="F_980" localSheetId="13">[2]base!#REF!</definedName>
    <definedName name="F_980" localSheetId="7">[2]base!#REF!</definedName>
    <definedName name="F_980" localSheetId="10">[2]base!#REF!</definedName>
    <definedName name="F_980" localSheetId="9">[2]base!#REF!</definedName>
    <definedName name="F_980" localSheetId="5">[2]base!#REF!</definedName>
    <definedName name="F_980" localSheetId="6">[2]base!#REF!</definedName>
    <definedName name="F_980" localSheetId="3">[2]base!#REF!</definedName>
    <definedName name="F_980">[2]base!#REF!</definedName>
    <definedName name="F_990" localSheetId="8">[2]base!#REF!</definedName>
    <definedName name="F_990" localSheetId="4">[2]base!#REF!</definedName>
    <definedName name="F_990" localSheetId="13">[2]base!#REF!</definedName>
    <definedName name="F_990" localSheetId="7">[2]base!#REF!</definedName>
    <definedName name="F_990" localSheetId="10">[2]base!#REF!</definedName>
    <definedName name="F_990" localSheetId="9">[2]base!#REF!</definedName>
    <definedName name="F_990" localSheetId="5">[2]base!#REF!</definedName>
    <definedName name="F_990" localSheetId="6">[2]base!#REF!</definedName>
    <definedName name="F_990" localSheetId="3">[2]base!#REF!</definedName>
    <definedName name="F_990">[2]base!#REF!</definedName>
    <definedName name="FA" localSheetId="1">#REF!</definedName>
    <definedName name="FA">#REF!</definedName>
    <definedName name="fabiola" localSheetId="1">#REF!</definedName>
    <definedName name="fabiola">#REF!</definedName>
    <definedName name="FADO" localSheetId="1">#REF!</definedName>
    <definedName name="FADO">#REF!</definedName>
    <definedName name="Fae_08" localSheetId="1">#REF!</definedName>
    <definedName name="Fae_08">#REF!</definedName>
    <definedName name="Faixa" localSheetId="1">#REF!</definedName>
    <definedName name="Faixa">#REF!</definedName>
    <definedName name="Faixa_3" localSheetId="1">#REF!</definedName>
    <definedName name="Faixa_3">#REF!</definedName>
    <definedName name="Faixa_4" localSheetId="1">#REF!</definedName>
    <definedName name="Faixa_4">#REF!</definedName>
    <definedName name="Faixa_5" localSheetId="1">#REF!</definedName>
    <definedName name="Faixa_5">#REF!</definedName>
    <definedName name="Faixaa" localSheetId="1">#REF!</definedName>
    <definedName name="Faixaa">#REF!</definedName>
    <definedName name="Fase_07" localSheetId="1">#REF!</definedName>
    <definedName name="Fase_07">#REF!</definedName>
    <definedName name="fc1a" localSheetId="1">#REF!</definedName>
    <definedName name="fc1a">#REF!</definedName>
    <definedName name="fc1a_24" localSheetId="1">#REF!</definedName>
    <definedName name="fc1a_24">#REF!</definedName>
    <definedName name="fc1a_26" localSheetId="1">#REF!</definedName>
    <definedName name="fc1a_26">#REF!</definedName>
    <definedName name="fc1a_27" localSheetId="1">#REF!</definedName>
    <definedName name="fc1a_27">#REF!</definedName>
    <definedName name="fc1a_9" localSheetId="1">#REF!</definedName>
    <definedName name="fc1a_9">#REF!</definedName>
    <definedName name="FC2A" localSheetId="1">#REF!</definedName>
    <definedName name="FC2A">#REF!</definedName>
    <definedName name="FC2A_24" localSheetId="1">#REF!</definedName>
    <definedName name="FC2A_24">#REF!</definedName>
    <definedName name="FC2A_26" localSheetId="1">#REF!</definedName>
    <definedName name="FC2A_26">#REF!</definedName>
    <definedName name="FC2A_27" localSheetId="1">#REF!</definedName>
    <definedName name="FC2A_27">#REF!</definedName>
    <definedName name="FC2A_9" localSheetId="1">#REF!</definedName>
    <definedName name="FC2A_9">#REF!</definedName>
    <definedName name="FC3A" localSheetId="1">#REF!</definedName>
    <definedName name="FC3A">#REF!</definedName>
    <definedName name="FC3A_24" localSheetId="1">#REF!</definedName>
    <definedName name="FC3A_24">#REF!</definedName>
    <definedName name="FC3A_26" localSheetId="1">#REF!</definedName>
    <definedName name="FC3A_26">#REF!</definedName>
    <definedName name="FC3A_27" localSheetId="1">#REF!</definedName>
    <definedName name="FC3A_27">#REF!</definedName>
    <definedName name="FC3A_9" localSheetId="1">#REF!</definedName>
    <definedName name="FC3A_9">#REF!</definedName>
    <definedName name="FD" localSheetId="1">#REF!</definedName>
    <definedName name="FD">#REF!</definedName>
    <definedName name="fdfd" localSheetId="1">#REF!</definedName>
    <definedName name="fdfd">#REF!</definedName>
    <definedName name="fdsafe" localSheetId="1">#REF!</definedName>
    <definedName name="fdsafe">#REF!</definedName>
    <definedName name="FE" localSheetId="1">#REF!</definedName>
    <definedName name="FE">#REF!</definedName>
    <definedName name="FERE" localSheetId="1">#REF!</definedName>
    <definedName name="FERE">#REF!</definedName>
    <definedName name="FFDSA" localSheetId="1">#REF!</definedName>
    <definedName name="FFDSA">#REF!</definedName>
    <definedName name="fff" localSheetId="1">#REF!</definedName>
    <definedName name="fff">#REF!</definedName>
    <definedName name="fffffffffffff" localSheetId="1">#REF!</definedName>
    <definedName name="fffffffffffff">#REF!</definedName>
    <definedName name="fffffffffffffff" localSheetId="1">#REF!</definedName>
    <definedName name="fffffffffffffff">#REF!</definedName>
    <definedName name="fffg" localSheetId="1">#REF!</definedName>
    <definedName name="fffg">#REF!</definedName>
    <definedName name="fgdfgdfg" localSheetId="1">#REF!</definedName>
    <definedName name="fgdfgdfg">#REF!</definedName>
    <definedName name="fge" localSheetId="1">#REF!</definedName>
    <definedName name="fge">#REF!</definedName>
    <definedName name="fgjfghj" localSheetId="1">#REF!</definedName>
    <definedName name="fgjfghj">#REF!</definedName>
    <definedName name="Filtrar_1000" localSheetId="1">#REF!</definedName>
    <definedName name="Filtrar_1000">#REF!</definedName>
    <definedName name="Finados" localSheetId="1">#REF!</definedName>
    <definedName name="Finados">#REF!</definedName>
    <definedName name="FINAL_CM" localSheetId="1">#REF!</definedName>
    <definedName name="FINAL_CM">#REF!</definedName>
    <definedName name="FINAL_RCC" localSheetId="1">#REF!</definedName>
    <definedName name="FINAL_RCC">#REF!</definedName>
    <definedName name="FINAL_RM" localSheetId="1">#REF!</definedName>
    <definedName name="FINAL_RM">#REF!</definedName>
    <definedName name="FINAL_RMA" localSheetId="1">#REF!</definedName>
    <definedName name="FINAL_RMA">#REF!</definedName>
    <definedName name="FINAL_RMEC" localSheetId="1">#REF!</definedName>
    <definedName name="FINAL_RMEC">#REF!</definedName>
    <definedName name="FIRMA" localSheetId="1">#REF!</definedName>
    <definedName name="FIRMA">#REF!</definedName>
    <definedName name="firma2" localSheetId="1">#REF!</definedName>
    <definedName name="firma2">#REF!</definedName>
    <definedName name="FLU" localSheetId="1">#REF!</definedName>
    <definedName name="FLU">#REF!</definedName>
    <definedName name="Fluência" localSheetId="1">#REF!</definedName>
    <definedName name="Fluência">#REF!</definedName>
    <definedName name="fluxo" localSheetId="1">#REF!</definedName>
    <definedName name="fluxo">#REF!</definedName>
    <definedName name="fluxoo" localSheetId="1">#REF!</definedName>
    <definedName name="fluxoo">#REF!</definedName>
    <definedName name="FM" localSheetId="1">#REF!</definedName>
    <definedName name="FM">#REF!</definedName>
    <definedName name="FMW" localSheetId="1">#REF!</definedName>
    <definedName name="FMW">#REF!</definedName>
    <definedName name="FMWA" localSheetId="1">#REF!</definedName>
    <definedName name="FMWA">#REF!</definedName>
    <definedName name="FORMA" localSheetId="1">#REF!</definedName>
    <definedName name="FORMA">#REF!</definedName>
    <definedName name="FRE" localSheetId="1">#REF!</definedName>
    <definedName name="FRE">#REF!</definedName>
    <definedName name="Fresagem" localSheetId="1">#REF!</definedName>
    <definedName name="Fresagem">#REF!</definedName>
    <definedName name="FSADFD" localSheetId="1">#REF!</definedName>
    <definedName name="FSADFD">#REF!</definedName>
    <definedName name="Função" localSheetId="1">#REF!</definedName>
    <definedName name="Função">#REF!</definedName>
    <definedName name="G" localSheetId="1">#REF!</definedName>
    <definedName name="G">#REF!</definedName>
    <definedName name="GASOLINA" localSheetId="1">#REF!</definedName>
    <definedName name="GASOLINA">#REF!</definedName>
    <definedName name="GAST" localSheetId="1">#REF!</definedName>
    <definedName name="GAST">#REF!</definedName>
    <definedName name="gastalho" localSheetId="1">#REF!</definedName>
    <definedName name="gastalho">#REF!</definedName>
    <definedName name="gastalho_13" localSheetId="1">#REF!</definedName>
    <definedName name="gastalho_13">#REF!</definedName>
    <definedName name="gastalho_13_19" localSheetId="1">#REF!</definedName>
    <definedName name="gastalho_13_19">#REF!</definedName>
    <definedName name="gastalho_13_23" localSheetId="1">#REF!</definedName>
    <definedName name="gastalho_13_23">#REF!</definedName>
    <definedName name="gastalho_13_25" localSheetId="1">#REF!</definedName>
    <definedName name="gastalho_13_25">#REF!</definedName>
    <definedName name="gastalho_15" localSheetId="1">#REF!</definedName>
    <definedName name="gastalho_15">#REF!</definedName>
    <definedName name="gastalho_15_13" localSheetId="1">#REF!</definedName>
    <definedName name="gastalho_15_13">#REF!</definedName>
    <definedName name="gastalho_15_13_19" localSheetId="1">#REF!</definedName>
    <definedName name="gastalho_15_13_19">#REF!</definedName>
    <definedName name="gastalho_15_13_23" localSheetId="1">#REF!</definedName>
    <definedName name="gastalho_15_13_23">#REF!</definedName>
    <definedName name="gastalho_15_13_25" localSheetId="1">#REF!</definedName>
    <definedName name="gastalho_15_13_25">#REF!</definedName>
    <definedName name="gastalho_15_19" localSheetId="1">#REF!</definedName>
    <definedName name="gastalho_15_19">#REF!</definedName>
    <definedName name="gastalho_15_23" localSheetId="1">#REF!</definedName>
    <definedName name="gastalho_15_23">#REF!</definedName>
    <definedName name="gastalho_15_25" localSheetId="1">#REF!</definedName>
    <definedName name="gastalho_15_25">#REF!</definedName>
    <definedName name="gastalho_19" localSheetId="1">#REF!</definedName>
    <definedName name="gastalho_19">#REF!</definedName>
    <definedName name="gastalho_23" localSheetId="1">#REF!</definedName>
    <definedName name="gastalho_23">#REF!</definedName>
    <definedName name="gastalho_24" localSheetId="1">#REF!</definedName>
    <definedName name="gastalho_24">#REF!</definedName>
    <definedName name="gastalho_24_13" localSheetId="1">#REF!</definedName>
    <definedName name="gastalho_24_13">#REF!</definedName>
    <definedName name="gastalho_24_13_19" localSheetId="1">#REF!</definedName>
    <definedName name="gastalho_24_13_19">#REF!</definedName>
    <definedName name="gastalho_24_13_23" localSheetId="1">#REF!</definedName>
    <definedName name="gastalho_24_13_23">#REF!</definedName>
    <definedName name="gastalho_24_13_25" localSheetId="1">#REF!</definedName>
    <definedName name="gastalho_24_13_25">#REF!</definedName>
    <definedName name="gastalho_24_19" localSheetId="1">#REF!</definedName>
    <definedName name="gastalho_24_19">#REF!</definedName>
    <definedName name="gastalho_24_23" localSheetId="1">#REF!</definedName>
    <definedName name="gastalho_24_23">#REF!</definedName>
    <definedName name="gastalho_24_25" localSheetId="1">#REF!</definedName>
    <definedName name="gastalho_24_25">#REF!</definedName>
    <definedName name="gastalho_25" localSheetId="1">#REF!</definedName>
    <definedName name="gastalho_25">#REF!</definedName>
    <definedName name="Gastos_Marajó" localSheetId="1">#REF!</definedName>
    <definedName name="Gastos_Marajó">#REF!</definedName>
    <definedName name="GE" localSheetId="1">#REF!</definedName>
    <definedName name="GE">#REF!</definedName>
    <definedName name="GEOVANI" localSheetId="1">#REF!</definedName>
    <definedName name="GEOVANI">#REF!</definedName>
    <definedName name="GEOVANI2" localSheetId="1">#REF!</definedName>
    <definedName name="GEOVANI2">#REF!</definedName>
    <definedName name="geral" localSheetId="1">#REF!</definedName>
    <definedName name="geral">#REF!</definedName>
    <definedName name="gfdg" localSheetId="1">#REF!</definedName>
    <definedName name="gfdg">#REF!</definedName>
    <definedName name="giu6lkjhlij" localSheetId="1">#REF!</definedName>
    <definedName name="giu6lkjhlij">#REF!</definedName>
    <definedName name="glosas" localSheetId="8">#REF!</definedName>
    <definedName name="glosas" localSheetId="4">#REF!</definedName>
    <definedName name="glosas" localSheetId="13">#REF!</definedName>
    <definedName name="glosas" localSheetId="7">#REF!</definedName>
    <definedName name="glosas" localSheetId="10">#REF!</definedName>
    <definedName name="glosas" localSheetId="9">#REF!</definedName>
    <definedName name="glosas" localSheetId="5">#REF!</definedName>
    <definedName name="glosas" localSheetId="6">#REF!</definedName>
    <definedName name="glosas" localSheetId="3">#REF!</definedName>
    <definedName name="glosas">#REF!</definedName>
    <definedName name="GP" localSheetId="1">#REF!</definedName>
    <definedName name="GP">#REF!</definedName>
    <definedName name="GRADUADA" localSheetId="1">#REF!</definedName>
    <definedName name="GRADUADA">#REF!</definedName>
    <definedName name="graf" localSheetId="1">#REF!</definedName>
    <definedName name="graf">#REF!</definedName>
    <definedName name="graff" localSheetId="1">#REF!</definedName>
    <definedName name="graff">#REF!</definedName>
    <definedName name="GRAMA" localSheetId="1">#REF!</definedName>
    <definedName name="GRAMA">#REF!</definedName>
    <definedName name="gsffgs" localSheetId="1">#REF!</definedName>
    <definedName name="gsffgs">#REF!</definedName>
    <definedName name="guardacorpo" localSheetId="1">#REF!</definedName>
    <definedName name="guardacorpo">#REF!</definedName>
    <definedName name="guardacorpo_13" localSheetId="1">#REF!</definedName>
    <definedName name="guardacorpo_13">#REF!</definedName>
    <definedName name="guardacorpo_13_19" localSheetId="1">#REF!</definedName>
    <definedName name="guardacorpo_13_19">#REF!</definedName>
    <definedName name="guardacorpo_13_23" localSheetId="1">#REF!</definedName>
    <definedName name="guardacorpo_13_23">#REF!</definedName>
    <definedName name="guardacorpo_13_25" localSheetId="1">#REF!</definedName>
    <definedName name="guardacorpo_13_25">#REF!</definedName>
    <definedName name="guardacorpo_15" localSheetId="1">#REF!</definedName>
    <definedName name="guardacorpo_15">#REF!</definedName>
    <definedName name="guardacorpo_15_13" localSheetId="1">#REF!</definedName>
    <definedName name="guardacorpo_15_13">#REF!</definedName>
    <definedName name="guardacorpo_15_13_19" localSheetId="1">#REF!</definedName>
    <definedName name="guardacorpo_15_13_19">#REF!</definedName>
    <definedName name="guardacorpo_15_13_23" localSheetId="1">#REF!</definedName>
    <definedName name="guardacorpo_15_13_23">#REF!</definedName>
    <definedName name="guardacorpo_15_13_25" localSheetId="1">#REF!</definedName>
    <definedName name="guardacorpo_15_13_25">#REF!</definedName>
    <definedName name="guardacorpo_15_19" localSheetId="1">#REF!</definedName>
    <definedName name="guardacorpo_15_19">#REF!</definedName>
    <definedName name="guardacorpo_15_23" localSheetId="1">#REF!</definedName>
    <definedName name="guardacorpo_15_23">#REF!</definedName>
    <definedName name="guardacorpo_15_25" localSheetId="1">#REF!</definedName>
    <definedName name="guardacorpo_15_25">#REF!</definedName>
    <definedName name="guardacorpo_19" localSheetId="1">#REF!</definedName>
    <definedName name="guardacorpo_19">#REF!</definedName>
    <definedName name="guardacorpo_23" localSheetId="1">#REF!</definedName>
    <definedName name="guardacorpo_23">#REF!</definedName>
    <definedName name="guardacorpo_24" localSheetId="1">#REF!</definedName>
    <definedName name="guardacorpo_24">#REF!</definedName>
    <definedName name="guardacorpo_24_13" localSheetId="1">#REF!</definedName>
    <definedName name="guardacorpo_24_13">#REF!</definedName>
    <definedName name="guardacorpo_24_13_19" localSheetId="1">#REF!</definedName>
    <definedName name="guardacorpo_24_13_19">#REF!</definedName>
    <definedName name="guardacorpo_24_13_23" localSheetId="1">#REF!</definedName>
    <definedName name="guardacorpo_24_13_23">#REF!</definedName>
    <definedName name="guardacorpo_24_13_25" localSheetId="1">#REF!</definedName>
    <definedName name="guardacorpo_24_13_25">#REF!</definedName>
    <definedName name="guardacorpo_24_19" localSheetId="1">#REF!</definedName>
    <definedName name="guardacorpo_24_19">#REF!</definedName>
    <definedName name="guardacorpo_24_23" localSheetId="1">#REF!</definedName>
    <definedName name="guardacorpo_24_23">#REF!</definedName>
    <definedName name="guardacorpo_24_25" localSheetId="1">#REF!</definedName>
    <definedName name="guardacorpo_24_25">#REF!</definedName>
    <definedName name="guardacorpo_25" localSheetId="1">#REF!</definedName>
    <definedName name="guardacorpo_25">#REF!</definedName>
    <definedName name="guh" localSheetId="1">#REF!</definedName>
    <definedName name="guh">#REF!</definedName>
    <definedName name="H" localSheetId="1">#REF!</definedName>
    <definedName name="H">#REF!</definedName>
    <definedName name="H_19" localSheetId="1">#REF!</definedName>
    <definedName name="H_19">#REF!</definedName>
    <definedName name="H_23" localSheetId="1">#REF!</definedName>
    <definedName name="H_23">#REF!</definedName>
    <definedName name="H_25" localSheetId="1">#REF!</definedName>
    <definedName name="H_25">#REF!</definedName>
    <definedName name="hdsfavxc" localSheetId="1">#REF!</definedName>
    <definedName name="hdsfavxc">#REF!</definedName>
    <definedName name="HENC" localSheetId="1">#REF!</definedName>
    <definedName name="HENC">#REF!</definedName>
    <definedName name="hghg" localSheetId="1">#REF!</definedName>
    <definedName name="hghg">#REF!</definedName>
    <definedName name="hghgh" localSheetId="1">#REF!</definedName>
    <definedName name="hghgh">#REF!</definedName>
    <definedName name="HHHHH" localSheetId="1">#REF!</definedName>
    <definedName name="HHHHH">#REF!</definedName>
    <definedName name="hhhhhhh" localSheetId="1">#REF!</definedName>
    <definedName name="hhhhhhh">#REF!</definedName>
    <definedName name="hi" localSheetId="1">#REF!</definedName>
    <definedName name="hi">#REF!</definedName>
    <definedName name="hi_24" localSheetId="1">#REF!</definedName>
    <definedName name="hi_24">#REF!</definedName>
    <definedName name="hi_26" localSheetId="1">#REF!</definedName>
    <definedName name="hi_26">#REF!</definedName>
    <definedName name="hi_27" localSheetId="1">#REF!</definedName>
    <definedName name="hi_27">#REF!</definedName>
    <definedName name="hi_3" localSheetId="1">#REF!</definedName>
    <definedName name="hi_3">#REF!</definedName>
    <definedName name="hi_4" localSheetId="1">#REF!</definedName>
    <definedName name="hi_4">#REF!</definedName>
    <definedName name="hi_5" localSheetId="1">#REF!</definedName>
    <definedName name="hi_5">#REF!</definedName>
    <definedName name="hi_9" localSheetId="1">#REF!</definedName>
    <definedName name="hi_9">#REF!</definedName>
    <definedName name="hii" localSheetId="1">#REF!</definedName>
    <definedName name="hii">#REF!</definedName>
    <definedName name="hmngj" localSheetId="1">#REF!</definedName>
    <definedName name="hmngj">#REF!</definedName>
    <definedName name="HMOTO" localSheetId="1">#REF!</definedName>
    <definedName name="HMOTO">#REF!</definedName>
    <definedName name="horaam" localSheetId="1">#REF!</definedName>
    <definedName name="horaam">#REF!</definedName>
    <definedName name="horaenc" localSheetId="1">#REF!</definedName>
    <definedName name="horaenc">#REF!</definedName>
    <definedName name="horaseven" localSheetId="1">#REF!</definedName>
    <definedName name="horaseven">#REF!</definedName>
    <definedName name="hsdjsg" localSheetId="1">#REF!</definedName>
    <definedName name="hsdjsg">#REF!</definedName>
    <definedName name="HSERV" localSheetId="1">#REF!</definedName>
    <definedName name="HSERV">#REF!</definedName>
    <definedName name="I" localSheetId="1">#REF!</definedName>
    <definedName name="I">#REF!</definedName>
    <definedName name="II" localSheetId="1">#REF!</definedName>
    <definedName name="II">#REF!</definedName>
    <definedName name="III" localSheetId="1">#REF!</definedName>
    <definedName name="III">#REF!</definedName>
    <definedName name="IM" localSheetId="1">#REF!</definedName>
    <definedName name="IM">#REF!</definedName>
    <definedName name="IM_4" localSheetId="1">#REF!</definedName>
    <definedName name="IM_4">#REF!</definedName>
    <definedName name="IMM" localSheetId="1">#REF!</definedName>
    <definedName name="IMM">#REF!</definedName>
    <definedName name="IMP" localSheetId="1">#REF!</definedName>
    <definedName name="IMP">#REF!</definedName>
    <definedName name="Import.Ação" localSheetId="8">#REF!</definedName>
    <definedName name="Import.Ação" localSheetId="4">#REF!</definedName>
    <definedName name="Import.Ação" localSheetId="13">#REF!</definedName>
    <definedName name="Import.Ação" localSheetId="7">#REF!</definedName>
    <definedName name="Import.Ação" localSheetId="10">#REF!</definedName>
    <definedName name="Import.Ação" localSheetId="9">#REF!</definedName>
    <definedName name="Import.Ação" localSheetId="5">#REF!</definedName>
    <definedName name="Import.Ação" localSheetId="6">#REF!</definedName>
    <definedName name="Import.Ação" localSheetId="3">#REF!</definedName>
    <definedName name="Import.Ação">#REF!</definedName>
    <definedName name="Import.Apelido" localSheetId="8">#REF!</definedName>
    <definedName name="Import.Apelido" localSheetId="4">#REF!</definedName>
    <definedName name="Import.Apelido" localSheetId="13">#REF!</definedName>
    <definedName name="Import.Apelido" localSheetId="7">#REF!</definedName>
    <definedName name="Import.Apelido" localSheetId="10">#REF!</definedName>
    <definedName name="Import.Apelido" localSheetId="9">#REF!</definedName>
    <definedName name="Import.Apelido" localSheetId="5">#REF!</definedName>
    <definedName name="Import.Apelido" localSheetId="6">#REF!</definedName>
    <definedName name="Import.Apelido" localSheetId="3">#REF!</definedName>
    <definedName name="Import.Apelido">#REF!</definedName>
    <definedName name="Import.CNPJ" localSheetId="8">#REF!</definedName>
    <definedName name="Import.CNPJ" localSheetId="4">#REF!</definedName>
    <definedName name="Import.CNPJ" localSheetId="13">#REF!</definedName>
    <definedName name="Import.CNPJ" localSheetId="7">#REF!</definedName>
    <definedName name="Import.CNPJ" localSheetId="10">#REF!</definedName>
    <definedName name="Import.CNPJ" localSheetId="9">#REF!</definedName>
    <definedName name="Import.CNPJ" localSheetId="5">#REF!</definedName>
    <definedName name="Import.CNPJ" localSheetId="6">#REF!</definedName>
    <definedName name="Import.CNPJ" localSheetId="3">#REF!</definedName>
    <definedName name="Import.CNPJ">#REF!</definedName>
    <definedName name="Import.CR" localSheetId="8">#REF!</definedName>
    <definedName name="Import.CR" localSheetId="4">#REF!</definedName>
    <definedName name="Import.CR" localSheetId="13">#REF!</definedName>
    <definedName name="Import.CR" localSheetId="7">#REF!</definedName>
    <definedName name="Import.CR" localSheetId="10">#REF!</definedName>
    <definedName name="Import.CR" localSheetId="9">#REF!</definedName>
    <definedName name="Import.CR" localSheetId="5">#REF!</definedName>
    <definedName name="Import.CR" localSheetId="6">#REF!</definedName>
    <definedName name="Import.CR" localSheetId="3">#REF!</definedName>
    <definedName name="Import.CR">#REF!</definedName>
    <definedName name="Import.CTEF" localSheetId="8">#REF!</definedName>
    <definedName name="Import.CTEF" localSheetId="4">#REF!</definedName>
    <definedName name="Import.CTEF" localSheetId="13">#REF!</definedName>
    <definedName name="Import.CTEF" localSheetId="7">#REF!</definedName>
    <definedName name="Import.CTEF" localSheetId="10">#REF!</definedName>
    <definedName name="Import.CTEF" localSheetId="9">#REF!</definedName>
    <definedName name="Import.CTEF" localSheetId="5">#REF!</definedName>
    <definedName name="Import.CTEF" localSheetId="6">#REF!</definedName>
    <definedName name="Import.CTEF" localSheetId="3">#REF!</definedName>
    <definedName name="Import.CTEF">#REF!</definedName>
    <definedName name="Import.DataAssinaturaCR" localSheetId="8">#REF!</definedName>
    <definedName name="Import.DataAssinaturaCR" localSheetId="4">#REF!</definedName>
    <definedName name="Import.DataAssinaturaCR" localSheetId="13">#REF!</definedName>
    <definedName name="Import.DataAssinaturaCR" localSheetId="7">#REF!</definedName>
    <definedName name="Import.DataAssinaturaCR" localSheetId="10">#REF!</definedName>
    <definedName name="Import.DataAssinaturaCR" localSheetId="9">#REF!</definedName>
    <definedName name="Import.DataAssinaturaCR" localSheetId="5">#REF!</definedName>
    <definedName name="Import.DataAssinaturaCR" localSheetId="6">#REF!</definedName>
    <definedName name="Import.DataAssinaturaCR" localSheetId="3">#REF!</definedName>
    <definedName name="Import.DataAssinaturaCR">#REF!</definedName>
    <definedName name="Import.DataInícioObra" localSheetId="8">#REF!</definedName>
    <definedName name="Import.DataInícioObra" localSheetId="4">#REF!</definedName>
    <definedName name="Import.DataInícioObra" localSheetId="13">#REF!</definedName>
    <definedName name="Import.DataInícioObra" localSheetId="7">#REF!</definedName>
    <definedName name="Import.DataInícioObra" localSheetId="10">#REF!</definedName>
    <definedName name="Import.DataInícioObra" localSheetId="9">#REF!</definedName>
    <definedName name="Import.DataInícioObra" localSheetId="5">#REF!</definedName>
    <definedName name="Import.DataInícioObra" localSheetId="6">#REF!</definedName>
    <definedName name="Import.DataInícioObra" localSheetId="3">#REF!</definedName>
    <definedName name="Import.DataInícioObra">#REF!</definedName>
    <definedName name="Import.DescLote" localSheetId="8">#REF!</definedName>
    <definedName name="Import.DescLote" localSheetId="4">#REF!</definedName>
    <definedName name="Import.DescLote" localSheetId="13">#REF!</definedName>
    <definedName name="Import.DescLote" localSheetId="7">#REF!</definedName>
    <definedName name="Import.DescLote" localSheetId="10">#REF!</definedName>
    <definedName name="Import.DescLote" localSheetId="9">#REF!</definedName>
    <definedName name="Import.DescLote" localSheetId="5">#REF!</definedName>
    <definedName name="Import.DescLote" localSheetId="6">#REF!</definedName>
    <definedName name="Import.DescLote" localSheetId="3">#REF!</definedName>
    <definedName name="Import.DescLote">#REF!</definedName>
    <definedName name="Import.Descrição" localSheetId="8">OFFSET(#REF!,1,0):OFFSET(#REF!,-1,0)</definedName>
    <definedName name="Import.Descrição" localSheetId="4">OFFSET(#REF!,1,0):OFFSET(#REF!,-1,0)</definedName>
    <definedName name="Import.Descrição" localSheetId="13">OFFSET(#REF!,1,0):OFFSET(#REF!,-1,0)</definedName>
    <definedName name="Import.Descrição" localSheetId="7">OFFSET(#REF!,1,0):OFFSET(#REF!,-1,0)</definedName>
    <definedName name="Import.Descrição" localSheetId="10">OFFSET(#REF!,1,0):OFFSET(#REF!,-1,0)</definedName>
    <definedName name="Import.Descrição" localSheetId="9">OFFSET(#REF!,1,0):OFFSET(#REF!,-1,0)</definedName>
    <definedName name="Import.Descrição" localSheetId="5">OFFSET(#REF!,1,0):OFFSET(#REF!,-1,0)</definedName>
    <definedName name="Import.Descrição" localSheetId="6">OFFSET(#REF!,1,0):OFFSET(#REF!,-1,0)</definedName>
    <definedName name="Import.Descrição" localSheetId="3">OFFSET(#REF!,1,0):OFFSET(#REF!,-1,0)</definedName>
    <definedName name="Import.Descrição">OFFSET(#REF!,1,0):OFFSET(#REF!,-1,0)</definedName>
    <definedName name="Import.Empresa" localSheetId="8">#REF!</definedName>
    <definedName name="Import.Empresa" localSheetId="4">#REF!</definedName>
    <definedName name="Import.Empresa" localSheetId="13">#REF!</definedName>
    <definedName name="Import.Empresa" localSheetId="7">#REF!</definedName>
    <definedName name="Import.Empresa" localSheetId="10">#REF!</definedName>
    <definedName name="Import.Empresa" localSheetId="9">#REF!</definedName>
    <definedName name="Import.Empresa" localSheetId="5">#REF!</definedName>
    <definedName name="Import.Empresa" localSheetId="6">#REF!</definedName>
    <definedName name="Import.Empresa" localSheetId="3">#REF!</definedName>
    <definedName name="Import.Empresa">#REF!</definedName>
    <definedName name="Import.Gestor" localSheetId="8">#REF!</definedName>
    <definedName name="Import.Gestor" localSheetId="4">#REF!</definedName>
    <definedName name="Import.Gestor" localSheetId="13">#REF!</definedName>
    <definedName name="Import.Gestor" localSheetId="7">#REF!</definedName>
    <definedName name="Import.Gestor" localSheetId="10">#REF!</definedName>
    <definedName name="Import.Gestor" localSheetId="9">#REF!</definedName>
    <definedName name="Import.Gestor" localSheetId="5">#REF!</definedName>
    <definedName name="Import.Gestor" localSheetId="6">#REF!</definedName>
    <definedName name="Import.Gestor" localSheetId="3">#REF!</definedName>
    <definedName name="Import.Gestor">#REF!</definedName>
    <definedName name="Import.Gigov" localSheetId="8">#REF!</definedName>
    <definedName name="Import.Gigov" localSheetId="4">#REF!</definedName>
    <definedName name="Import.Gigov" localSheetId="13">#REF!</definedName>
    <definedName name="Import.Gigov" localSheetId="7">#REF!</definedName>
    <definedName name="Import.Gigov" localSheetId="10">#REF!</definedName>
    <definedName name="Import.Gigov" localSheetId="9">#REF!</definedName>
    <definedName name="Import.Gigov" localSheetId="5">#REF!</definedName>
    <definedName name="Import.Gigov" localSheetId="6">#REF!</definedName>
    <definedName name="Import.Gigov" localSheetId="3">#REF!</definedName>
    <definedName name="Import.Gigov">#REF!</definedName>
    <definedName name="Import.Item" localSheetId="8">OFFSET(#REF!,1,0):OFFSET(#REF!,-1,0)</definedName>
    <definedName name="Import.Item" localSheetId="4">OFFSET(#REF!,1,0):OFFSET(#REF!,-1,0)</definedName>
    <definedName name="Import.Item" localSheetId="13">OFFSET(#REF!,1,0):OFFSET(#REF!,-1,0)</definedName>
    <definedName name="Import.Item" localSheetId="7">OFFSET(#REF!,1,0):OFFSET(#REF!,-1,0)</definedName>
    <definedName name="Import.Item" localSheetId="10">OFFSET(#REF!,1,0):OFFSET(#REF!,-1,0)</definedName>
    <definedName name="Import.Item" localSheetId="9">OFFSET(#REF!,1,0):OFFSET(#REF!,-1,0)</definedName>
    <definedName name="Import.Item" localSheetId="5">OFFSET(#REF!,1,0):OFFSET(#REF!,-1,0)</definedName>
    <definedName name="Import.Item" localSheetId="6">OFFSET(#REF!,1,0):OFFSET(#REF!,-1,0)</definedName>
    <definedName name="Import.Item" localSheetId="3">OFFSET(#REF!,1,0):OFFSET(#REF!,-1,0)</definedName>
    <definedName name="Import.Item">OFFSET(#REF!,1,0):OFFSET(#REF!,-1,0)</definedName>
    <definedName name="Import.Localidade" localSheetId="8">#REF!</definedName>
    <definedName name="Import.Localidade" localSheetId="4">#REF!</definedName>
    <definedName name="Import.Localidade" localSheetId="13">#REF!</definedName>
    <definedName name="Import.Localidade" localSheetId="7">#REF!</definedName>
    <definedName name="Import.Localidade" localSheetId="10">#REF!</definedName>
    <definedName name="Import.Localidade" localSheetId="9">#REF!</definedName>
    <definedName name="Import.Localidade" localSheetId="5">#REF!</definedName>
    <definedName name="Import.Localidade" localSheetId="6">#REF!</definedName>
    <definedName name="Import.Localidade" localSheetId="3">#REF!</definedName>
    <definedName name="Import.Localidade">#REF!</definedName>
    <definedName name="Import.Município" localSheetId="8">#REF!</definedName>
    <definedName name="Import.Município" localSheetId="4">#REF!</definedName>
    <definedName name="Import.Município" localSheetId="13">#REF!</definedName>
    <definedName name="Import.Município" localSheetId="7">#REF!</definedName>
    <definedName name="Import.Município" localSheetId="10">#REF!</definedName>
    <definedName name="Import.Município" localSheetId="9">#REF!</definedName>
    <definedName name="Import.Município" localSheetId="5">#REF!</definedName>
    <definedName name="Import.Município" localSheetId="6">#REF!</definedName>
    <definedName name="Import.Município" localSheetId="3">#REF!</definedName>
    <definedName name="Import.Município">#REF!</definedName>
    <definedName name="Import.Nível" localSheetId="8">OFFSET(#REF!,1,0):OFFSET(#REF!,-1,0)</definedName>
    <definedName name="Import.Nível" localSheetId="4">OFFSET(#REF!,1,0):OFFSET(#REF!,-1,0)</definedName>
    <definedName name="Import.Nível" localSheetId="13">OFFSET(#REF!,1,0):OFFSET(#REF!,-1,0)</definedName>
    <definedName name="Import.Nível" localSheetId="7">OFFSET(#REF!,1,0):OFFSET(#REF!,-1,0)</definedName>
    <definedName name="Import.Nível" localSheetId="10">OFFSET(#REF!,1,0):OFFSET(#REF!,-1,0)</definedName>
    <definedName name="Import.Nível" localSheetId="9">OFFSET(#REF!,1,0):OFFSET(#REF!,-1,0)</definedName>
    <definedName name="Import.Nível" localSheetId="5">OFFSET(#REF!,1,0):OFFSET(#REF!,-1,0)</definedName>
    <definedName name="Import.Nível" localSheetId="6">OFFSET(#REF!,1,0):OFFSET(#REF!,-1,0)</definedName>
    <definedName name="Import.Nível" localSheetId="3">OFFSET(#REF!,1,0):OFFSET(#REF!,-1,0)</definedName>
    <definedName name="Import.Nível">OFFSET(#REF!,1,0):OFFSET(#REF!,-1,0)</definedName>
    <definedName name="Import.ObjetoCTEF" localSheetId="8">#REF!</definedName>
    <definedName name="Import.ObjetoCTEF" localSheetId="4">#REF!</definedName>
    <definedName name="Import.ObjetoCTEF" localSheetId="13">#REF!</definedName>
    <definedName name="Import.ObjetoCTEF" localSheetId="7">#REF!</definedName>
    <definedName name="Import.ObjetoCTEF" localSheetId="10">#REF!</definedName>
    <definedName name="Import.ObjetoCTEF" localSheetId="9">#REF!</definedName>
    <definedName name="Import.ObjetoCTEF" localSheetId="5">#REF!</definedName>
    <definedName name="Import.ObjetoCTEF" localSheetId="6">#REF!</definedName>
    <definedName name="Import.ObjetoCTEF" localSheetId="3">#REF!</definedName>
    <definedName name="Import.ObjetoCTEF">#REF!</definedName>
    <definedName name="Import.PreçoTotal" localSheetId="8">OFFSET(#REF!,1,0):OFFSET(#REF!,-1,0)</definedName>
    <definedName name="Import.PreçoTotal" localSheetId="4">OFFSET(#REF!,1,0):OFFSET(#REF!,-1,0)</definedName>
    <definedName name="Import.PreçoTotal" localSheetId="13">OFFSET(#REF!,1,0):OFFSET(#REF!,-1,0)</definedName>
    <definedName name="Import.PreçoTotal" localSheetId="7">OFFSET(#REF!,1,0):OFFSET(#REF!,-1,0)</definedName>
    <definedName name="Import.PreçoTotal" localSheetId="10">OFFSET(#REF!,1,0):OFFSET(#REF!,-1,0)</definedName>
    <definedName name="Import.PreçoTotal" localSheetId="9">OFFSET(#REF!,1,0):OFFSET(#REF!,-1,0)</definedName>
    <definedName name="Import.PreçoTotal" localSheetId="5">OFFSET(#REF!,1,0):OFFSET(#REF!,-1,0)</definedName>
    <definedName name="Import.PreçoTotal" localSheetId="6">OFFSET(#REF!,1,0):OFFSET(#REF!,-1,0)</definedName>
    <definedName name="Import.PreçoTotal" localSheetId="3">OFFSET(#REF!,1,0):OFFSET(#REF!,-1,0)</definedName>
    <definedName name="Import.PreçoTotal">OFFSET(#REF!,1,0):OFFSET(#REF!,-1,0)</definedName>
    <definedName name="Import.PreçoUnitário" localSheetId="8">OFFSET(#REF!,1,0):OFFSET(#REF!,-1,0)</definedName>
    <definedName name="Import.PreçoUnitário" localSheetId="4">OFFSET(#REF!,1,0):OFFSET(#REF!,-1,0)</definedName>
    <definedName name="Import.PreçoUnitário" localSheetId="13">OFFSET(#REF!,1,0):OFFSET(#REF!,-1,0)</definedName>
    <definedName name="Import.PreçoUnitário" localSheetId="7">OFFSET(#REF!,1,0):OFFSET(#REF!,-1,0)</definedName>
    <definedName name="Import.PreçoUnitário" localSheetId="10">OFFSET(#REF!,1,0):OFFSET(#REF!,-1,0)</definedName>
    <definedName name="Import.PreçoUnitário" localSheetId="9">OFFSET(#REF!,1,0):OFFSET(#REF!,-1,0)</definedName>
    <definedName name="Import.PreçoUnitário" localSheetId="5">OFFSET(#REF!,1,0):OFFSET(#REF!,-1,0)</definedName>
    <definedName name="Import.PreçoUnitário" localSheetId="6">OFFSET(#REF!,1,0):OFFSET(#REF!,-1,0)</definedName>
    <definedName name="Import.PreçoUnitário" localSheetId="3">OFFSET(#REF!,1,0):OFFSET(#REF!,-1,0)</definedName>
    <definedName name="Import.PreçoUnitário">OFFSET(#REF!,1,0):OFFSET(#REF!,-1,0)</definedName>
    <definedName name="Import.Programa" localSheetId="8">#REF!</definedName>
    <definedName name="Import.Programa" localSheetId="4">#REF!</definedName>
    <definedName name="Import.Programa" localSheetId="13">#REF!</definedName>
    <definedName name="Import.Programa" localSheetId="7">#REF!</definedName>
    <definedName name="Import.Programa" localSheetId="10">#REF!</definedName>
    <definedName name="Import.Programa" localSheetId="9">#REF!</definedName>
    <definedName name="Import.Programa" localSheetId="5">#REF!</definedName>
    <definedName name="Import.Programa" localSheetId="6">#REF!</definedName>
    <definedName name="Import.Programa" localSheetId="3">#REF!</definedName>
    <definedName name="Import.Programa">#REF!</definedName>
    <definedName name="Import.Proponente" localSheetId="8">#REF!</definedName>
    <definedName name="Import.Proponente" localSheetId="4">#REF!</definedName>
    <definedName name="Import.Proponente" localSheetId="13">#REF!</definedName>
    <definedName name="Import.Proponente" localSheetId="7">#REF!</definedName>
    <definedName name="Import.Proponente" localSheetId="10">#REF!</definedName>
    <definedName name="Import.Proponente" localSheetId="9">#REF!</definedName>
    <definedName name="Import.Proponente" localSheetId="5">#REF!</definedName>
    <definedName name="Import.Proponente" localSheetId="6">#REF!</definedName>
    <definedName name="Import.Proponente" localSheetId="3">#REF!</definedName>
    <definedName name="Import.Proponente">#REF!</definedName>
    <definedName name="Import.Quantidade" localSheetId="8">OFFSET(#REF!,1,0):OFFSET(#REF!,-1,0)</definedName>
    <definedName name="Import.Quantidade" localSheetId="4">OFFSET(#REF!,1,0):OFFSET(#REF!,-1,0)</definedName>
    <definedName name="Import.Quantidade" localSheetId="13">OFFSET(#REF!,1,0):OFFSET(#REF!,-1,0)</definedName>
    <definedName name="Import.Quantidade" localSheetId="7">OFFSET(#REF!,1,0):OFFSET(#REF!,-1,0)</definedName>
    <definedName name="Import.Quantidade" localSheetId="10">OFFSET(#REF!,1,0):OFFSET(#REF!,-1,0)</definedName>
    <definedName name="Import.Quantidade" localSheetId="9">OFFSET(#REF!,1,0):OFFSET(#REF!,-1,0)</definedName>
    <definedName name="Import.Quantidade" localSheetId="5">OFFSET(#REF!,1,0):OFFSET(#REF!,-1,0)</definedName>
    <definedName name="Import.Quantidade" localSheetId="6">OFFSET(#REF!,1,0):OFFSET(#REF!,-1,0)</definedName>
    <definedName name="Import.Quantidade" localSheetId="3">OFFSET(#REF!,1,0):OFFSET(#REF!,-1,0)</definedName>
    <definedName name="Import.Quantidade">OFFSET(#REF!,1,0):OFFSET(#REF!,-1,0)</definedName>
    <definedName name="Import.RegimeExecução" localSheetId="8">#REF!</definedName>
    <definedName name="Import.RegimeExecução" localSheetId="4">#REF!</definedName>
    <definedName name="Import.RegimeExecução" localSheetId="13">#REF!</definedName>
    <definedName name="Import.RegimeExecução" localSheetId="7">#REF!</definedName>
    <definedName name="Import.RegimeExecução" localSheetId="10">#REF!</definedName>
    <definedName name="Import.RegimeExecução" localSheetId="9">#REF!</definedName>
    <definedName name="Import.RegimeExecução" localSheetId="5">#REF!</definedName>
    <definedName name="Import.RegimeExecução" localSheetId="6">#REF!</definedName>
    <definedName name="Import.RegimeExecução" localSheetId="3">#REF!</definedName>
    <definedName name="Import.RegimeExecução">#REF!</definedName>
    <definedName name="Import.SICONV" localSheetId="8">#REF!</definedName>
    <definedName name="Import.SICONV" localSheetId="4">#REF!</definedName>
    <definedName name="Import.SICONV" localSheetId="13">#REF!</definedName>
    <definedName name="Import.SICONV" localSheetId="7">#REF!</definedName>
    <definedName name="Import.SICONV" localSheetId="10">#REF!</definedName>
    <definedName name="Import.SICONV" localSheetId="9">#REF!</definedName>
    <definedName name="Import.SICONV" localSheetId="5">#REF!</definedName>
    <definedName name="Import.SICONV" localSheetId="6">#REF!</definedName>
    <definedName name="Import.SICONV" localSheetId="3">#REF!</definedName>
    <definedName name="Import.SICONV">#REF!</definedName>
    <definedName name="Import.Unidade" localSheetId="8">OFFSET(#REF!,1,0):OFFSET(#REF!,-1,0)</definedName>
    <definedName name="Import.Unidade" localSheetId="4">OFFSET(#REF!,1,0):OFFSET(#REF!,-1,0)</definedName>
    <definedName name="Import.Unidade" localSheetId="13">OFFSET(#REF!,1,0):OFFSET(#REF!,-1,0)</definedName>
    <definedName name="Import.Unidade" localSheetId="7">OFFSET(#REF!,1,0):OFFSET(#REF!,-1,0)</definedName>
    <definedName name="Import.Unidade" localSheetId="10">OFFSET(#REF!,1,0):OFFSET(#REF!,-1,0)</definedName>
    <definedName name="Import.Unidade" localSheetId="9">OFFSET(#REF!,1,0):OFFSET(#REF!,-1,0)</definedName>
    <definedName name="Import.Unidade" localSheetId="5">OFFSET(#REF!,1,0):OFFSET(#REF!,-1,0)</definedName>
    <definedName name="Import.Unidade" localSheetId="6">OFFSET(#REF!,1,0):OFFSET(#REF!,-1,0)</definedName>
    <definedName name="Import.Unidade" localSheetId="3">OFFSET(#REF!,1,0):OFFSET(#REF!,-1,0)</definedName>
    <definedName name="Import.Unidade">OFFSET(#REF!,1,0):OFFSET(#REF!,-1,0)</definedName>
    <definedName name="Impresso" localSheetId="1">#REF!</definedName>
    <definedName name="Impresso">#REF!</definedName>
    <definedName name="Indep_Nac" localSheetId="1">#REF!</definedName>
    <definedName name="Indep_Nac">#REF!</definedName>
    <definedName name="indiceanterior" localSheetId="1">#REF!</definedName>
    <definedName name="indiceanterior">#REF!</definedName>
    <definedName name="Indiceantigo" localSheetId="1">#REF!</definedName>
    <definedName name="Indiceantigo">#REF!</definedName>
    <definedName name="indiceatual" localSheetId="1">#REF!</definedName>
    <definedName name="indiceatual">#REF!</definedName>
    <definedName name="ÍNDICES" localSheetId="1">#REF!</definedName>
    <definedName name="ÍNDICES">#REF!</definedName>
    <definedName name="ÍNDICES_10" localSheetId="1">#REF!</definedName>
    <definedName name="ÍNDICES_10">#REF!</definedName>
    <definedName name="ÍNDICES_17" localSheetId="1">#REF!</definedName>
    <definedName name="ÍNDICES_17">#REF!</definedName>
    <definedName name="ÍNDICES_6" localSheetId="1">#REF!</definedName>
    <definedName name="ÍNDICES_6">#REF!</definedName>
    <definedName name="ÍNDICES_7" localSheetId="1">#REF!</definedName>
    <definedName name="ÍNDICES_7">#REF!</definedName>
    <definedName name="ÍNDICES_8" localSheetId="1">#REF!</definedName>
    <definedName name="ÍNDICES_8">#REF!</definedName>
    <definedName name="ÍNDICES_9" localSheetId="1">#REF!</definedName>
    <definedName name="ÍNDICES_9">#REF!</definedName>
    <definedName name="Insumos" localSheetId="1">#REF!</definedName>
    <definedName name="Insumos">#REF!</definedName>
    <definedName name="IOUIOHIO" localSheetId="1">#REF!</definedName>
    <definedName name="IOUIOHIO">#REF!</definedName>
    <definedName name="Item" localSheetId="1">#REF!</definedName>
    <definedName name="Item">#REF!</definedName>
    <definedName name="Itemm" localSheetId="1">#REF!</definedName>
    <definedName name="Itemm">#REF!</definedName>
    <definedName name="ITENS" localSheetId="13">'[2]0 - PUC'!$B$11:$I$1011</definedName>
    <definedName name="Itens" localSheetId="1">#REF!</definedName>
    <definedName name="ITENS">'[3]0 - PUC'!$B$11:$I$1011</definedName>
    <definedName name="J" localSheetId="1">#REF!</definedName>
    <definedName name="J">#REF!</definedName>
    <definedName name="Janeiro" localSheetId="1">#REF!</definedName>
    <definedName name="Janeiro">#REF!</definedName>
    <definedName name="JH" localSheetId="1">#REF!</definedName>
    <definedName name="JH">#REF!</definedName>
    <definedName name="jhjdf" localSheetId="1">#REF!</definedName>
    <definedName name="jhjdf">#REF!</definedName>
    <definedName name="jjjjj" localSheetId="1">#REF!</definedName>
    <definedName name="jjjjj">#REF!</definedName>
    <definedName name="jjjjjjjjj" localSheetId="1">#REF!</definedName>
    <definedName name="jjjjjjjjj">#REF!</definedName>
    <definedName name="jN" localSheetId="1">#REF!</definedName>
    <definedName name="jN">#REF!</definedName>
    <definedName name="k" localSheetId="1">#REF!</definedName>
    <definedName name="k">#REF!</definedName>
    <definedName name="kj" localSheetId="1">#REF!</definedName>
    <definedName name="kj">#REF!</definedName>
    <definedName name="kkkkk" localSheetId="1">#REF!</definedName>
    <definedName name="kkkkk">#REF!</definedName>
    <definedName name="kkkkkkkkk" localSheetId="1">#REF!</definedName>
    <definedName name="kkkkkkkkk">#REF!</definedName>
    <definedName name="KM_DE_FAIXA" localSheetId="1">#REF!</definedName>
    <definedName name="KM_DE_FAIXA">#REF!</definedName>
    <definedName name="kmf" localSheetId="1">#REF!</definedName>
    <definedName name="kmf">#REF!</definedName>
    <definedName name="kmkf377" localSheetId="1">#REF!</definedName>
    <definedName name="kmkf377">#REF!</definedName>
    <definedName name="LADO" localSheetId="1">#REF!</definedName>
    <definedName name="LADO">#REF!</definedName>
    <definedName name="LAMAG" localSheetId="1">#REF!</definedName>
    <definedName name="LAMAG">#REF!</definedName>
    <definedName name="lamasffin" localSheetId="1">#REF!</definedName>
    <definedName name="lamasffin">#REF!</definedName>
    <definedName name="lamasffin_13" localSheetId="1">#REF!</definedName>
    <definedName name="lamasffin_13">#REF!</definedName>
    <definedName name="lamasffin_13_19" localSheetId="1">#REF!</definedName>
    <definedName name="lamasffin_13_19">#REF!</definedName>
    <definedName name="lamasffin_13_23" localSheetId="1">#REF!</definedName>
    <definedName name="lamasffin_13_23">#REF!</definedName>
    <definedName name="lamasffin_13_25" localSheetId="1">#REF!</definedName>
    <definedName name="lamasffin_13_25">#REF!</definedName>
    <definedName name="lamasffin_15" localSheetId="1">#REF!</definedName>
    <definedName name="lamasffin_15">#REF!</definedName>
    <definedName name="lamasffin_15_13" localSheetId="1">#REF!</definedName>
    <definedName name="lamasffin_15_13">#REF!</definedName>
    <definedName name="lamasffin_15_13_19" localSheetId="1">#REF!</definedName>
    <definedName name="lamasffin_15_13_19">#REF!</definedName>
    <definedName name="lamasffin_15_13_23" localSheetId="1">#REF!</definedName>
    <definedName name="lamasffin_15_13_23">#REF!</definedName>
    <definedName name="lamasffin_15_13_25" localSheetId="1">#REF!</definedName>
    <definedName name="lamasffin_15_13_25">#REF!</definedName>
    <definedName name="lamasffin_15_19" localSheetId="1">#REF!</definedName>
    <definedName name="lamasffin_15_19">#REF!</definedName>
    <definedName name="lamasffin_15_23" localSheetId="1">#REF!</definedName>
    <definedName name="lamasffin_15_23">#REF!</definedName>
    <definedName name="lamasffin_15_25" localSheetId="1">#REF!</definedName>
    <definedName name="lamasffin_15_25">#REF!</definedName>
    <definedName name="lamasffin_19" localSheetId="1">#REF!</definedName>
    <definedName name="lamasffin_19">#REF!</definedName>
    <definedName name="lamasffin_23" localSheetId="1">#REF!</definedName>
    <definedName name="lamasffin_23">#REF!</definedName>
    <definedName name="lamasffin_24" localSheetId="1">#REF!</definedName>
    <definedName name="lamasffin_24">#REF!</definedName>
    <definedName name="lamasffin_24_13" localSheetId="1">#REF!</definedName>
    <definedName name="lamasffin_24_13">#REF!</definedName>
    <definedName name="lamasffin_24_13_19" localSheetId="1">#REF!</definedName>
    <definedName name="lamasffin_24_13_19">#REF!</definedName>
    <definedName name="lamasffin_24_13_23" localSheetId="1">#REF!</definedName>
    <definedName name="lamasffin_24_13_23">#REF!</definedName>
    <definedName name="lamasffin_24_13_25" localSheetId="1">#REF!</definedName>
    <definedName name="lamasffin_24_13_25">#REF!</definedName>
    <definedName name="lamasffin_24_19" localSheetId="1">#REF!</definedName>
    <definedName name="lamasffin_24_19">#REF!</definedName>
    <definedName name="lamasffin_24_23" localSheetId="1">#REF!</definedName>
    <definedName name="lamasffin_24_23">#REF!</definedName>
    <definedName name="lamasffin_24_25" localSheetId="1">#REF!</definedName>
    <definedName name="lamasffin_24_25">#REF!</definedName>
    <definedName name="lamasffin_25" localSheetId="1">#REF!</definedName>
    <definedName name="lamasffin_25">#REF!</definedName>
    <definedName name="LARANJEIRAS" localSheetId="1">#REF!</definedName>
    <definedName name="LARANJEIRAS">#REF!</definedName>
    <definedName name="LARG" localSheetId="1">#REF!</definedName>
    <definedName name="LARG">#REF!</definedName>
    <definedName name="LBU" localSheetId="1">#REF!</definedName>
    <definedName name="LBU">#REF!</definedName>
    <definedName name="LD" localSheetId="1">#REF!</definedName>
    <definedName name="LD">#REF!</definedName>
    <definedName name="LDA" localSheetId="1">#REF!</definedName>
    <definedName name="LDA">#REF!</definedName>
    <definedName name="LDI" localSheetId="1">#REF!</definedName>
    <definedName name="LDI">#REF!</definedName>
    <definedName name="LDIANTIGO" localSheetId="1">#REF!</definedName>
    <definedName name="LDIANTIGO">#REF!</definedName>
    <definedName name="LDIATUAL" localSheetId="1">#REF!</definedName>
    <definedName name="LDIATUAL">#REF!</definedName>
    <definedName name="lig" localSheetId="1">#REF!</definedName>
    <definedName name="lig">#REF!</definedName>
    <definedName name="LIGANT" localSheetId="1">#REF!</definedName>
    <definedName name="LIGANT">#REF!</definedName>
    <definedName name="LILASDRENA" localSheetId="1">#REF!</definedName>
    <definedName name="LILASDRENA">#REF!</definedName>
    <definedName name="LILASDRENA_4" localSheetId="1">#REF!</definedName>
    <definedName name="LILASDRENA_4">#REF!</definedName>
    <definedName name="LILASDRENAA" localSheetId="1">#REF!</definedName>
    <definedName name="LILASDRENAA">#REF!</definedName>
    <definedName name="Limpeza" localSheetId="1">#REF!</definedName>
    <definedName name="Limpeza">#REF!</definedName>
    <definedName name="limpezabueiro" localSheetId="1">#REF!</definedName>
    <definedName name="limpezabueiro">#REF!</definedName>
    <definedName name="limpezabueiro_13" localSheetId="1">#REF!</definedName>
    <definedName name="limpezabueiro_13">#REF!</definedName>
    <definedName name="limpezabueiro_13_19" localSheetId="1">#REF!</definedName>
    <definedName name="limpezabueiro_13_19">#REF!</definedName>
    <definedName name="limpezabueiro_13_23" localSheetId="1">#REF!</definedName>
    <definedName name="limpezabueiro_13_23">#REF!</definedName>
    <definedName name="limpezabueiro_13_25" localSheetId="1">#REF!</definedName>
    <definedName name="limpezabueiro_13_25">#REF!</definedName>
    <definedName name="limpezabueiro_15" localSheetId="1">#REF!</definedName>
    <definedName name="limpezabueiro_15">#REF!</definedName>
    <definedName name="limpezabueiro_15_13" localSheetId="1">#REF!</definedName>
    <definedName name="limpezabueiro_15_13">#REF!</definedName>
    <definedName name="limpezabueiro_15_13_19" localSheetId="1">#REF!</definedName>
    <definedName name="limpezabueiro_15_13_19">#REF!</definedName>
    <definedName name="limpezabueiro_15_13_23" localSheetId="1">#REF!</definedName>
    <definedName name="limpezabueiro_15_13_23">#REF!</definedName>
    <definedName name="limpezabueiro_15_13_25" localSheetId="1">#REF!</definedName>
    <definedName name="limpezabueiro_15_13_25">#REF!</definedName>
    <definedName name="limpezabueiro_15_19" localSheetId="1">#REF!</definedName>
    <definedName name="limpezabueiro_15_19">#REF!</definedName>
    <definedName name="limpezabueiro_15_23" localSheetId="1">#REF!</definedName>
    <definedName name="limpezabueiro_15_23">#REF!</definedName>
    <definedName name="limpezabueiro_15_25" localSheetId="1">#REF!</definedName>
    <definedName name="limpezabueiro_15_25">#REF!</definedName>
    <definedName name="limpezabueiro_19" localSheetId="1">#REF!</definedName>
    <definedName name="limpezabueiro_19">#REF!</definedName>
    <definedName name="limpezabueiro_23" localSheetId="1">#REF!</definedName>
    <definedName name="limpezabueiro_23">#REF!</definedName>
    <definedName name="limpezabueiro_24" localSheetId="1">#REF!</definedName>
    <definedName name="limpezabueiro_24">#REF!</definedName>
    <definedName name="limpezabueiro_24_13" localSheetId="1">#REF!</definedName>
    <definedName name="limpezabueiro_24_13">#REF!</definedName>
    <definedName name="limpezabueiro_24_13_19" localSheetId="1">#REF!</definedName>
    <definedName name="limpezabueiro_24_13_19">#REF!</definedName>
    <definedName name="limpezabueiro_24_13_23" localSheetId="1">#REF!</definedName>
    <definedName name="limpezabueiro_24_13_23">#REF!</definedName>
    <definedName name="limpezabueiro_24_13_25" localSheetId="1">#REF!</definedName>
    <definedName name="limpezabueiro_24_13_25">#REF!</definedName>
    <definedName name="limpezabueiro_24_19" localSheetId="1">#REF!</definedName>
    <definedName name="limpezabueiro_24_19">#REF!</definedName>
    <definedName name="limpezabueiro_24_23" localSheetId="1">#REF!</definedName>
    <definedName name="limpezabueiro_24_23">#REF!</definedName>
    <definedName name="limpezabueiro_24_25" localSheetId="1">#REF!</definedName>
    <definedName name="limpezabueiro_24_25">#REF!</definedName>
    <definedName name="limpezabueiro_25" localSheetId="1">#REF!</definedName>
    <definedName name="limpezabueiro_25">#REF!</definedName>
    <definedName name="limpplaca" localSheetId="1">#REF!</definedName>
    <definedName name="limpplaca">#REF!</definedName>
    <definedName name="limpplaca_13" localSheetId="1">#REF!</definedName>
    <definedName name="limpplaca_13">#REF!</definedName>
    <definedName name="limpplaca_13_19" localSheetId="1">#REF!</definedName>
    <definedName name="limpplaca_13_19">#REF!</definedName>
    <definedName name="limpplaca_13_23" localSheetId="1">#REF!</definedName>
    <definedName name="limpplaca_13_23">#REF!</definedName>
    <definedName name="limpplaca_13_25" localSheetId="1">#REF!</definedName>
    <definedName name="limpplaca_13_25">#REF!</definedName>
    <definedName name="limpplaca_15" localSheetId="1">#REF!</definedName>
    <definedName name="limpplaca_15">#REF!</definedName>
    <definedName name="limpplaca_15_13" localSheetId="1">#REF!</definedName>
    <definedName name="limpplaca_15_13">#REF!</definedName>
    <definedName name="limpplaca_15_13_19" localSheetId="1">#REF!</definedName>
    <definedName name="limpplaca_15_13_19">#REF!</definedName>
    <definedName name="limpplaca_15_13_23" localSheetId="1">#REF!</definedName>
    <definedName name="limpplaca_15_13_23">#REF!</definedName>
    <definedName name="limpplaca_15_13_25" localSheetId="1">#REF!</definedName>
    <definedName name="limpplaca_15_13_25">#REF!</definedName>
    <definedName name="limpplaca_15_19" localSheetId="1">#REF!</definedName>
    <definedName name="limpplaca_15_19">#REF!</definedName>
    <definedName name="limpplaca_15_23" localSheetId="1">#REF!</definedName>
    <definedName name="limpplaca_15_23">#REF!</definedName>
    <definedName name="limpplaca_15_25" localSheetId="1">#REF!</definedName>
    <definedName name="limpplaca_15_25">#REF!</definedName>
    <definedName name="limpplaca_19" localSheetId="1">#REF!</definedName>
    <definedName name="limpplaca_19">#REF!</definedName>
    <definedName name="limpplaca_23" localSheetId="1">#REF!</definedName>
    <definedName name="limpplaca_23">#REF!</definedName>
    <definedName name="limpplaca_24" localSheetId="1">#REF!</definedName>
    <definedName name="limpplaca_24">#REF!</definedName>
    <definedName name="limpplaca_24_13" localSheetId="1">#REF!</definedName>
    <definedName name="limpplaca_24_13">#REF!</definedName>
    <definedName name="limpplaca_24_13_19" localSheetId="1">#REF!</definedName>
    <definedName name="limpplaca_24_13_19">#REF!</definedName>
    <definedName name="limpplaca_24_13_23" localSheetId="1">#REF!</definedName>
    <definedName name="limpplaca_24_13_23">#REF!</definedName>
    <definedName name="limpplaca_24_13_25" localSheetId="1">#REF!</definedName>
    <definedName name="limpplaca_24_13_25">#REF!</definedName>
    <definedName name="limpplaca_24_19" localSheetId="1">#REF!</definedName>
    <definedName name="limpplaca_24_19">#REF!</definedName>
    <definedName name="limpplaca_24_23" localSheetId="1">#REF!</definedName>
    <definedName name="limpplaca_24_23">#REF!</definedName>
    <definedName name="limpplaca_24_25" localSheetId="1">#REF!</definedName>
    <definedName name="limpplaca_24_25">#REF!</definedName>
    <definedName name="limpplaca_25" localSheetId="1">#REF!</definedName>
    <definedName name="limpplaca_25">#REF!</definedName>
    <definedName name="limpponte" localSheetId="1">#REF!</definedName>
    <definedName name="limpponte">#REF!</definedName>
    <definedName name="limpponte_13" localSheetId="1">#REF!</definedName>
    <definedName name="limpponte_13">#REF!</definedName>
    <definedName name="limpponte_13_19" localSheetId="1">#REF!</definedName>
    <definedName name="limpponte_13_19">#REF!</definedName>
    <definedName name="limpponte_13_23" localSheetId="1">#REF!</definedName>
    <definedName name="limpponte_13_23">#REF!</definedName>
    <definedName name="limpponte_13_25" localSheetId="1">#REF!</definedName>
    <definedName name="limpponte_13_25">#REF!</definedName>
    <definedName name="limpponte_15" localSheetId="1">#REF!</definedName>
    <definedName name="limpponte_15">#REF!</definedName>
    <definedName name="limpponte_15_13" localSheetId="1">#REF!</definedName>
    <definedName name="limpponte_15_13">#REF!</definedName>
    <definedName name="limpponte_15_13_19" localSheetId="1">#REF!</definedName>
    <definedName name="limpponte_15_13_19">#REF!</definedName>
    <definedName name="limpponte_15_13_23" localSheetId="1">#REF!</definedName>
    <definedName name="limpponte_15_13_23">#REF!</definedName>
    <definedName name="limpponte_15_13_25" localSheetId="1">#REF!</definedName>
    <definedName name="limpponte_15_13_25">#REF!</definedName>
    <definedName name="limpponte_15_19" localSheetId="1">#REF!</definedName>
    <definedName name="limpponte_15_19">#REF!</definedName>
    <definedName name="limpponte_15_23" localSheetId="1">#REF!</definedName>
    <definedName name="limpponte_15_23">#REF!</definedName>
    <definedName name="limpponte_15_25" localSheetId="1">#REF!</definedName>
    <definedName name="limpponte_15_25">#REF!</definedName>
    <definedName name="limpponte_19" localSheetId="1">#REF!</definedName>
    <definedName name="limpponte_19">#REF!</definedName>
    <definedName name="limpponte_23" localSheetId="1">#REF!</definedName>
    <definedName name="limpponte_23">#REF!</definedName>
    <definedName name="limpponte_24" localSheetId="1">#REF!</definedName>
    <definedName name="limpponte_24">#REF!</definedName>
    <definedName name="limpponte_24_13" localSheetId="1">#REF!</definedName>
    <definedName name="limpponte_24_13">#REF!</definedName>
    <definedName name="limpponte_24_13_19" localSheetId="1">#REF!</definedName>
    <definedName name="limpponte_24_13_19">#REF!</definedName>
    <definedName name="limpponte_24_13_23" localSheetId="1">#REF!</definedName>
    <definedName name="limpponte_24_13_23">#REF!</definedName>
    <definedName name="limpponte_24_13_25" localSheetId="1">#REF!</definedName>
    <definedName name="limpponte_24_13_25">#REF!</definedName>
    <definedName name="limpponte_24_19" localSheetId="1">#REF!</definedName>
    <definedName name="limpponte_24_19">#REF!</definedName>
    <definedName name="limpponte_24_23" localSheetId="1">#REF!</definedName>
    <definedName name="limpponte_24_23">#REF!</definedName>
    <definedName name="limpponte_24_25" localSheetId="1">#REF!</definedName>
    <definedName name="limpponte_24_25">#REF!</definedName>
    <definedName name="limpponte_25" localSheetId="1">#REF!</definedName>
    <definedName name="limpponte_25">#REF!</definedName>
    <definedName name="lista" localSheetId="1">#REF!</definedName>
    <definedName name="lista">#REF!</definedName>
    <definedName name="LOC" localSheetId="1">#REF!</definedName>
    <definedName name="LOC">#REF!</definedName>
    <definedName name="LOCAL" localSheetId="1">#REF!</definedName>
    <definedName name="LOCAL">#REF!</definedName>
    <definedName name="lot" localSheetId="1">#REF!</definedName>
    <definedName name="lot">#REF!</definedName>
    <definedName name="Lote" localSheetId="1">#REF!</definedName>
    <definedName name="Lote">#REF!</definedName>
    <definedName name="LP" localSheetId="1">#REF!</definedName>
    <definedName name="LP">#REF!</definedName>
    <definedName name="LPTE" localSheetId="1">#REF!</definedName>
    <definedName name="LPTE">#REF!</definedName>
    <definedName name="LPW" localSheetId="1">#REF!</definedName>
    <definedName name="LPW">#REF!</definedName>
    <definedName name="LPWA" localSheetId="1">#REF!</definedName>
    <definedName name="LPWA">#REF!</definedName>
    <definedName name="LRANJA" localSheetId="1">#REF!</definedName>
    <definedName name="LRANJA">#REF!</definedName>
    <definedName name="LS" localSheetId="1">#REF!</definedName>
    <definedName name="LS">#REF!</definedName>
    <definedName name="LSIND" localSheetId="1">#REF!</definedName>
    <definedName name="LSIND">#REF!</definedName>
    <definedName name="LSMF" localSheetId="1">#REF!</definedName>
    <definedName name="LSMF">#REF!</definedName>
    <definedName name="LSW" localSheetId="1">#REF!</definedName>
    <definedName name="LSW">#REF!</definedName>
    <definedName name="LSWA" localSheetId="1">#REF!</definedName>
    <definedName name="LSWA">#REF!</definedName>
    <definedName name="LUCRO" localSheetId="1">#REF!</definedName>
    <definedName name="LUCRO">#REF!</definedName>
    <definedName name="LUCROMATBET" localSheetId="1">#REF!</definedName>
    <definedName name="LUCROMATBET">#REF!</definedName>
    <definedName name="LVC" localSheetId="1">#REF!</definedName>
    <definedName name="LVC">#REF!</definedName>
    <definedName name="LVD" localSheetId="1">#REF!</definedName>
    <definedName name="LVD">#REF!</definedName>
    <definedName name="M" localSheetId="1">#REF!</definedName>
    <definedName name="M">#REF!</definedName>
    <definedName name="maio19" localSheetId="1">#REF!</definedName>
    <definedName name="maio19">#REF!</definedName>
    <definedName name="MÃODEOBRA" localSheetId="1">#REF!</definedName>
    <definedName name="MÃODEOBRA">#REF!</definedName>
    <definedName name="MARCO" localSheetId="1">#REF!</definedName>
    <definedName name="MARCO">#REF!</definedName>
    <definedName name="Massa" localSheetId="1">#REF!</definedName>
    <definedName name="Massa">#REF!</definedName>
    <definedName name="mat" localSheetId="1">#REF!</definedName>
    <definedName name="mat">#REF!</definedName>
    <definedName name="MATERIAIS" localSheetId="1">#REF!</definedName>
    <definedName name="MATERIAIS">#REF!</definedName>
    <definedName name="MATERIAL" localSheetId="1">#REF!</definedName>
    <definedName name="MATERIAL">#REF!</definedName>
    <definedName name="Max" localSheetId="1">#REF!</definedName>
    <definedName name="Max">#REF!</definedName>
    <definedName name="MBF" localSheetId="1">#REF!</definedName>
    <definedName name="MBF">#REF!</definedName>
    <definedName name="MBQ" localSheetId="1">#REF!</definedName>
    <definedName name="MBQ">#REF!</definedName>
    <definedName name="MBQA" localSheetId="1">#REF!</definedName>
    <definedName name="MBQA">#REF!</definedName>
    <definedName name="MBQT" localSheetId="1">#REF!</definedName>
    <definedName name="MBQT">#REF!</definedName>
    <definedName name="MBR" localSheetId="1">#REF!</definedName>
    <definedName name="MBR">#REF!</definedName>
    <definedName name="MBUF" localSheetId="1">#REF!</definedName>
    <definedName name="MBUF">#REF!</definedName>
    <definedName name="MBUFW" localSheetId="1">#REF!</definedName>
    <definedName name="MBUFW">#REF!</definedName>
    <definedName name="MBUFWA" localSheetId="1">#REF!</definedName>
    <definedName name="MBUFWA">#REF!</definedName>
    <definedName name="mbuq" localSheetId="1">#REF!</definedName>
    <definedName name="mbuq">#REF!</definedName>
    <definedName name="MBUQW" localSheetId="1">#REF!</definedName>
    <definedName name="MBUQW">#REF!</definedName>
    <definedName name="MBUQWA" localSheetId="1">#REF!</definedName>
    <definedName name="MBUQWA">#REF!</definedName>
    <definedName name="MD" localSheetId="1">#REF!</definedName>
    <definedName name="MD">#REF!</definedName>
    <definedName name="MED" localSheetId="1">#REF!</definedName>
    <definedName name="MED">#REF!</definedName>
    <definedName name="MEDD" localSheetId="1">#REF!</definedName>
    <definedName name="MEDD">#REF!</definedName>
    <definedName name="mediçao" localSheetId="8">#REF!</definedName>
    <definedName name="mediçao" localSheetId="4">#REF!</definedName>
    <definedName name="mediçao" localSheetId="13">#REF!</definedName>
    <definedName name="mediçao" localSheetId="7">#REF!</definedName>
    <definedName name="mediçao" localSheetId="10">#REF!</definedName>
    <definedName name="mediçao" localSheetId="9">#REF!</definedName>
    <definedName name="mediçao" localSheetId="5">#REF!</definedName>
    <definedName name="mediçao" localSheetId="6">#REF!</definedName>
    <definedName name="mediçao" localSheetId="3">#REF!</definedName>
    <definedName name="mediçao">#REF!</definedName>
    <definedName name="Medição" localSheetId="1">#REF!</definedName>
    <definedName name="Medição">#REF!</definedName>
    <definedName name="Medição_4" localSheetId="1">#REF!</definedName>
    <definedName name="Medição_4">#REF!</definedName>
    <definedName name="MEDICAO7" localSheetId="1">#REF!</definedName>
    <definedName name="MEDICAO7">#REF!</definedName>
    <definedName name="Mediçãoo" localSheetId="1">#REF!</definedName>
    <definedName name="Mediçãoo">#REF!</definedName>
    <definedName name="MedMês95" localSheetId="1">#REF!</definedName>
    <definedName name="MedMês95">#REF!</definedName>
    <definedName name="meiofio" localSheetId="1">#REF!</definedName>
    <definedName name="meiofio">#REF!</definedName>
    <definedName name="meiofio_13" localSheetId="1">#REF!</definedName>
    <definedName name="meiofio_13">#REF!</definedName>
    <definedName name="meiofio_13_19" localSheetId="1">#REF!</definedName>
    <definedName name="meiofio_13_19">#REF!</definedName>
    <definedName name="meiofio_13_23" localSheetId="1">#REF!</definedName>
    <definedName name="meiofio_13_23">#REF!</definedName>
    <definedName name="meiofio_13_25" localSheetId="1">#REF!</definedName>
    <definedName name="meiofio_13_25">#REF!</definedName>
    <definedName name="meiofio_15" localSheetId="1">#REF!</definedName>
    <definedName name="meiofio_15">#REF!</definedName>
    <definedName name="meiofio_15_13" localSheetId="1">#REF!</definedName>
    <definedName name="meiofio_15_13">#REF!</definedName>
    <definedName name="meiofio_15_13_19" localSheetId="1">#REF!</definedName>
    <definedName name="meiofio_15_13_19">#REF!</definedName>
    <definedName name="meiofio_15_13_23" localSheetId="1">#REF!</definedName>
    <definedName name="meiofio_15_13_23">#REF!</definedName>
    <definedName name="meiofio_15_13_25" localSheetId="1">#REF!</definedName>
    <definedName name="meiofio_15_13_25">#REF!</definedName>
    <definedName name="meiofio_15_19" localSheetId="1">#REF!</definedName>
    <definedName name="meiofio_15_19">#REF!</definedName>
    <definedName name="meiofio_15_23" localSheetId="1">#REF!</definedName>
    <definedName name="meiofio_15_23">#REF!</definedName>
    <definedName name="meiofio_15_25" localSheetId="1">#REF!</definedName>
    <definedName name="meiofio_15_25">#REF!</definedName>
    <definedName name="meiofio_19" localSheetId="1">#REF!</definedName>
    <definedName name="meiofio_19">#REF!</definedName>
    <definedName name="meiofio_23" localSheetId="1">#REF!</definedName>
    <definedName name="meiofio_23">#REF!</definedName>
    <definedName name="meiofio_24" localSheetId="1">#REF!</definedName>
    <definedName name="meiofio_24">#REF!</definedName>
    <definedName name="meiofio_24_13" localSheetId="1">#REF!</definedName>
    <definedName name="meiofio_24_13">#REF!</definedName>
    <definedName name="meiofio_24_13_19" localSheetId="1">#REF!</definedName>
    <definedName name="meiofio_24_13_19">#REF!</definedName>
    <definedName name="meiofio_24_13_23" localSheetId="1">#REF!</definedName>
    <definedName name="meiofio_24_13_23">#REF!</definedName>
    <definedName name="meiofio_24_13_25" localSheetId="1">#REF!</definedName>
    <definedName name="meiofio_24_13_25">#REF!</definedName>
    <definedName name="meiofio_24_19" localSheetId="1">#REF!</definedName>
    <definedName name="meiofio_24_19">#REF!</definedName>
    <definedName name="meiofio_24_23" localSheetId="1">#REF!</definedName>
    <definedName name="meiofio_24_23">#REF!</definedName>
    <definedName name="meiofio_24_25" localSheetId="1">#REF!</definedName>
    <definedName name="meiofio_24_25">#REF!</definedName>
    <definedName name="meiofio_25" localSheetId="1">#REF!</definedName>
    <definedName name="meiofio_25">#REF!</definedName>
    <definedName name="mes" localSheetId="8">#REF!</definedName>
    <definedName name="mes" localSheetId="4">#REF!</definedName>
    <definedName name="mes" localSheetId="13">#REF!</definedName>
    <definedName name="mes" localSheetId="7">#REF!</definedName>
    <definedName name="mes" localSheetId="10">#REF!</definedName>
    <definedName name="mes" localSheetId="9">#REF!</definedName>
    <definedName name="mes" localSheetId="5">#REF!</definedName>
    <definedName name="mes" localSheetId="6">#REF!</definedName>
    <definedName name="MES" localSheetId="1">#REF!</definedName>
    <definedName name="mes" localSheetId="3">#REF!</definedName>
    <definedName name="mes">#REF!</definedName>
    <definedName name="mês" localSheetId="1">#REF!</definedName>
    <definedName name="mês">#REF!</definedName>
    <definedName name="Meu" localSheetId="1">#REF!</definedName>
    <definedName name="Meu">#REF!</definedName>
    <definedName name="MF" localSheetId="1">#REF!</definedName>
    <definedName name="MF">#REF!</definedName>
    <definedName name="Micro" localSheetId="1">#REF!</definedName>
    <definedName name="Micro">#REF!</definedName>
    <definedName name="misbetbet" localSheetId="1">#REF!</definedName>
    <definedName name="misbetbet">#REF!</definedName>
    <definedName name="misbetbet_13" localSheetId="1">#REF!</definedName>
    <definedName name="misbetbet_13">#REF!</definedName>
    <definedName name="misbetbet_13_19" localSheetId="1">#REF!</definedName>
    <definedName name="misbetbet_13_19">#REF!</definedName>
    <definedName name="misbetbet_13_23" localSheetId="1">#REF!</definedName>
    <definedName name="misbetbet_13_23">#REF!</definedName>
    <definedName name="misbetbet_13_25" localSheetId="1">#REF!</definedName>
    <definedName name="misbetbet_13_25">#REF!</definedName>
    <definedName name="misbetbet_15" localSheetId="1">#REF!</definedName>
    <definedName name="misbetbet_15">#REF!</definedName>
    <definedName name="misbetbet_15_13" localSheetId="1">#REF!</definedName>
    <definedName name="misbetbet_15_13">#REF!</definedName>
    <definedName name="misbetbet_15_13_19" localSheetId="1">#REF!</definedName>
    <definedName name="misbetbet_15_13_19">#REF!</definedName>
    <definedName name="misbetbet_15_13_23" localSheetId="1">#REF!</definedName>
    <definedName name="misbetbet_15_13_23">#REF!</definedName>
    <definedName name="misbetbet_15_13_25" localSheetId="1">#REF!</definedName>
    <definedName name="misbetbet_15_13_25">#REF!</definedName>
    <definedName name="misbetbet_15_13_26" localSheetId="1">#REF!</definedName>
    <definedName name="misbetbet_15_13_26">#REF!</definedName>
    <definedName name="misbetbet_15_19" localSheetId="1">#REF!</definedName>
    <definedName name="misbetbet_15_19">#REF!</definedName>
    <definedName name="misbetbet_15_23" localSheetId="1">#REF!</definedName>
    <definedName name="misbetbet_15_23">#REF!</definedName>
    <definedName name="misbetbet_15_25" localSheetId="1">#REF!</definedName>
    <definedName name="misbetbet_15_25">#REF!</definedName>
    <definedName name="misbetbet_15_26" localSheetId="1">#REF!</definedName>
    <definedName name="misbetbet_15_26">#REF!</definedName>
    <definedName name="misbetbet_19" localSheetId="1">#REF!</definedName>
    <definedName name="misbetbet_19">#REF!</definedName>
    <definedName name="misbetbet_23" localSheetId="1">#REF!</definedName>
    <definedName name="misbetbet_23">#REF!</definedName>
    <definedName name="misbetbet_24" localSheetId="1">#REF!</definedName>
    <definedName name="misbetbet_24">#REF!</definedName>
    <definedName name="misbetbet_24_13" localSheetId="1">#REF!</definedName>
    <definedName name="misbetbet_24_13">#REF!</definedName>
    <definedName name="misbetbet_24_13_19" localSheetId="1">#REF!</definedName>
    <definedName name="misbetbet_24_13_19">#REF!</definedName>
    <definedName name="misbetbet_24_13_23" localSheetId="1">#REF!</definedName>
    <definedName name="misbetbet_24_13_23">#REF!</definedName>
    <definedName name="misbetbet_24_13_25" localSheetId="1">#REF!</definedName>
    <definedName name="misbetbet_24_13_25">#REF!</definedName>
    <definedName name="misbetbet_24_13_26" localSheetId="1">#REF!</definedName>
    <definedName name="misbetbet_24_13_26">#REF!</definedName>
    <definedName name="misbetbet_24_19" localSheetId="1">#REF!</definedName>
    <definedName name="misbetbet_24_19">#REF!</definedName>
    <definedName name="misbetbet_24_23" localSheetId="1">#REF!</definedName>
    <definedName name="misbetbet_24_23">#REF!</definedName>
    <definedName name="misbetbet_24_25" localSheetId="1">#REF!</definedName>
    <definedName name="misbetbet_24_25">#REF!</definedName>
    <definedName name="misbetbet_24_26" localSheetId="1">#REF!</definedName>
    <definedName name="misbetbet_24_26">#REF!</definedName>
    <definedName name="misbetbet_25" localSheetId="1">#REF!</definedName>
    <definedName name="misbetbet_25">#REF!</definedName>
    <definedName name="misbetusifri" localSheetId="1">#REF!</definedName>
    <definedName name="misbetusifri">#REF!</definedName>
    <definedName name="misbetusifri_13" localSheetId="1">#REF!</definedName>
    <definedName name="misbetusifri_13">#REF!</definedName>
    <definedName name="misbetusifri_13_19" localSheetId="1">#REF!</definedName>
    <definedName name="misbetusifri_13_19">#REF!</definedName>
    <definedName name="misbetusifri_13_23" localSheetId="1">#REF!</definedName>
    <definedName name="misbetusifri_13_23">#REF!</definedName>
    <definedName name="misbetusifri_13_25" localSheetId="1">#REF!</definedName>
    <definedName name="misbetusifri_13_25">#REF!</definedName>
    <definedName name="misbetusifri_13_26" localSheetId="1">#REF!</definedName>
    <definedName name="misbetusifri_13_26">#REF!</definedName>
    <definedName name="misbetusifri_15" localSheetId="1">#REF!</definedName>
    <definedName name="misbetusifri_15">#REF!</definedName>
    <definedName name="misbetusifri_15_13" localSheetId="1">#REF!</definedName>
    <definedName name="misbetusifri_15_13">#REF!</definedName>
    <definedName name="misbetusifri_15_13_19" localSheetId="1">#REF!</definedName>
    <definedName name="misbetusifri_15_13_19">#REF!</definedName>
    <definedName name="misbetusifri_15_13_23" localSheetId="1">#REF!</definedName>
    <definedName name="misbetusifri_15_13_23">#REF!</definedName>
    <definedName name="misbetusifri_15_13_25" localSheetId="1">#REF!</definedName>
    <definedName name="misbetusifri_15_13_25">#REF!</definedName>
    <definedName name="misbetusifri_15_13_26" localSheetId="1">#REF!</definedName>
    <definedName name="misbetusifri_15_13_26">#REF!</definedName>
    <definedName name="misbetusifri_15_19" localSheetId="1">#REF!</definedName>
    <definedName name="misbetusifri_15_19">#REF!</definedName>
    <definedName name="misbetusifri_15_23" localSheetId="1">#REF!</definedName>
    <definedName name="misbetusifri_15_23">#REF!</definedName>
    <definedName name="misbetusifri_15_25" localSheetId="1">#REF!</definedName>
    <definedName name="misbetusifri_15_25">#REF!</definedName>
    <definedName name="misbetusifri_15_26" localSheetId="1">#REF!</definedName>
    <definedName name="misbetusifri_15_26">#REF!</definedName>
    <definedName name="misbetusifri_19" localSheetId="1">#REF!</definedName>
    <definedName name="misbetusifri_19">#REF!</definedName>
    <definedName name="misbetusifri_23" localSheetId="1">#REF!</definedName>
    <definedName name="misbetusifri_23">#REF!</definedName>
    <definedName name="misbetusifri_24" localSheetId="1">#REF!</definedName>
    <definedName name="misbetusifri_24">#REF!</definedName>
    <definedName name="misbetusifri_24_13" localSheetId="1">#REF!</definedName>
    <definedName name="misbetusifri_24_13">#REF!</definedName>
    <definedName name="misbetusifri_24_13_19" localSheetId="1">#REF!</definedName>
    <definedName name="misbetusifri_24_13_19">#REF!</definedName>
    <definedName name="misbetusifri_24_13_23" localSheetId="1">#REF!</definedName>
    <definedName name="misbetusifri_24_13_23">#REF!</definedName>
    <definedName name="misbetusifri_24_13_25" localSheetId="1">#REF!</definedName>
    <definedName name="misbetusifri_24_13_25">#REF!</definedName>
    <definedName name="misbetusifri_24_13_26" localSheetId="1">#REF!</definedName>
    <definedName name="misbetusifri_24_13_26">#REF!</definedName>
    <definedName name="misbetusifri_24_19" localSheetId="1">#REF!</definedName>
    <definedName name="misbetusifri_24_19">#REF!</definedName>
    <definedName name="misbetusifri_24_23" localSheetId="1">#REF!</definedName>
    <definedName name="misbetusifri_24_23">#REF!</definedName>
    <definedName name="misbetusifri_24_25" localSheetId="1">#REF!</definedName>
    <definedName name="misbetusifri_24_25">#REF!</definedName>
    <definedName name="misbetusifri_24_26" localSheetId="1">#REF!</definedName>
    <definedName name="misbetusifri_24_26">#REF!</definedName>
    <definedName name="misbetusifri_25" localSheetId="1">#REF!</definedName>
    <definedName name="misbetusifri_25">#REF!</definedName>
    <definedName name="misbetusifri_26" localSheetId="1">#REF!</definedName>
    <definedName name="misbetusifri_26">#REF!</definedName>
    <definedName name="misbetusique" localSheetId="1">#REF!</definedName>
    <definedName name="misbetusique">#REF!</definedName>
    <definedName name="misbetusique_13" localSheetId="1">#REF!</definedName>
    <definedName name="misbetusique_13">#REF!</definedName>
    <definedName name="misbetusique_13_19" localSheetId="1">#REF!</definedName>
    <definedName name="misbetusique_13_19">#REF!</definedName>
    <definedName name="misbetusique_13_23" localSheetId="1">#REF!</definedName>
    <definedName name="misbetusique_13_23">#REF!</definedName>
    <definedName name="misbetusique_13_25" localSheetId="1">#REF!</definedName>
    <definedName name="misbetusique_13_25">#REF!</definedName>
    <definedName name="misbetusique_13_26" localSheetId="1">#REF!</definedName>
    <definedName name="misbetusique_13_26">#REF!</definedName>
    <definedName name="misbetusique_15" localSheetId="1">#REF!</definedName>
    <definedName name="misbetusique_15">#REF!</definedName>
    <definedName name="misbetusique_15_13" localSheetId="1">#REF!</definedName>
    <definedName name="misbetusique_15_13">#REF!</definedName>
    <definedName name="misbetusique_15_13_19" localSheetId="1">#REF!</definedName>
    <definedName name="misbetusique_15_13_19">#REF!</definedName>
    <definedName name="misbetusique_15_13_23" localSheetId="1">#REF!</definedName>
    <definedName name="misbetusique_15_13_23">#REF!</definedName>
    <definedName name="misbetusique_15_13_25" localSheetId="1">#REF!</definedName>
    <definedName name="misbetusique_15_13_25">#REF!</definedName>
    <definedName name="misbetusique_15_13_26" localSheetId="1">#REF!</definedName>
    <definedName name="misbetusique_15_13_26">#REF!</definedName>
    <definedName name="misbetusique_15_19" localSheetId="1">#REF!</definedName>
    <definedName name="misbetusique_15_19">#REF!</definedName>
    <definedName name="misbetusique_15_23" localSheetId="1">#REF!</definedName>
    <definedName name="misbetusique_15_23">#REF!</definedName>
    <definedName name="misbetusique_15_25" localSheetId="1">#REF!</definedName>
    <definedName name="misbetusique_15_25">#REF!</definedName>
    <definedName name="misbetusique_15_26" localSheetId="1">#REF!</definedName>
    <definedName name="misbetusique_15_26">#REF!</definedName>
    <definedName name="misbetusique_19" localSheetId="1">#REF!</definedName>
    <definedName name="misbetusique_19">#REF!</definedName>
    <definedName name="misbetusique_23" localSheetId="1">#REF!</definedName>
    <definedName name="misbetusique_23">#REF!</definedName>
    <definedName name="misbetusique_24" localSheetId="1">#REF!</definedName>
    <definedName name="misbetusique_24">#REF!</definedName>
    <definedName name="misbetusique_24_13" localSheetId="1">#REF!</definedName>
    <definedName name="misbetusique_24_13">#REF!</definedName>
    <definedName name="misbetusique_24_13_19" localSheetId="1">#REF!</definedName>
    <definedName name="misbetusique_24_13_19">#REF!</definedName>
    <definedName name="misbetusique_24_13_23" localSheetId="1">#REF!</definedName>
    <definedName name="misbetusique_24_13_23">#REF!</definedName>
    <definedName name="misbetusique_24_13_25" localSheetId="1">#REF!</definedName>
    <definedName name="misbetusique_24_13_25">#REF!</definedName>
    <definedName name="misbetusique_24_13_26" localSheetId="1">#REF!</definedName>
    <definedName name="misbetusique_24_13_26">#REF!</definedName>
    <definedName name="misbetusique_24_19" localSheetId="1">#REF!</definedName>
    <definedName name="misbetusique_24_19">#REF!</definedName>
    <definedName name="misbetusique_24_23" localSheetId="1">#REF!</definedName>
    <definedName name="misbetusique_24_23">#REF!</definedName>
    <definedName name="misbetusique_24_25" localSheetId="1">#REF!</definedName>
    <definedName name="misbetusique_24_25">#REF!</definedName>
    <definedName name="misbetusique_24_26" localSheetId="1">#REF!</definedName>
    <definedName name="misbetusique_24_26">#REF!</definedName>
    <definedName name="misbetusique_25" localSheetId="1">#REF!</definedName>
    <definedName name="misbetusique_25">#REF!</definedName>
    <definedName name="misbetusique_26" localSheetId="1">#REF!</definedName>
    <definedName name="misbetusique_26">#REF!</definedName>
    <definedName name="mmm" localSheetId="1">#REF!</definedName>
    <definedName name="mmm">#REF!</definedName>
    <definedName name="mmm_19" localSheetId="1">#REF!</definedName>
    <definedName name="mmm_19">#REF!</definedName>
    <definedName name="mmm_20" localSheetId="1">#REF!</definedName>
    <definedName name="mmm_20">#REF!</definedName>
    <definedName name="mmm_23" localSheetId="1">#REF!</definedName>
    <definedName name="mmm_23">#REF!</definedName>
    <definedName name="mmm_25" localSheetId="1">#REF!</definedName>
    <definedName name="mmm_25">#REF!</definedName>
    <definedName name="mmmm" localSheetId="1">#REF!</definedName>
    <definedName name="mmmm">#REF!</definedName>
    <definedName name="mmmm_10" localSheetId="1">#REF!</definedName>
    <definedName name="mmmm_10">#REF!</definedName>
    <definedName name="mmmm_19" localSheetId="1">#REF!</definedName>
    <definedName name="mmmm_19">#REF!</definedName>
    <definedName name="mmmm_20" localSheetId="1">#REF!</definedName>
    <definedName name="mmmm_20">#REF!</definedName>
    <definedName name="mmmm_23" localSheetId="1">#REF!</definedName>
    <definedName name="mmmm_23">#REF!</definedName>
    <definedName name="mmmm_25" localSheetId="1">#REF!</definedName>
    <definedName name="mmmm_25">#REF!</definedName>
    <definedName name="MO" localSheetId="1">#REF!</definedName>
    <definedName name="MO">#REF!</definedName>
    <definedName name="MODELO" localSheetId="1">#REF!</definedName>
    <definedName name="MODELO">#REF!</definedName>
    <definedName name="módulo1.Extenso" localSheetId="1">#REF!</definedName>
    <definedName name="módulo1.Extenso">#REF!</definedName>
    <definedName name="módulo1.Extenso_4" localSheetId="1">#REF!</definedName>
    <definedName name="módulo1.Extenso_4">#REF!</definedName>
    <definedName name="Moeda" localSheetId="1">#REF!</definedName>
    <definedName name="Moeda">#REF!</definedName>
    <definedName name="MoedaVal" localSheetId="1">#REF!</definedName>
    <definedName name="MoedaVal">#REF!</definedName>
    <definedName name="mon" localSheetId="1">#REF!</definedName>
    <definedName name="mon">#REF!</definedName>
    <definedName name="MP" localSheetId="1">#REF!</definedName>
    <definedName name="MP">#REF!</definedName>
    <definedName name="MSICRO" localSheetId="1">#REF!</definedName>
    <definedName name="MSICRO">#REF!</definedName>
    <definedName name="MT" localSheetId="1">#REF!</definedName>
    <definedName name="MT">#REF!</definedName>
    <definedName name="MT__DEPARTAMENTO_NACIONAL_DE_ESTRADAS_DE_RODAGEM" localSheetId="1">#REF!</definedName>
    <definedName name="MT__DEPARTAMENTO_NACIONAL_DE_ESTRADAS_DE_RODAGEM">#REF!</definedName>
    <definedName name="N" localSheetId="1">#REF!</definedName>
    <definedName name="N">#REF!</definedName>
    <definedName name="N." localSheetId="1">#REF!</definedName>
    <definedName name="N.">#REF!</definedName>
    <definedName name="N.." localSheetId="1">#REF!</definedName>
    <definedName name="N..">#REF!</definedName>
    <definedName name="Natal" localSheetId="1">#REF!</definedName>
    <definedName name="Natal">#REF!</definedName>
    <definedName name="NN" localSheetId="1">#REF!</definedName>
    <definedName name="NN">#REF!</definedName>
    <definedName name="nnn" localSheetId="1">#REF!</definedName>
    <definedName name="nnn">#REF!</definedName>
    <definedName name="nnnn" localSheetId="1">#REF!</definedName>
    <definedName name="nnnn">#REF!</definedName>
    <definedName name="NNNNN" localSheetId="1">#REF!</definedName>
    <definedName name="NNNNN">#REF!</definedName>
    <definedName name="NomeModelo" localSheetId="8">#REF!</definedName>
    <definedName name="NomeModelo" localSheetId="4">#REF!</definedName>
    <definedName name="NomeModelo" localSheetId="13">#REF!</definedName>
    <definedName name="NomeModelo" localSheetId="7">#REF!</definedName>
    <definedName name="NomeModelo" localSheetId="10">#REF!</definedName>
    <definedName name="NomeModelo" localSheetId="9">#REF!</definedName>
    <definedName name="NomeModelo" localSheetId="5">#REF!</definedName>
    <definedName name="NomeModelo" localSheetId="6">#REF!</definedName>
    <definedName name="NomeModelo" localSheetId="3">#REF!</definedName>
    <definedName name="NomeModelo">#REF!</definedName>
    <definedName name="Nomes" localSheetId="1">#REF!</definedName>
    <definedName name="Nomes">#REF!</definedName>
    <definedName name="Nossa_Senhora" localSheetId="1">#REF!</definedName>
    <definedName name="Nossa_Senhora">#REF!</definedName>
    <definedName name="NTEI" localSheetId="1">#REF!</definedName>
    <definedName name="NTEI">#REF!</definedName>
    <definedName name="NTEI_24" localSheetId="1">#REF!</definedName>
    <definedName name="NTEI_24">#REF!</definedName>
    <definedName name="NTEI_26" localSheetId="1">#REF!</definedName>
    <definedName name="NTEI_26">#REF!</definedName>
    <definedName name="NTEI_27" localSheetId="1">#REF!</definedName>
    <definedName name="NTEI_27">#REF!</definedName>
    <definedName name="NTEI_9" localSheetId="1">#REF!</definedName>
    <definedName name="NTEI_9">#REF!</definedName>
    <definedName name="NUMED" localSheetId="1">#REF!</definedName>
    <definedName name="NUMED">#REF!</definedName>
    <definedName name="numLinhas" localSheetId="8">ROW(#REF!)-ROW(OFFSET(#REF!,1,0))</definedName>
    <definedName name="numLinhas" localSheetId="4">ROW(#REF!)-ROW(OFFSET(#REF!,1,0))</definedName>
    <definedName name="numLinhas" localSheetId="13">ROW(#REF!)-ROW(OFFSET(#REF!,1,0))</definedName>
    <definedName name="numLinhas" localSheetId="7">ROW(#REF!)-ROW(OFFSET(#REF!,1,0))</definedName>
    <definedName name="numLinhas" localSheetId="10">ROW(#REF!)-ROW(OFFSET(#REF!,1,0))</definedName>
    <definedName name="numLinhas" localSheetId="9">ROW(#REF!)-ROW(OFFSET(#REF!,1,0))</definedName>
    <definedName name="numLinhas" localSheetId="5">ROW(#REF!)-ROW(OFFSET(#REF!,1,0))</definedName>
    <definedName name="numLinhas" localSheetId="6">ROW(#REF!)-ROW(OFFSET(#REF!,1,0))</definedName>
    <definedName name="numLinhas" localSheetId="3">ROW(#REF!)-ROW(OFFSET(#REF!,1,0))</definedName>
    <definedName name="numLinhas">ROW(#REF!)-ROW(OFFSET(#REF!,1,0))</definedName>
    <definedName name="OAE" localSheetId="1">#REF!</definedName>
    <definedName name="OAE">#REF!</definedName>
    <definedName name="Objeto" localSheetId="8">#REF!</definedName>
    <definedName name="Objeto" localSheetId="4">#REF!</definedName>
    <definedName name="Objeto" localSheetId="13">#REF!</definedName>
    <definedName name="Objeto" localSheetId="7">#REF!</definedName>
    <definedName name="Objeto" localSheetId="10">#REF!</definedName>
    <definedName name="Objeto" localSheetId="9">#REF!</definedName>
    <definedName name="Objeto" localSheetId="5">#REF!</definedName>
    <definedName name="Objeto" localSheetId="6">#REF!</definedName>
    <definedName name="Objeto" localSheetId="3">#REF!</definedName>
    <definedName name="Objeto">#REF!</definedName>
    <definedName name="obra" localSheetId="8">#REF!</definedName>
    <definedName name="obra" localSheetId="4">#REF!</definedName>
    <definedName name="obra" localSheetId="13">#REF!</definedName>
    <definedName name="obra" localSheetId="7">#REF!</definedName>
    <definedName name="obra" localSheetId="10">#REF!</definedName>
    <definedName name="obra" localSheetId="9">#REF!</definedName>
    <definedName name="obra" localSheetId="5">#REF!</definedName>
    <definedName name="obra" localSheetId="6">#REF!</definedName>
    <definedName name="obra" localSheetId="3">#REF!</definedName>
    <definedName name="obra">#REF!</definedName>
    <definedName name="OLEO" localSheetId="1">#REF!</definedName>
    <definedName name="OLEO">#REF!</definedName>
    <definedName name="onibus" localSheetId="1">#REF!</definedName>
    <definedName name="onibus">#REF!</definedName>
    <definedName name="OPA" localSheetId="1">#REF!</definedName>
    <definedName name="OPA">#REF!</definedName>
    <definedName name="OPA_24" localSheetId="1">#REF!</definedName>
    <definedName name="OPA_24">#REF!</definedName>
    <definedName name="OPA_26" localSheetId="1">#REF!</definedName>
    <definedName name="OPA_26">#REF!</definedName>
    <definedName name="OPA_27" localSheetId="1">#REF!</definedName>
    <definedName name="OPA_27">#REF!</definedName>
    <definedName name="OPA_9" localSheetId="1">#REF!</definedName>
    <definedName name="OPA_9">#REF!</definedName>
    <definedName name="ope" localSheetId="1">#REF!</definedName>
    <definedName name="ope">#REF!</definedName>
    <definedName name="ORÇA" localSheetId="1">#REF!</definedName>
    <definedName name="ORÇA">#REF!</definedName>
    <definedName name="ORÇAMENTO.OpcaoCusto" localSheetId="8">#REF!</definedName>
    <definedName name="ORÇAMENTO.OpcaoCusto" localSheetId="4">#REF!</definedName>
    <definedName name="ORÇAMENTO.OpcaoCusto" localSheetId="13">#REF!</definedName>
    <definedName name="ORÇAMENTO.OpcaoCusto" localSheetId="7">#REF!</definedName>
    <definedName name="ORÇAMENTO.OpcaoCusto" localSheetId="10">#REF!</definedName>
    <definedName name="ORÇAMENTO.OpcaoCusto" localSheetId="9">#REF!</definedName>
    <definedName name="ORÇAMENTO.OpcaoCusto" localSheetId="5">#REF!</definedName>
    <definedName name="ORÇAMENTO.OpcaoCusto" localSheetId="6">#REF!</definedName>
    <definedName name="ORÇAMENTO.OpcaoCusto" localSheetId="3">#REF!</definedName>
    <definedName name="ORÇAMENTO.OpcaoCusto">#REF!</definedName>
    <definedName name="orcrig" localSheetId="1">#REF!</definedName>
    <definedName name="orcrig">#REF!</definedName>
    <definedName name="Ordem" localSheetId="1">#REF!</definedName>
    <definedName name="Ordem">#REF!</definedName>
    <definedName name="Origem" localSheetId="1">#REF!</definedName>
    <definedName name="Origem">#REF!</definedName>
    <definedName name="OUTR" localSheetId="1">#REF!</definedName>
    <definedName name="OUTR">#REF!</definedName>
    <definedName name="OVER_FINAN" localSheetId="1">#REF!</definedName>
    <definedName name="OVER_FINAN">#REF!</definedName>
    <definedName name="P_1A0141801" localSheetId="1">#REF!</definedName>
    <definedName name="P_1A0141801">#REF!</definedName>
    <definedName name="P_1A0141801_33" localSheetId="1">#REF!</definedName>
    <definedName name="P_1A0141801_33">#REF!</definedName>
    <definedName name="P_1A0141801_9" localSheetId="1">#REF!</definedName>
    <definedName name="P_1A0141801_9">#REF!</definedName>
    <definedName name="P_1A0172002" localSheetId="1">#REF!</definedName>
    <definedName name="P_1A0172002">#REF!</definedName>
    <definedName name="P_1A0172002_19" localSheetId="1">#REF!</definedName>
    <definedName name="P_1A0172002_19">#REF!</definedName>
    <definedName name="P_1A0172002_25" localSheetId="1">#REF!</definedName>
    <definedName name="P_1A0172002_25">#REF!</definedName>
    <definedName name="P_1A0172002_33" localSheetId="1">#REF!</definedName>
    <definedName name="P_1A0172002_33">#REF!</definedName>
    <definedName name="P_1A0172002_9" localSheetId="1">#REF!</definedName>
    <definedName name="P_1A0172002_9">#REF!</definedName>
    <definedName name="p_cap20mbuq" localSheetId="1">#REF!</definedName>
    <definedName name="p_cap20mbuq">#REF!</definedName>
    <definedName name="p_cap5070" localSheetId="1">#REF!</definedName>
    <definedName name="p_cap5070">#REF!</definedName>
    <definedName name="p_cm30rp" localSheetId="1">#REF!</definedName>
    <definedName name="p_cm30rp">#REF!</definedName>
    <definedName name="P_Rep" localSheetId="1">#REF!</definedName>
    <definedName name="P_Rep">#REF!</definedName>
    <definedName name="p_rl1claf" localSheetId="1">#REF!</definedName>
    <definedName name="p_rl1claf">#REF!</definedName>
    <definedName name="p_rl1claf_13" localSheetId="1">#REF!</definedName>
    <definedName name="p_rl1claf_13">#REF!</definedName>
    <definedName name="p_rl1claf_13_19" localSheetId="1">#REF!</definedName>
    <definedName name="p_rl1claf_13_19">#REF!</definedName>
    <definedName name="p_rl1claf_13_23" localSheetId="1">#REF!</definedName>
    <definedName name="p_rl1claf_13_23">#REF!</definedName>
    <definedName name="p_rl1claf_13_25" localSheetId="1">#REF!</definedName>
    <definedName name="p_rl1claf_13_25">#REF!</definedName>
    <definedName name="p_rl1claf_19" localSheetId="1">#REF!</definedName>
    <definedName name="p_rl1claf_19">#REF!</definedName>
    <definedName name="p_rl1claf_23" localSheetId="1">#REF!</definedName>
    <definedName name="p_rl1claf_23">#REF!</definedName>
    <definedName name="p_rl1claf_24" localSheetId="1">#REF!</definedName>
    <definedName name="p_rl1claf_24">#REF!</definedName>
    <definedName name="p_rl1claf_24_13" localSheetId="1">#REF!</definedName>
    <definedName name="p_rl1claf_24_13">#REF!</definedName>
    <definedName name="p_rl1claf_24_13_19" localSheetId="1">#REF!</definedName>
    <definedName name="p_rl1claf_24_13_19">#REF!</definedName>
    <definedName name="p_rl1claf_24_13_23" localSheetId="1">#REF!</definedName>
    <definedName name="p_rl1claf_24_13_23">#REF!</definedName>
    <definedName name="p_rl1claf_24_13_25" localSheetId="1">#REF!</definedName>
    <definedName name="p_rl1claf_24_13_25">#REF!</definedName>
    <definedName name="p_rl1claf_24_19" localSheetId="1">#REF!</definedName>
    <definedName name="p_rl1claf_24_19">#REF!</definedName>
    <definedName name="p_rl1claf_24_23" localSheetId="1">#REF!</definedName>
    <definedName name="p_rl1claf_24_23">#REF!</definedName>
    <definedName name="p_rl1claf_24_25" localSheetId="1">#REF!</definedName>
    <definedName name="p_rl1claf_24_25">#REF!</definedName>
    <definedName name="p_rl1claf_25" localSheetId="1">#REF!</definedName>
    <definedName name="p_rl1claf_25">#REF!</definedName>
    <definedName name="p_rl1cmicro15" localSheetId="1">#REF!</definedName>
    <definedName name="p_rl1cmicro15">#REF!</definedName>
    <definedName name="p_rm1cmbb" localSheetId="1">#REF!</definedName>
    <definedName name="p_rm1cmbb">#REF!</definedName>
    <definedName name="p_rm1cmbb_13" localSheetId="1">#REF!</definedName>
    <definedName name="p_rm1cmbb_13">#REF!</definedName>
    <definedName name="p_rm1cmbb_13_19" localSheetId="1">#REF!</definedName>
    <definedName name="p_rm1cmbb_13_19">#REF!</definedName>
    <definedName name="p_rm1cmbb_13_23" localSheetId="1">#REF!</definedName>
    <definedName name="p_rm1cmbb_13_23">#REF!</definedName>
    <definedName name="p_rm1cmbb_13_25" localSheetId="1">#REF!</definedName>
    <definedName name="p_rm1cmbb_13_25">#REF!</definedName>
    <definedName name="p_rm1cmbb_19" localSheetId="1">#REF!</definedName>
    <definedName name="p_rm1cmbb_19">#REF!</definedName>
    <definedName name="p_rm1cmbb_23" localSheetId="1">#REF!</definedName>
    <definedName name="p_rm1cmbb_23">#REF!</definedName>
    <definedName name="p_rm1cmbb_24" localSheetId="1">#REF!</definedName>
    <definedName name="p_rm1cmbb_24">#REF!</definedName>
    <definedName name="p_rm1cmbb_24_13" localSheetId="1">#REF!</definedName>
    <definedName name="p_rm1cmbb_24_13">#REF!</definedName>
    <definedName name="p_rm1cmbb_24_13_19" localSheetId="1">#REF!</definedName>
    <definedName name="p_rm1cmbb_24_13_19">#REF!</definedName>
    <definedName name="p_rm1cmbb_24_13_23" localSheetId="1">#REF!</definedName>
    <definedName name="p_rm1cmbb_24_13_23">#REF!</definedName>
    <definedName name="p_rm1cmbb_24_13_25" localSheetId="1">#REF!</definedName>
    <definedName name="p_rm1cmbb_24_13_25">#REF!</definedName>
    <definedName name="p_rm1cmbb_24_19" localSheetId="1">#REF!</definedName>
    <definedName name="p_rm1cmbb_24_19">#REF!</definedName>
    <definedName name="p_rm1cmbb_24_23" localSheetId="1">#REF!</definedName>
    <definedName name="p_rm1cmbb_24_23">#REF!</definedName>
    <definedName name="p_rm1cmbb_24_25" localSheetId="1">#REF!</definedName>
    <definedName name="p_rm1cmbb_24_25">#REF!</definedName>
    <definedName name="p_rm1cmbb_25" localSheetId="1">#REF!</definedName>
    <definedName name="p_rm1cmbb_25">#REF!</definedName>
    <definedName name="p_rm1cmbuf" localSheetId="1">#REF!</definedName>
    <definedName name="p_rm1cmbuf">#REF!</definedName>
    <definedName name="p_rm1cmbuf_13" localSheetId="1">#REF!</definedName>
    <definedName name="p_rm1cmbuf_13">#REF!</definedName>
    <definedName name="p_rm1cmbuf_13_19" localSheetId="1">#REF!</definedName>
    <definedName name="p_rm1cmbuf_13_19">#REF!</definedName>
    <definedName name="p_rm1cmbuf_13_23" localSheetId="1">#REF!</definedName>
    <definedName name="p_rm1cmbuf_13_23">#REF!</definedName>
    <definedName name="p_rm1cmbuf_13_25" localSheetId="1">#REF!</definedName>
    <definedName name="p_rm1cmbuf_13_25">#REF!</definedName>
    <definedName name="p_rm1cmbuf_19" localSheetId="1">#REF!</definedName>
    <definedName name="p_rm1cmbuf_19">#REF!</definedName>
    <definedName name="p_rm1cmbuf_23" localSheetId="1">#REF!</definedName>
    <definedName name="p_rm1cmbuf_23">#REF!</definedName>
    <definedName name="p_rm1cmbuf_24" localSheetId="1">#REF!</definedName>
    <definedName name="p_rm1cmbuf_24">#REF!</definedName>
    <definedName name="p_rm1cmbuf_24_13" localSheetId="1">#REF!</definedName>
    <definedName name="p_rm1cmbuf_24_13">#REF!</definedName>
    <definedName name="p_rm1cmbuf_24_13_19" localSheetId="1">#REF!</definedName>
    <definedName name="p_rm1cmbuf_24_13_19">#REF!</definedName>
    <definedName name="p_rm1cmbuf_24_13_23" localSheetId="1">#REF!</definedName>
    <definedName name="p_rm1cmbuf_24_13_23">#REF!</definedName>
    <definedName name="p_rm1cmbuf_24_13_25" localSheetId="1">#REF!</definedName>
    <definedName name="p_rm1cmbuf_24_13_25">#REF!</definedName>
    <definedName name="p_rm1cmbuf_24_19" localSheetId="1">#REF!</definedName>
    <definedName name="p_rm1cmbuf_24_19">#REF!</definedName>
    <definedName name="p_rm1cmbuf_24_23" localSheetId="1">#REF!</definedName>
    <definedName name="p_rm1cmbuf_24_23">#REF!</definedName>
    <definedName name="p_rm1cmbuf_24_25" localSheetId="1">#REF!</definedName>
    <definedName name="p_rm1cmbuf_24_25">#REF!</definedName>
    <definedName name="p_rm1cmbuf_25" localSheetId="1">#REF!</definedName>
    <definedName name="p_rm1cmbuf_25">#REF!</definedName>
    <definedName name="p_rr1ccd" localSheetId="1">#REF!</definedName>
    <definedName name="p_rr1ccd">#REF!</definedName>
    <definedName name="p_rr1ccd_13" localSheetId="1">#REF!</definedName>
    <definedName name="p_rr1ccd_13">#REF!</definedName>
    <definedName name="p_rr1ccd_13_19" localSheetId="1">#REF!</definedName>
    <definedName name="p_rr1ccd_13_19">#REF!</definedName>
    <definedName name="p_rr1ccd_13_23" localSheetId="1">#REF!</definedName>
    <definedName name="p_rr1ccd_13_23">#REF!</definedName>
    <definedName name="p_rr1ccd_13_25" localSheetId="1">#REF!</definedName>
    <definedName name="p_rr1ccd_13_25">#REF!</definedName>
    <definedName name="p_rr1ccd_15" localSheetId="1">#REF!</definedName>
    <definedName name="p_rr1ccd_15">#REF!</definedName>
    <definedName name="p_rr1ccd_15_13" localSheetId="1">#REF!</definedName>
    <definedName name="p_rr1ccd_15_13">#REF!</definedName>
    <definedName name="p_rr1ccd_15_13_19" localSheetId="1">#REF!</definedName>
    <definedName name="p_rr1ccd_15_13_19">#REF!</definedName>
    <definedName name="p_rr1ccd_15_13_23" localSheetId="1">#REF!</definedName>
    <definedName name="p_rr1ccd_15_13_23">#REF!</definedName>
    <definedName name="p_rr1ccd_15_13_25" localSheetId="1">#REF!</definedName>
    <definedName name="p_rr1ccd_15_13_25">#REF!</definedName>
    <definedName name="p_rr1ccd_15_19" localSheetId="1">#REF!</definedName>
    <definedName name="p_rr1ccd_15_19">#REF!</definedName>
    <definedName name="p_rr1ccd_15_23" localSheetId="1">#REF!</definedName>
    <definedName name="p_rr1ccd_15_23">#REF!</definedName>
    <definedName name="p_rr1ccd_15_25" localSheetId="1">#REF!</definedName>
    <definedName name="p_rr1ccd_15_25">#REF!</definedName>
    <definedName name="p_rr1ccd_19" localSheetId="1">#REF!</definedName>
    <definedName name="p_rr1ccd_19">#REF!</definedName>
    <definedName name="p_rr1ccd_23" localSheetId="1">#REF!</definedName>
    <definedName name="p_rr1ccd_23">#REF!</definedName>
    <definedName name="p_rr1ccd_24" localSheetId="1">#REF!</definedName>
    <definedName name="p_rr1ccd_24">#REF!</definedName>
    <definedName name="p_rr1ccd_24_13" localSheetId="1">#REF!</definedName>
    <definedName name="p_rr1ccd_24_13">#REF!</definedName>
    <definedName name="p_rr1ccd_24_13_19" localSheetId="1">#REF!</definedName>
    <definedName name="p_rr1ccd_24_13_19">#REF!</definedName>
    <definedName name="p_rr1ccd_24_13_23" localSheetId="1">#REF!</definedName>
    <definedName name="p_rr1ccd_24_13_23">#REF!</definedName>
    <definedName name="p_rr1ccd_24_13_25" localSheetId="1">#REF!</definedName>
    <definedName name="p_rr1ccd_24_13_25">#REF!</definedName>
    <definedName name="p_rr1ccd_24_19" localSheetId="1">#REF!</definedName>
    <definedName name="p_rr1ccd_24_19">#REF!</definedName>
    <definedName name="p_rr1ccd_24_23" localSheetId="1">#REF!</definedName>
    <definedName name="p_rr1ccd_24_23">#REF!</definedName>
    <definedName name="p_rr1ccd_24_25" localSheetId="1">#REF!</definedName>
    <definedName name="p_rr1ccd_24_25">#REF!</definedName>
    <definedName name="p_rr1ccd_25" localSheetId="1">#REF!</definedName>
    <definedName name="p_rr1ccd_25">#REF!</definedName>
    <definedName name="p_rr1cpl" localSheetId="1">#REF!</definedName>
    <definedName name="p_rr1cpl">#REF!</definedName>
    <definedName name="p_rr1cpl_13" localSheetId="1">#REF!</definedName>
    <definedName name="p_rr1cpl_13">#REF!</definedName>
    <definedName name="p_rr1cpl_13_19" localSheetId="1">#REF!</definedName>
    <definedName name="p_rr1cpl_13_19">#REF!</definedName>
    <definedName name="p_rr1cpl_13_23" localSheetId="1">#REF!</definedName>
    <definedName name="p_rr1cpl_13_23">#REF!</definedName>
    <definedName name="p_rr1cpl_13_25" localSheetId="1">#REF!</definedName>
    <definedName name="p_rr1cpl_13_25">#REF!</definedName>
    <definedName name="p_rr1cpl_19" localSheetId="1">#REF!</definedName>
    <definedName name="p_rr1cpl_19">#REF!</definedName>
    <definedName name="p_rr1cpl_23" localSheetId="1">#REF!</definedName>
    <definedName name="p_rr1cpl_23">#REF!</definedName>
    <definedName name="p_rr1cpl_24" localSheetId="1">#REF!</definedName>
    <definedName name="p_rr1cpl_24">#REF!</definedName>
    <definedName name="p_rr1cpl_24_13" localSheetId="1">#REF!</definedName>
    <definedName name="p_rr1cpl_24_13">#REF!</definedName>
    <definedName name="p_rr1cpl_24_13_19" localSheetId="1">#REF!</definedName>
    <definedName name="p_rr1cpl_24_13_19">#REF!</definedName>
    <definedName name="p_rr1cpl_24_13_23" localSheetId="1">#REF!</definedName>
    <definedName name="p_rr1cpl_24_13_23">#REF!</definedName>
    <definedName name="p_rr1cpl_24_13_25" localSheetId="1">#REF!</definedName>
    <definedName name="p_rr1cpl_24_13_25">#REF!</definedName>
    <definedName name="p_rr1cpl_24_19" localSheetId="1">#REF!</definedName>
    <definedName name="p_rr1cpl_24_19">#REF!</definedName>
    <definedName name="p_rr1cpl_24_23" localSheetId="1">#REF!</definedName>
    <definedName name="p_rr1cpl_24_23">#REF!</definedName>
    <definedName name="p_rr1cpl_24_25" localSheetId="1">#REF!</definedName>
    <definedName name="p_rr1cpl_24_25">#REF!</definedName>
    <definedName name="p_rr1cpl_25" localSheetId="1">#REF!</definedName>
    <definedName name="p_rr1cpl_25">#REF!</definedName>
    <definedName name="p_rr1ctb" localSheetId="1">#REF!</definedName>
    <definedName name="p_rr1ctb">#REF!</definedName>
    <definedName name="p_rr1ctbemerg" localSheetId="1">#REF!</definedName>
    <definedName name="p_rr1ctbemerg">#REF!</definedName>
    <definedName name="p_rr2ccsa" localSheetId="1">#REF!</definedName>
    <definedName name="p_rr2ccsa">#REF!</definedName>
    <definedName name="p_rr2ccsa_13" localSheetId="1">#REF!</definedName>
    <definedName name="p_rr2ccsa_13">#REF!</definedName>
    <definedName name="p_rr2ccsa_13_19" localSheetId="1">#REF!</definedName>
    <definedName name="p_rr2ccsa_13_19">#REF!</definedName>
    <definedName name="p_rr2ccsa_13_23" localSheetId="1">#REF!</definedName>
    <definedName name="p_rr2ccsa_13_23">#REF!</definedName>
    <definedName name="p_rr2ccsa_13_25" localSheetId="1">#REF!</definedName>
    <definedName name="p_rr2ccsa_13_25">#REF!</definedName>
    <definedName name="p_rr2ccsa_19" localSheetId="1">#REF!</definedName>
    <definedName name="p_rr2ccsa_19">#REF!</definedName>
    <definedName name="p_rr2ccsa_23" localSheetId="1">#REF!</definedName>
    <definedName name="p_rr2ccsa_23">#REF!</definedName>
    <definedName name="p_rr2ccsa_24" localSheetId="1">#REF!</definedName>
    <definedName name="p_rr2ccsa_24">#REF!</definedName>
    <definedName name="p_rr2ccsa_24_13" localSheetId="1">#REF!</definedName>
    <definedName name="p_rr2ccsa_24_13">#REF!</definedName>
    <definedName name="p_rr2ccsa_24_13_19" localSheetId="1">#REF!</definedName>
    <definedName name="p_rr2ccsa_24_13_19">#REF!</definedName>
    <definedName name="p_rr2ccsa_24_13_23" localSheetId="1">#REF!</definedName>
    <definedName name="p_rr2ccsa_24_13_23">#REF!</definedName>
    <definedName name="p_rr2ccsa_24_13_25" localSheetId="1">#REF!</definedName>
    <definedName name="p_rr2ccsa_24_13_25">#REF!</definedName>
    <definedName name="p_rr2ccsa_24_19" localSheetId="1">#REF!</definedName>
    <definedName name="p_rr2ccsa_24_19">#REF!</definedName>
    <definedName name="p_rr2ccsa_24_23" localSheetId="1">#REF!</definedName>
    <definedName name="p_rr2ccsa_24_23">#REF!</definedName>
    <definedName name="p_rr2ccsa_24_25" localSheetId="1">#REF!</definedName>
    <definedName name="p_rr2ccsa_24_25">#REF!</definedName>
    <definedName name="p_rr2ccsa_25" localSheetId="1">#REF!</definedName>
    <definedName name="p_rr2ccsa_25">#REF!</definedName>
    <definedName name="p_rr2ctsd" localSheetId="1">#REF!</definedName>
    <definedName name="p_rr2ctsd">#REF!</definedName>
    <definedName name="p_rr2ctsd_13" localSheetId="1">#REF!</definedName>
    <definedName name="p_rr2ctsd_13">#REF!</definedName>
    <definedName name="p_rr2ctsd_13_19" localSheetId="1">#REF!</definedName>
    <definedName name="p_rr2ctsd_13_19">#REF!</definedName>
    <definedName name="p_rr2ctsd_13_23" localSheetId="1">#REF!</definedName>
    <definedName name="p_rr2ctsd_13_23">#REF!</definedName>
    <definedName name="p_rr2ctsd_13_25" localSheetId="1">#REF!</definedName>
    <definedName name="p_rr2ctsd_13_25">#REF!</definedName>
    <definedName name="p_rr2ctsd_19" localSheetId="1">#REF!</definedName>
    <definedName name="p_rr2ctsd_19">#REF!</definedName>
    <definedName name="p_rr2ctsd_23" localSheetId="1">#REF!</definedName>
    <definedName name="p_rr2ctsd_23">#REF!</definedName>
    <definedName name="p_rr2ctsd_24" localSheetId="1">#REF!</definedName>
    <definedName name="p_rr2ctsd_24">#REF!</definedName>
    <definedName name="p_rr2ctsd_24_13" localSheetId="1">#REF!</definedName>
    <definedName name="p_rr2ctsd_24_13">#REF!</definedName>
    <definedName name="p_rr2ctsd_24_13_19" localSheetId="1">#REF!</definedName>
    <definedName name="p_rr2ctsd_24_13_19">#REF!</definedName>
    <definedName name="p_rr2ctsd_24_13_23" localSheetId="1">#REF!</definedName>
    <definedName name="p_rr2ctsd_24_13_23">#REF!</definedName>
    <definedName name="p_rr2ctsd_24_13_25" localSheetId="1">#REF!</definedName>
    <definedName name="p_rr2ctsd_24_13_25">#REF!</definedName>
    <definedName name="p_rr2ctsd_24_19" localSheetId="1">#REF!</definedName>
    <definedName name="p_rr2ctsd_24_19">#REF!</definedName>
    <definedName name="p_rr2ctsd_24_23" localSheetId="1">#REF!</definedName>
    <definedName name="p_rr2ctsd_24_23">#REF!</definedName>
    <definedName name="p_rr2ctsd_24_25" localSheetId="1">#REF!</definedName>
    <definedName name="p_rr2ctsd_24_25">#REF!</definedName>
    <definedName name="p_rr2ctsd_25" localSheetId="1">#REF!</definedName>
    <definedName name="p_rr2ctsd_25">#REF!</definedName>
    <definedName name="p_rr2ctss" localSheetId="1">#REF!</definedName>
    <definedName name="p_rr2ctss">#REF!</definedName>
    <definedName name="p08.300.01" localSheetId="1">#REF!</definedName>
    <definedName name="p08.300.01">#REF!</definedName>
    <definedName name="pa_rl1cmicro15" localSheetId="1">#REF!</definedName>
    <definedName name="pa_rl1cmicro15">#REF!</definedName>
    <definedName name="PACAP20MBQ" localSheetId="1">#REF!</definedName>
    <definedName name="PACAP20MBQ">#REF!</definedName>
    <definedName name="PACM30IMP" localSheetId="1">#REF!</definedName>
    <definedName name="PACM30IMP">#REF!</definedName>
    <definedName name="PACM30RP" localSheetId="1">#REF!</definedName>
    <definedName name="PACM30RP">#REF!</definedName>
    <definedName name="PACM30TB" localSheetId="1">#REF!</definedName>
    <definedName name="PACM30TB">#REF!</definedName>
    <definedName name="PAEMULCS" localSheetId="1">#REF!</definedName>
    <definedName name="PAEMULCS">#REF!</definedName>
    <definedName name="PAEMULTSD" localSheetId="1">#REF!</definedName>
    <definedName name="PAEMULTSD">#REF!</definedName>
    <definedName name="PAEMULTSS" localSheetId="1">#REF!</definedName>
    <definedName name="PAEMULTSS">#REF!</definedName>
    <definedName name="paraf" localSheetId="1">#REF!</definedName>
    <definedName name="paraf">#REF!</definedName>
    <definedName name="paraf_13" localSheetId="1">#REF!</definedName>
    <definedName name="paraf_13">#REF!</definedName>
    <definedName name="paraf_13_19" localSheetId="1">#REF!</definedName>
    <definedName name="paraf_13_19">#REF!</definedName>
    <definedName name="paraf_13_23" localSheetId="1">#REF!</definedName>
    <definedName name="paraf_13_23">#REF!</definedName>
    <definedName name="paraf_13_25" localSheetId="1">#REF!</definedName>
    <definedName name="paraf_13_25">#REF!</definedName>
    <definedName name="paraf_15" localSheetId="1">#REF!</definedName>
    <definedName name="paraf_15">#REF!</definedName>
    <definedName name="paraf_15_13" localSheetId="1">#REF!</definedName>
    <definedName name="paraf_15_13">#REF!</definedName>
    <definedName name="paraf_15_13_19" localSheetId="1">#REF!</definedName>
    <definedName name="paraf_15_13_19">#REF!</definedName>
    <definedName name="paraf_15_13_23" localSheetId="1">#REF!</definedName>
    <definedName name="paraf_15_13_23">#REF!</definedName>
    <definedName name="paraf_15_13_25" localSheetId="1">#REF!</definedName>
    <definedName name="paraf_15_13_25">#REF!</definedName>
    <definedName name="paraf_15_19" localSheetId="1">#REF!</definedName>
    <definedName name="paraf_15_19">#REF!</definedName>
    <definedName name="paraf_15_23" localSheetId="1">#REF!</definedName>
    <definedName name="paraf_15_23">#REF!</definedName>
    <definedName name="paraf_15_25" localSheetId="1">#REF!</definedName>
    <definedName name="paraf_15_25">#REF!</definedName>
    <definedName name="paraf_19" localSheetId="1">#REF!</definedName>
    <definedName name="paraf_19">#REF!</definedName>
    <definedName name="paraf_23" localSheetId="1">#REF!</definedName>
    <definedName name="paraf_23">#REF!</definedName>
    <definedName name="paraf_24" localSheetId="1">#REF!</definedName>
    <definedName name="paraf_24">#REF!</definedName>
    <definedName name="paraf_24_13" localSheetId="1">#REF!</definedName>
    <definedName name="paraf_24_13">#REF!</definedName>
    <definedName name="paraf_24_13_19" localSheetId="1">#REF!</definedName>
    <definedName name="paraf_24_13_19">#REF!</definedName>
    <definedName name="paraf_24_13_23" localSheetId="1">#REF!</definedName>
    <definedName name="paraf_24_13_23">#REF!</definedName>
    <definedName name="paraf_24_13_25" localSheetId="1">#REF!</definedName>
    <definedName name="paraf_24_13_25">#REF!</definedName>
    <definedName name="paraf_24_19" localSheetId="1">#REF!</definedName>
    <definedName name="paraf_24_19">#REF!</definedName>
    <definedName name="paraf_24_23" localSheetId="1">#REF!</definedName>
    <definedName name="paraf_24_23">#REF!</definedName>
    <definedName name="paraf_24_25" localSheetId="1">#REF!</definedName>
    <definedName name="paraf_24_25">#REF!</definedName>
    <definedName name="paraf_25" localSheetId="1">#REF!</definedName>
    <definedName name="paraf_25">#REF!</definedName>
    <definedName name="paraf4" localSheetId="1">#REF!</definedName>
    <definedName name="paraf4">#REF!</definedName>
    <definedName name="paraf4_13" localSheetId="1">#REF!</definedName>
    <definedName name="paraf4_13">#REF!</definedName>
    <definedName name="paraf4_13_19" localSheetId="1">#REF!</definedName>
    <definedName name="paraf4_13_19">#REF!</definedName>
    <definedName name="paraf4_13_23" localSheetId="1">#REF!</definedName>
    <definedName name="paraf4_13_23">#REF!</definedName>
    <definedName name="paraf4_13_25" localSheetId="1">#REF!</definedName>
    <definedName name="paraf4_13_25">#REF!</definedName>
    <definedName name="paraf4_15" localSheetId="1">#REF!</definedName>
    <definedName name="paraf4_15">#REF!</definedName>
    <definedName name="paraf4_15_13" localSheetId="1">#REF!</definedName>
    <definedName name="paraf4_15_13">#REF!</definedName>
    <definedName name="paraf4_15_13_19" localSheetId="1">#REF!</definedName>
    <definedName name="paraf4_15_13_19">#REF!</definedName>
    <definedName name="paraf4_15_13_23" localSheetId="1">#REF!</definedName>
    <definedName name="paraf4_15_13_23">#REF!</definedName>
    <definedName name="paraf4_15_13_25" localSheetId="1">#REF!</definedName>
    <definedName name="paraf4_15_13_25">#REF!</definedName>
    <definedName name="paraf4_15_19" localSheetId="1">#REF!</definedName>
    <definedName name="paraf4_15_19">#REF!</definedName>
    <definedName name="paraf4_15_23" localSheetId="1">#REF!</definedName>
    <definedName name="paraf4_15_23">#REF!</definedName>
    <definedName name="paraf4_15_25" localSheetId="1">#REF!</definedName>
    <definedName name="paraf4_15_25">#REF!</definedName>
    <definedName name="paraf4_19" localSheetId="1">#REF!</definedName>
    <definedName name="paraf4_19">#REF!</definedName>
    <definedName name="paraf4_23" localSheetId="1">#REF!</definedName>
    <definedName name="paraf4_23">#REF!</definedName>
    <definedName name="paraf4_24" localSheetId="1">#REF!</definedName>
    <definedName name="paraf4_24">#REF!</definedName>
    <definedName name="paraf4_24_13" localSheetId="1">#REF!</definedName>
    <definedName name="paraf4_24_13">#REF!</definedName>
    <definedName name="paraf4_24_13_19" localSheetId="1">#REF!</definedName>
    <definedName name="paraf4_24_13_19">#REF!</definedName>
    <definedName name="paraf4_24_13_23" localSheetId="1">#REF!</definedName>
    <definedName name="paraf4_24_13_23">#REF!</definedName>
    <definedName name="paraf4_24_13_25" localSheetId="1">#REF!</definedName>
    <definedName name="paraf4_24_13_25">#REF!</definedName>
    <definedName name="paraf4_24_19" localSheetId="1">#REF!</definedName>
    <definedName name="paraf4_24_19">#REF!</definedName>
    <definedName name="paraf4_24_23" localSheetId="1">#REF!</definedName>
    <definedName name="paraf4_24_23">#REF!</definedName>
    <definedName name="paraf4_24_25" localSheetId="1">#REF!</definedName>
    <definedName name="paraf4_24_25">#REF!</definedName>
    <definedName name="paraf4_25" localSheetId="1">#REF!</definedName>
    <definedName name="paraf4_25">#REF!</definedName>
    <definedName name="parametros" localSheetId="1">#REF!</definedName>
    <definedName name="parametros">#REF!</definedName>
    <definedName name="parametross" localSheetId="1">#REF!</definedName>
    <definedName name="parametross">#REF!</definedName>
    <definedName name="PARG" localSheetId="1">#REF!</definedName>
    <definedName name="PARG">#REF!</definedName>
    <definedName name="PARL1CLAMAG" localSheetId="1">#REF!</definedName>
    <definedName name="PARL1CLAMAG">#REF!</definedName>
    <definedName name="PARL1CMBF" localSheetId="1">#REF!</definedName>
    <definedName name="PARL1CMBF">#REF!</definedName>
    <definedName name="PARR1CPL" localSheetId="1">#REF!</definedName>
    <definedName name="PARR1CPL">#REF!</definedName>
    <definedName name="PARR1CST" localSheetId="1">#REF!</definedName>
    <definedName name="PARR1CST">#REF!</definedName>
    <definedName name="Páscoa" localSheetId="1">#REF!</definedName>
    <definedName name="Páscoa">#REF!</definedName>
    <definedName name="PassaExtenso_11" localSheetId="1">#REF!</definedName>
    <definedName name="PassaExtenso_11">#REF!</definedName>
    <definedName name="PassaExtenso_13" localSheetId="1">#REF!</definedName>
    <definedName name="PassaExtenso_13">#REF!</definedName>
    <definedName name="PassaExtenso_19" localSheetId="1">#REF!</definedName>
    <definedName name="PassaExtenso_19">#REF!</definedName>
    <definedName name="PassaExtenso_21" localSheetId="1">#REF!</definedName>
    <definedName name="PassaExtenso_21">#REF!</definedName>
    <definedName name="PassaExtenso_21_11" localSheetId="1">#REF!</definedName>
    <definedName name="PassaExtenso_21_11">#REF!</definedName>
    <definedName name="PassaExtenso_21_13" localSheetId="1">#REF!</definedName>
    <definedName name="PassaExtenso_21_13">#REF!</definedName>
    <definedName name="PassaExtenso_21_19" localSheetId="1">#REF!</definedName>
    <definedName name="PassaExtenso_21_19">#REF!</definedName>
    <definedName name="PassaExtenso_21_2" localSheetId="1">#REF!</definedName>
    <definedName name="PassaExtenso_21_2">#REF!</definedName>
    <definedName name="PassaExtenso_21_3" localSheetId="1">#REF!</definedName>
    <definedName name="PassaExtenso_21_3">#REF!</definedName>
    <definedName name="PassaExtenso_21_4" localSheetId="1">#REF!</definedName>
    <definedName name="PassaExtenso_21_4">#REF!</definedName>
    <definedName name="PassaExtenso_21_4_19" localSheetId="1">#REF!</definedName>
    <definedName name="PassaExtenso_21_4_19">#REF!</definedName>
    <definedName name="PassaExtenso_21_7" localSheetId="1">#REF!</definedName>
    <definedName name="PassaExtenso_21_7">#REF!</definedName>
    <definedName name="PassaExtenso_25" localSheetId="1">#REF!</definedName>
    <definedName name="PassaExtenso_25">#REF!</definedName>
    <definedName name="PassaExtenso_25_11" localSheetId="1">#REF!</definedName>
    <definedName name="PassaExtenso_25_11">#REF!</definedName>
    <definedName name="PassaExtenso_25_13" localSheetId="1">#REF!</definedName>
    <definedName name="PassaExtenso_25_13">#REF!</definedName>
    <definedName name="PassaExtenso_25_19" localSheetId="1">#REF!</definedName>
    <definedName name="PassaExtenso_25_19">#REF!</definedName>
    <definedName name="PassaExtenso_25_2" localSheetId="1">#REF!</definedName>
    <definedName name="PassaExtenso_25_2">#REF!</definedName>
    <definedName name="PassaExtenso_25_3" localSheetId="1">#REF!</definedName>
    <definedName name="PassaExtenso_25_3">#REF!</definedName>
    <definedName name="PassaExtenso_25_4" localSheetId="1">#REF!</definedName>
    <definedName name="PassaExtenso_25_4">#REF!</definedName>
    <definedName name="PassaExtenso_25_4_19" localSheetId="1">#REF!</definedName>
    <definedName name="PassaExtenso_25_4_19">#REF!</definedName>
    <definedName name="PassaExtenso_25_7" localSheetId="1">#REF!</definedName>
    <definedName name="PassaExtenso_25_7">#REF!</definedName>
    <definedName name="PassaExtenso_26" localSheetId="1">#REF!</definedName>
    <definedName name="PassaExtenso_26">#REF!</definedName>
    <definedName name="PassaExtenso_27" localSheetId="1">#REF!</definedName>
    <definedName name="PassaExtenso_27">#REF!</definedName>
    <definedName name="PassaExtenso_34" localSheetId="1">#REF!</definedName>
    <definedName name="PassaExtenso_34">#REF!</definedName>
    <definedName name="PassaExtenso_34_11" localSheetId="1">#REF!</definedName>
    <definedName name="PassaExtenso_34_11">#REF!</definedName>
    <definedName name="PassaExtenso_34_13" localSheetId="1">#REF!</definedName>
    <definedName name="PassaExtenso_34_13">#REF!</definedName>
    <definedName name="PassaExtenso_34_19" localSheetId="1">#REF!</definedName>
    <definedName name="PassaExtenso_34_19">#REF!</definedName>
    <definedName name="PassaExtenso_34_2" localSheetId="1">#REF!</definedName>
    <definedName name="PassaExtenso_34_2">#REF!</definedName>
    <definedName name="PassaExtenso_34_3" localSheetId="1">#REF!</definedName>
    <definedName name="PassaExtenso_34_3">#REF!</definedName>
    <definedName name="PassaExtenso_34_4" localSheetId="1">#REF!</definedName>
    <definedName name="PassaExtenso_34_4">#REF!</definedName>
    <definedName name="PassaExtenso_34_4_19" localSheetId="1">#REF!</definedName>
    <definedName name="PassaExtenso_34_4_19">#REF!</definedName>
    <definedName name="PassaExtenso_34_7" localSheetId="1">#REF!</definedName>
    <definedName name="PassaExtenso_34_7">#REF!</definedName>
    <definedName name="PassaExtenso_38" localSheetId="1">#REF!</definedName>
    <definedName name="PassaExtenso_38">#REF!</definedName>
    <definedName name="PassaExtenso_38_11" localSheetId="1">#REF!</definedName>
    <definedName name="PassaExtenso_38_11">#REF!</definedName>
    <definedName name="PassaExtenso_38_13" localSheetId="1">#REF!</definedName>
    <definedName name="PassaExtenso_38_13">#REF!</definedName>
    <definedName name="PassaExtenso_38_19" localSheetId="1">#REF!</definedName>
    <definedName name="PassaExtenso_38_19">#REF!</definedName>
    <definedName name="PassaExtenso_38_2" localSheetId="1">#REF!</definedName>
    <definedName name="PassaExtenso_38_2">#REF!</definedName>
    <definedName name="PassaExtenso_38_3" localSheetId="1">#REF!</definedName>
    <definedName name="PassaExtenso_38_3">#REF!</definedName>
    <definedName name="PassaExtenso_38_4" localSheetId="1">#REF!</definedName>
    <definedName name="PassaExtenso_38_4">#REF!</definedName>
    <definedName name="PassaExtenso_38_4_19" localSheetId="1">#REF!</definedName>
    <definedName name="PassaExtenso_38_4_19">#REF!</definedName>
    <definedName name="PassaExtenso_38_7" localSheetId="1">#REF!</definedName>
    <definedName name="PassaExtenso_38_7">#REF!</definedName>
    <definedName name="patoetapa" localSheetId="1">#REF!</definedName>
    <definedName name="patoetapa">#REF!</definedName>
    <definedName name="PAUTO" localSheetId="1">#REF!</definedName>
    <definedName name="PAUTO">#REF!</definedName>
    <definedName name="pav" localSheetId="1">#REF!</definedName>
    <definedName name="pav">#REF!</definedName>
    <definedName name="PAVIM" localSheetId="1">#REF!</definedName>
    <definedName name="PAVIM">#REF!</definedName>
    <definedName name="PAVIMENTONOVO" localSheetId="1">#REF!</definedName>
    <definedName name="PAVIMENTONOVO">#REF!</definedName>
    <definedName name="PCAI" localSheetId="1">#REF!</definedName>
    <definedName name="PCAI">#REF!</definedName>
    <definedName name="PCAP20" localSheetId="1">#REF!</definedName>
    <definedName name="PCAP20">#REF!</definedName>
    <definedName name="PCCARR" localSheetId="1">#REF!</definedName>
    <definedName name="PCCARR">#REF!</definedName>
    <definedName name="PCCP" localSheetId="1">#REF!</definedName>
    <definedName name="PCCP">#REF!</definedName>
    <definedName name="PCD" localSheetId="1">#REF!</definedName>
    <definedName name="PCD">#REF!</definedName>
    <definedName name="PCDF" localSheetId="1">#REF!</definedName>
    <definedName name="PCDF">#REF!</definedName>
    <definedName name="PCMN" localSheetId="1">#REF!</definedName>
    <definedName name="PCMN">#REF!</definedName>
    <definedName name="PCS" localSheetId="1">#REF!</definedName>
    <definedName name="PCS">#REF!</definedName>
    <definedName name="PCSA" localSheetId="1">#REF!</definedName>
    <definedName name="PCSA">#REF!</definedName>
    <definedName name="PCST" localSheetId="1">#REF!</definedName>
    <definedName name="PCST">#REF!</definedName>
    <definedName name="PDBU" localSheetId="1">#REF!</definedName>
    <definedName name="PDBU">#REF!</definedName>
    <definedName name="PDCA" localSheetId="1">#REF!</definedName>
    <definedName name="PDCA">#REF!</definedName>
    <definedName name="PDM" localSheetId="1">#REF!</definedName>
    <definedName name="PDM">#REF!</definedName>
    <definedName name="PEA" localSheetId="1">#REF!</definedName>
    <definedName name="PEA">#REF!</definedName>
    <definedName name="ped" localSheetId="1">#REF!</definedName>
    <definedName name="ped">#REF!</definedName>
    <definedName name="PEJ" localSheetId="1">#REF!</definedName>
    <definedName name="PEJ">#REF!</definedName>
    <definedName name="peliculaexp" localSheetId="1">#REF!</definedName>
    <definedName name="peliculaexp">#REF!</definedName>
    <definedName name="peliculaexp_13" localSheetId="1">#REF!</definedName>
    <definedName name="peliculaexp_13">#REF!</definedName>
    <definedName name="peliculaexp_13_19" localSheetId="1">#REF!</definedName>
    <definedName name="peliculaexp_13_19">#REF!</definedName>
    <definedName name="peliculaexp_13_23" localSheetId="1">#REF!</definedName>
    <definedName name="peliculaexp_13_23">#REF!</definedName>
    <definedName name="peliculaexp_13_25" localSheetId="1">#REF!</definedName>
    <definedName name="peliculaexp_13_25">#REF!</definedName>
    <definedName name="peliculaexp_15" localSheetId="1">#REF!</definedName>
    <definedName name="peliculaexp_15">#REF!</definedName>
    <definedName name="peliculaexp_15_13" localSheetId="1">#REF!</definedName>
    <definedName name="peliculaexp_15_13">#REF!</definedName>
    <definedName name="peliculaexp_15_13_19" localSheetId="1">#REF!</definedName>
    <definedName name="peliculaexp_15_13_19">#REF!</definedName>
    <definedName name="peliculaexp_15_13_23" localSheetId="1">#REF!</definedName>
    <definedName name="peliculaexp_15_13_23">#REF!</definedName>
    <definedName name="peliculaexp_15_13_25" localSheetId="1">#REF!</definedName>
    <definedName name="peliculaexp_15_13_25">#REF!</definedName>
    <definedName name="peliculaexp_15_19" localSheetId="1">#REF!</definedName>
    <definedName name="peliculaexp_15_19">#REF!</definedName>
    <definedName name="peliculaexp_15_23" localSheetId="1">#REF!</definedName>
    <definedName name="peliculaexp_15_23">#REF!</definedName>
    <definedName name="peliculaexp_15_25" localSheetId="1">#REF!</definedName>
    <definedName name="peliculaexp_15_25">#REF!</definedName>
    <definedName name="peliculaexp_19" localSheetId="1">#REF!</definedName>
    <definedName name="peliculaexp_19">#REF!</definedName>
    <definedName name="peliculaexp_23" localSheetId="1">#REF!</definedName>
    <definedName name="peliculaexp_23">#REF!</definedName>
    <definedName name="peliculaexp_24" localSheetId="1">#REF!</definedName>
    <definedName name="peliculaexp_24">#REF!</definedName>
    <definedName name="peliculaexp_24_13" localSheetId="1">#REF!</definedName>
    <definedName name="peliculaexp_24_13">#REF!</definedName>
    <definedName name="peliculaexp_24_13_19" localSheetId="1">#REF!</definedName>
    <definedName name="peliculaexp_24_13_19">#REF!</definedName>
    <definedName name="peliculaexp_24_13_23" localSheetId="1">#REF!</definedName>
    <definedName name="peliculaexp_24_13_23">#REF!</definedName>
    <definedName name="peliculaexp_24_13_25" localSheetId="1">#REF!</definedName>
    <definedName name="peliculaexp_24_13_25">#REF!</definedName>
    <definedName name="peliculaexp_24_19" localSheetId="1">#REF!</definedName>
    <definedName name="peliculaexp_24_19">#REF!</definedName>
    <definedName name="peliculaexp_24_23" localSheetId="1">#REF!</definedName>
    <definedName name="peliculaexp_24_23">#REF!</definedName>
    <definedName name="peliculaexp_24_25" localSheetId="1">#REF!</definedName>
    <definedName name="peliculaexp_24_25">#REF!</definedName>
    <definedName name="peliculaexp_25" localSheetId="1">#REF!</definedName>
    <definedName name="peliculaexp_25">#REF!</definedName>
    <definedName name="peliculainc" localSheetId="1">#REF!</definedName>
    <definedName name="peliculainc">#REF!</definedName>
    <definedName name="peliculainc_13" localSheetId="1">#REF!</definedName>
    <definedName name="peliculainc_13">#REF!</definedName>
    <definedName name="peliculainc_13_19" localSheetId="1">#REF!</definedName>
    <definedName name="peliculainc_13_19">#REF!</definedName>
    <definedName name="peliculainc_13_23" localSheetId="1">#REF!</definedName>
    <definedName name="peliculainc_13_23">#REF!</definedName>
    <definedName name="peliculainc_13_25" localSheetId="1">#REF!</definedName>
    <definedName name="peliculainc_13_25">#REF!</definedName>
    <definedName name="peliculainc_15" localSheetId="1">#REF!</definedName>
    <definedName name="peliculainc_15">#REF!</definedName>
    <definedName name="peliculainc_15_13" localSheetId="1">#REF!</definedName>
    <definedName name="peliculainc_15_13">#REF!</definedName>
    <definedName name="peliculainc_15_13_19" localSheetId="1">#REF!</definedName>
    <definedName name="peliculainc_15_13_19">#REF!</definedName>
    <definedName name="peliculainc_15_13_23" localSheetId="1">#REF!</definedName>
    <definedName name="peliculainc_15_13_23">#REF!</definedName>
    <definedName name="peliculainc_15_13_25" localSheetId="1">#REF!</definedName>
    <definedName name="peliculainc_15_13_25">#REF!</definedName>
    <definedName name="peliculainc_15_19" localSheetId="1">#REF!</definedName>
    <definedName name="peliculainc_15_19">#REF!</definedName>
    <definedName name="peliculainc_15_23" localSheetId="1">#REF!</definedName>
    <definedName name="peliculainc_15_23">#REF!</definedName>
    <definedName name="peliculainc_15_25" localSheetId="1">#REF!</definedName>
    <definedName name="peliculainc_15_25">#REF!</definedName>
    <definedName name="peliculainc_19" localSheetId="1">#REF!</definedName>
    <definedName name="peliculainc_19">#REF!</definedName>
    <definedName name="peliculainc_23" localSheetId="1">#REF!</definedName>
    <definedName name="peliculainc_23">#REF!</definedName>
    <definedName name="peliculainc_24" localSheetId="1">#REF!</definedName>
    <definedName name="peliculainc_24">#REF!</definedName>
    <definedName name="peliculainc_24_13" localSheetId="1">#REF!</definedName>
    <definedName name="peliculainc_24_13">#REF!</definedName>
    <definedName name="peliculainc_24_13_19" localSheetId="1">#REF!</definedName>
    <definedName name="peliculainc_24_13_19">#REF!</definedName>
    <definedName name="peliculainc_24_13_23" localSheetId="1">#REF!</definedName>
    <definedName name="peliculainc_24_13_23">#REF!</definedName>
    <definedName name="peliculainc_24_13_25" localSheetId="1">#REF!</definedName>
    <definedName name="peliculainc_24_13_25">#REF!</definedName>
    <definedName name="peliculainc_24_19" localSheetId="1">#REF!</definedName>
    <definedName name="peliculainc_24_19">#REF!</definedName>
    <definedName name="peliculainc_24_23" localSheetId="1">#REF!</definedName>
    <definedName name="peliculainc_24_23">#REF!</definedName>
    <definedName name="peliculainc_24_25" localSheetId="1">#REF!</definedName>
    <definedName name="peliculainc_24_25">#REF!</definedName>
    <definedName name="peliculainc_25" localSheetId="1">#REF!</definedName>
    <definedName name="peliculainc_25">#REF!</definedName>
    <definedName name="PEMN" localSheetId="1">#REF!</definedName>
    <definedName name="PEMN">#REF!</definedName>
    <definedName name="PEN" localSheetId="1">#REF!</definedName>
    <definedName name="PEN">#REF!</definedName>
    <definedName name="periodoMedicao" localSheetId="8">COUNTIF(#REF!,"&lt;="&amp;OFFSET(#REF!,0,'Andrade Neves'!mediçao-1)-7)+1</definedName>
    <definedName name="periodoMedicao" localSheetId="4">COUNTIF(#REF!,"&lt;="&amp;OFFSET(#REF!,0,'Antônio de Oliveira'!mediçao-1)-7)+1</definedName>
    <definedName name="periodoMedicao" localSheetId="13">COUNTIF(#REF!,"&lt;="&amp;OFFSET(#REF!,0,Asfalto!mediçao-1)-7)+1</definedName>
    <definedName name="periodoMedicao" localSheetId="7">COUNTIF(#REF!,"&lt;="&amp;OFFSET(#REF!,0,'Av. Central do Jacuí'!mediçao-1)-7)+1</definedName>
    <definedName name="periodoMedicao" localSheetId="10">COUNTIF(#REF!,"&lt;="&amp;OFFSET(#REF!,0,'Av. Maia Filho'!mediçao-1)-7)+1</definedName>
    <definedName name="periodoMedicao" localSheetId="9">COUNTIF(#REF!,"&lt;="&amp;OFFSET(#REF!,0,'Av. Pio XII'!mediçao-1)-7)+1</definedName>
    <definedName name="periodoMedicao" localSheetId="5">COUNTIF(#REF!,"&lt;="&amp;OFFSET(#REF!,0,'Cenêncio Ferreira'!mediçao-1)-7)+1</definedName>
    <definedName name="periodoMedicao" localSheetId="6">COUNTIF(#REF!,"&lt;="&amp;OFFSET(#REF!,0,'Central Pres. Médice'!mediçao-1)-7)+1</definedName>
    <definedName name="periodoMedicao" localSheetId="3">COUNTIF(#REF!,"&lt;="&amp;OFFSET(#REF!,0,'Simião Guerreiro'!mediçao-1)-7)+1</definedName>
    <definedName name="periodoMedicao">COUNTIF(#REF!,"&lt;="&amp;OFFSET(#REF!,0,mediçao-1)-7)+1</definedName>
    <definedName name="pesquisa" localSheetId="1">#REF!</definedName>
    <definedName name="pesquisa">#REF!</definedName>
    <definedName name="pesquisa_4" localSheetId="1">#REF!</definedName>
    <definedName name="pesquisa_4">#REF!</definedName>
    <definedName name="pesquisa1" localSheetId="1">#REF!</definedName>
    <definedName name="pesquisa1">#REF!</definedName>
    <definedName name="pesquisaa" localSheetId="1">#REF!</definedName>
    <definedName name="pesquisaa">#REF!</definedName>
    <definedName name="PESSO" localSheetId="1">#REF!</definedName>
    <definedName name="PESSO">#REF!</definedName>
    <definedName name="PG" localSheetId="1">#REF!</definedName>
    <definedName name="PG">#REF!</definedName>
    <definedName name="PGP" localSheetId="1">#REF!</definedName>
    <definedName name="PGP">#REF!</definedName>
    <definedName name="PL" localSheetId="1">#REF!</definedName>
    <definedName name="PL">#REF!</definedName>
    <definedName name="PL_4" localSheetId="1">#REF!</definedName>
    <definedName name="PL_4">#REF!</definedName>
    <definedName name="PLA" localSheetId="1">#REF!</definedName>
    <definedName name="PLA">#REF!</definedName>
    <definedName name="PLACA" localSheetId="1">#REF!</definedName>
    <definedName name="PLACA">#REF!</definedName>
    <definedName name="PLAN" localSheetId="1">#REF!</definedName>
    <definedName name="PLAN">#REF!</definedName>
    <definedName name="Plan1" localSheetId="1">#REF!</definedName>
    <definedName name="Plan1">#REF!</definedName>
    <definedName name="PLANEJADA" localSheetId="1">#REF!</definedName>
    <definedName name="PLANEJADA">#REF!</definedName>
    <definedName name="PLBU" localSheetId="1">#REF!</definedName>
    <definedName name="PLBU">#REF!</definedName>
    <definedName name="PLCD" localSheetId="1">#REF!</definedName>
    <definedName name="PLCD">#REF!</definedName>
    <definedName name="PLCD97" localSheetId="1">#REF!</definedName>
    <definedName name="PLCD97">#REF!</definedName>
    <definedName name="PLDA" localSheetId="1">#REF!</definedName>
    <definedName name="PLDA">#REF!</definedName>
    <definedName name="PLIQ" localSheetId="1">#REF!</definedName>
    <definedName name="PLIQ">#REF!</definedName>
    <definedName name="pliq1" localSheetId="1">#REF!</definedName>
    <definedName name="pliq1">#REF!</definedName>
    <definedName name="PLL" localSheetId="1">#REF!</definedName>
    <definedName name="PLL">#REF!</definedName>
    <definedName name="PLMBUQ" localSheetId="1">#REF!</definedName>
    <definedName name="PLMBUQ">#REF!</definedName>
    <definedName name="PLPTE" localSheetId="1">#REF!</definedName>
    <definedName name="PLPTE">#REF!</definedName>
    <definedName name="PLSM" localSheetId="1">#REF!</definedName>
    <definedName name="PLSM">#REF!</definedName>
    <definedName name="PLT" localSheetId="1">#REF!</definedName>
    <definedName name="PLT">#REF!</definedName>
    <definedName name="PLVC" localSheetId="1">#REF!</definedName>
    <definedName name="PLVC">#REF!</definedName>
    <definedName name="PLVD" localSheetId="1">#REF!</definedName>
    <definedName name="PLVD">#REF!</definedName>
    <definedName name="PLW" localSheetId="1">#REF!</definedName>
    <definedName name="PLW">#REF!</definedName>
    <definedName name="PLWA" localSheetId="1">#REF!</definedName>
    <definedName name="PLWA">#REF!</definedName>
    <definedName name="pm" localSheetId="1">#REF!</definedName>
    <definedName name="pm">#REF!</definedName>
    <definedName name="PMBF" localSheetId="1">#REF!</definedName>
    <definedName name="PMBF">#REF!</definedName>
    <definedName name="PMBQ" localSheetId="1">#REF!</definedName>
    <definedName name="PMBQ">#REF!</definedName>
    <definedName name="PMBQA" localSheetId="1">#REF!</definedName>
    <definedName name="PMBQA">#REF!</definedName>
    <definedName name="PMBQT" localSheetId="1">#REF!</definedName>
    <definedName name="PMBQT">#REF!</definedName>
    <definedName name="PMD" localSheetId="1">#REF!</definedName>
    <definedName name="PMD">#REF!</definedName>
    <definedName name="POLIM" localSheetId="1">#REF!</definedName>
    <definedName name="POLIM">#REF!</definedName>
    <definedName name="PONTE" localSheetId="1">#REF!</definedName>
    <definedName name="PONTE">#REF!</definedName>
    <definedName name="ponto" localSheetId="1">#REF!</definedName>
    <definedName name="ponto">#REF!</definedName>
    <definedName name="Posição" localSheetId="1">#REF!</definedName>
    <definedName name="Posição">#REF!</definedName>
    <definedName name="PPEN" localSheetId="1">#REF!</definedName>
    <definedName name="PPEN">#REF!</definedName>
    <definedName name="PPL" localSheetId="1">#REF!</definedName>
    <definedName name="PPL">#REF!</definedName>
    <definedName name="PPLA" localSheetId="1">#REF!</definedName>
    <definedName name="PPLA">#REF!</definedName>
    <definedName name="PPLT" localSheetId="1">#REF!</definedName>
    <definedName name="PPLT">#REF!</definedName>
    <definedName name="PRA" localSheetId="1">#REF!</definedName>
    <definedName name="PRA">#REF!</definedName>
    <definedName name="Prazo" localSheetId="1">#REF!</definedName>
    <definedName name="Prazo">#REF!</definedName>
    <definedName name="PRBQ" localSheetId="1">#REF!</definedName>
    <definedName name="PRBQ">#REF!</definedName>
    <definedName name="PRCB" localSheetId="1">#REF!</definedName>
    <definedName name="PRCB">#REF!</definedName>
    <definedName name="PRCC" localSheetId="1">#REF!</definedName>
    <definedName name="PRCC">#REF!</definedName>
    <definedName name="PRCCL" localSheetId="1">#REF!</definedName>
    <definedName name="PRCCL">#REF!</definedName>
    <definedName name="Prd" localSheetId="1">#REF!</definedName>
    <definedName name="Prd">#REF!</definedName>
    <definedName name="PrdAux" localSheetId="1">#REF!</definedName>
    <definedName name="PrdAux">#REF!</definedName>
    <definedName name="PRDM" localSheetId="1">#REF!</definedName>
    <definedName name="PRDM">#REF!</definedName>
    <definedName name="PREÇOS" localSheetId="1">#REF!</definedName>
    <definedName name="PREÇOS">#REF!</definedName>
    <definedName name="PREÇOS_10" localSheetId="1">#REF!</definedName>
    <definedName name="PREÇOS_10">#REF!</definedName>
    <definedName name="PREÇOS_17" localSheetId="1">#REF!</definedName>
    <definedName name="PREÇOS_17">#REF!</definedName>
    <definedName name="PREÇOS_6" localSheetId="1">#REF!</definedName>
    <definedName name="PREÇOS_6">#REF!</definedName>
    <definedName name="PREÇOS_7" localSheetId="1">#REF!</definedName>
    <definedName name="PREÇOS_7">#REF!</definedName>
    <definedName name="PREÇOS_8" localSheetId="1">#REF!</definedName>
    <definedName name="PREÇOS_8">#REF!</definedName>
    <definedName name="PREÇOS_9" localSheetId="1">#REF!</definedName>
    <definedName name="PREÇOS_9">#REF!</definedName>
    <definedName name="PREÇOSOBRAS" localSheetId="1">#REF!</definedName>
    <definedName name="PREÇOSOBRAS">#REF!</definedName>
    <definedName name="PRECP" localSheetId="1">#REF!</definedName>
    <definedName name="PRECP">#REF!</definedName>
    <definedName name="PRECREV" localSheetId="1">#REF!</definedName>
    <definedName name="PRECREV">#REF!</definedName>
    <definedName name="PREGO" localSheetId="1">#REF!</definedName>
    <definedName name="PREGO">#REF!</definedName>
    <definedName name="PREMN" localSheetId="1">#REF!</definedName>
    <definedName name="PREMN">#REF!</definedName>
    <definedName name="PRGC" localSheetId="1">#REF!</definedName>
    <definedName name="PRGC">#REF!</definedName>
    <definedName name="primeira" localSheetId="1">#REF!</definedName>
    <definedName name="primeira">#REF!</definedName>
    <definedName name="primeira_3" localSheetId="1">#REF!</definedName>
    <definedName name="primeira_3">#REF!</definedName>
    <definedName name="primeira_4" localSheetId="1">#REF!</definedName>
    <definedName name="primeira_4">#REF!</definedName>
    <definedName name="primeira_5" localSheetId="1">#REF!</definedName>
    <definedName name="primeira_5">#REF!</definedName>
    <definedName name="primeiraa" localSheetId="1">#REF!</definedName>
    <definedName name="primeiraa">#REF!</definedName>
    <definedName name="PRINC." localSheetId="1">#REF!</definedName>
    <definedName name="PRINC.">#REF!</definedName>
    <definedName name="Print" localSheetId="1">#REF!</definedName>
    <definedName name="Print">#REF!</definedName>
    <definedName name="Print_Area_MI" localSheetId="1">#REF!</definedName>
    <definedName name="Print_Area_MI">#REF!</definedName>
    <definedName name="Print_Area_MI_10" localSheetId="1">#REF!</definedName>
    <definedName name="Print_Area_MI_10">#REF!</definedName>
    <definedName name="Print_Area_MI_11" localSheetId="1">#REF!</definedName>
    <definedName name="Print_Area_MI_11">#REF!</definedName>
    <definedName name="Print_Area_MI_11_19" localSheetId="1">#REF!</definedName>
    <definedName name="Print_Area_MI_11_19">#REF!</definedName>
    <definedName name="Print_Area_MI_11_20" localSheetId="1">#REF!</definedName>
    <definedName name="Print_Area_MI_11_20">#REF!</definedName>
    <definedName name="Print_Area_MI_11_23" localSheetId="1">#REF!</definedName>
    <definedName name="Print_Area_MI_11_23">#REF!</definedName>
    <definedName name="Print_Area_MI_11_25" localSheetId="1">#REF!</definedName>
    <definedName name="Print_Area_MI_11_25">#REF!</definedName>
    <definedName name="Print_Area_MI_12" localSheetId="1">#REF!</definedName>
    <definedName name="Print_Area_MI_12">#REF!</definedName>
    <definedName name="Print_Area_MI_19" localSheetId="1">#REF!</definedName>
    <definedName name="Print_Area_MI_19">#REF!</definedName>
    <definedName name="Print_Area_MI_20" localSheetId="1">#REF!</definedName>
    <definedName name="Print_Area_MI_20">#REF!</definedName>
    <definedName name="Print_Area_MI_21" localSheetId="1">#REF!</definedName>
    <definedName name="Print_Area_MI_21">#REF!</definedName>
    <definedName name="Print_Area_MI_21_19" localSheetId="1">#REF!</definedName>
    <definedName name="Print_Area_MI_21_19">#REF!</definedName>
    <definedName name="Print_Area_MI_23" localSheetId="1">#REF!</definedName>
    <definedName name="Print_Area_MI_23">#REF!</definedName>
    <definedName name="Print_Area_MI_25" localSheetId="1">#REF!</definedName>
    <definedName name="Print_Area_MI_25">#REF!</definedName>
    <definedName name="Print_Area_MI_4" localSheetId="1">#REF!</definedName>
    <definedName name="Print_Area_MI_4">#REF!</definedName>
    <definedName name="Print_Area_MI_5" localSheetId="1">#REF!</definedName>
    <definedName name="Print_Area_MI_5">#REF!</definedName>
    <definedName name="Print_Area_MI_5_19" localSheetId="1">#REF!</definedName>
    <definedName name="Print_Area_MI_5_19">#REF!</definedName>
    <definedName name="Print_Area_MI_5_20" localSheetId="1">#REF!</definedName>
    <definedName name="Print_Area_MI_5_20">#REF!</definedName>
    <definedName name="Print_Area_MI_5_23" localSheetId="1">#REF!</definedName>
    <definedName name="Print_Area_MI_5_23">#REF!</definedName>
    <definedName name="Print_Area_MI_5_25" localSheetId="1">#REF!</definedName>
    <definedName name="Print_Area_MI_5_25">#REF!</definedName>
    <definedName name="Print_Area_MI_9" localSheetId="1">#REF!</definedName>
    <definedName name="Print_Area_MI_9">#REF!</definedName>
    <definedName name="Print_Area_MI_9_10" localSheetId="1">#REF!</definedName>
    <definedName name="Print_Area_MI_9_10">#REF!</definedName>
    <definedName name="Print_Area_MI_9_19" localSheetId="1">#REF!</definedName>
    <definedName name="Print_Area_MI_9_19">#REF!</definedName>
    <definedName name="Print_Area_MI_9_20" localSheetId="1">#REF!</definedName>
    <definedName name="Print_Area_MI_9_20">#REF!</definedName>
    <definedName name="Print_Area_MI_9_23" localSheetId="1">#REF!</definedName>
    <definedName name="Print_Area_MI_9_23">#REF!</definedName>
    <definedName name="Print_Area_MI_9_25" localSheetId="1">#REF!</definedName>
    <definedName name="Print_Area_MI_9_25">#REF!</definedName>
    <definedName name="Print_Area_MII" localSheetId="1">#REF!</definedName>
    <definedName name="Print_Area_MII">#REF!</definedName>
    <definedName name="PRINT_TITLES_MI" localSheetId="1">#REF!</definedName>
    <definedName name="PRINT_TITLES_MI">#REF!</definedName>
    <definedName name="PRINT_TITLES_MI_19" localSheetId="1">#REF!</definedName>
    <definedName name="PRINT_TITLES_MI_19">#REF!</definedName>
    <definedName name="PRINT_TITLES_MI_4" localSheetId="1">#REF!</definedName>
    <definedName name="PRINT_TITLES_MI_4">#REF!</definedName>
    <definedName name="PRINT_TITLES_MII" localSheetId="1">#REF!</definedName>
    <definedName name="PRINT_TITLES_MII">#REF!</definedName>
    <definedName name="Priny_Area_MI2" localSheetId="1">#REF!</definedName>
    <definedName name="Priny_Area_MI2">#REF!</definedName>
    <definedName name="Priny_Area_MI2_19" localSheetId="1">#REF!</definedName>
    <definedName name="Priny_Area_MI2_19">#REF!</definedName>
    <definedName name="Priny_Area_MI2_23" localSheetId="1">#REF!</definedName>
    <definedName name="Priny_Area_MI2_23">#REF!</definedName>
    <definedName name="Priny_Area_MI2_25" localSheetId="1">#REF!</definedName>
    <definedName name="Priny_Area_MI2_25">#REF!</definedName>
    <definedName name="PRM1C" localSheetId="1">#REF!</definedName>
    <definedName name="PRM1C">#REF!</definedName>
    <definedName name="PRMN" localSheetId="1">#REF!</definedName>
    <definedName name="PRMN">#REF!</definedName>
    <definedName name="ProdAnexo" localSheetId="1">#REF!</definedName>
    <definedName name="ProdAnexo">#REF!</definedName>
    <definedName name="ProdNome" localSheetId="1">#REF!</definedName>
    <definedName name="ProdNome">#REF!</definedName>
    <definedName name="PROJETO" localSheetId="1">#REF!</definedName>
    <definedName name="PROJETO">#REF!</definedName>
    <definedName name="PROJETO_10" localSheetId="1">#REF!</definedName>
    <definedName name="PROJETO_10">#REF!</definedName>
    <definedName name="PROJETO_17" localSheetId="1">#REF!</definedName>
    <definedName name="PROJETO_17">#REF!</definedName>
    <definedName name="PROJETO_6" localSheetId="1">#REF!</definedName>
    <definedName name="PROJETO_6">#REF!</definedName>
    <definedName name="PROJETO_7" localSheetId="1">#REF!</definedName>
    <definedName name="PROJETO_7">#REF!</definedName>
    <definedName name="PROJETO_8" localSheetId="1">#REF!</definedName>
    <definedName name="PROJETO_8">#REF!</definedName>
    <definedName name="PROJETO_9" localSheetId="1">#REF!</definedName>
    <definedName name="PROJETO_9">#REF!</definedName>
    <definedName name="PROMZ" localSheetId="1">#REF!</definedName>
    <definedName name="PROMZ">#REF!</definedName>
    <definedName name="ProteçãoAmbiental" localSheetId="1">#REF!</definedName>
    <definedName name="ProteçãoAmbiental">#REF!</definedName>
    <definedName name="PRP" localSheetId="1">#REF!</definedName>
    <definedName name="PRP">#REF!</definedName>
    <definedName name="PRPA" localSheetId="1">#REF!</definedName>
    <definedName name="PRPA">#REF!</definedName>
    <definedName name="PRPL" localSheetId="1">#REF!</definedName>
    <definedName name="PRPL">#REF!</definedName>
    <definedName name="PRPT" localSheetId="1">#REF!</definedName>
    <definedName name="PRPT">#REF!</definedName>
    <definedName name="PRR1C" localSheetId="1">#REF!</definedName>
    <definedName name="PRR1C">#REF!</definedName>
    <definedName name="PRRP" localSheetId="1">#REF!</definedName>
    <definedName name="PRRP">#REF!</definedName>
    <definedName name="PRZ" localSheetId="1">#REF!</definedName>
    <definedName name="PRZ">#REF!</definedName>
    <definedName name="PSCB" localSheetId="1">#REF!</definedName>
    <definedName name="PSCB">#REF!</definedName>
    <definedName name="PSERVIÇOS" localSheetId="1">#REF!</definedName>
    <definedName name="PSERVIÇOS">#REF!</definedName>
    <definedName name="PSINAL" localSheetId="1">#REF!</definedName>
    <definedName name="PSINAL">#REF!</definedName>
    <definedName name="PST" localSheetId="1">#REF!</definedName>
    <definedName name="PST">#REF!</definedName>
    <definedName name="pt_cap20mbuq" localSheetId="1">#REF!</definedName>
    <definedName name="pt_cap20mbuq">#REF!</definedName>
    <definedName name="pt_cm30rp" localSheetId="1">#REF!</definedName>
    <definedName name="pt_cm30rp">#REF!</definedName>
    <definedName name="pt_rl1claf" localSheetId="1">#REF!</definedName>
    <definedName name="pt_rl1claf">#REF!</definedName>
    <definedName name="pt_rl1claf_13" localSheetId="1">#REF!</definedName>
    <definedName name="pt_rl1claf_13">#REF!</definedName>
    <definedName name="pt_rl1claf_13_19" localSheetId="1">#REF!</definedName>
    <definedName name="pt_rl1claf_13_19">#REF!</definedName>
    <definedName name="pt_rl1claf_13_23" localSheetId="1">#REF!</definedName>
    <definedName name="pt_rl1claf_13_23">#REF!</definedName>
    <definedName name="pt_rl1claf_13_25" localSheetId="1">#REF!</definedName>
    <definedName name="pt_rl1claf_13_25">#REF!</definedName>
    <definedName name="pt_rl1claf_19" localSheetId="1">#REF!</definedName>
    <definedName name="pt_rl1claf_19">#REF!</definedName>
    <definedName name="pt_rl1claf_23" localSheetId="1">#REF!</definedName>
    <definedName name="pt_rl1claf_23">#REF!</definedName>
    <definedName name="pt_rl1claf_24" localSheetId="1">#REF!</definedName>
    <definedName name="pt_rl1claf_24">#REF!</definedName>
    <definedName name="pt_rl1claf_24_13" localSheetId="1">#REF!</definedName>
    <definedName name="pt_rl1claf_24_13">#REF!</definedName>
    <definedName name="pt_rl1claf_24_13_19" localSheetId="1">#REF!</definedName>
    <definedName name="pt_rl1claf_24_13_19">#REF!</definedName>
    <definedName name="pt_rl1claf_24_13_23" localSheetId="1">#REF!</definedName>
    <definedName name="pt_rl1claf_24_13_23">#REF!</definedName>
    <definedName name="pt_rl1claf_24_13_25" localSheetId="1">#REF!</definedName>
    <definedName name="pt_rl1claf_24_13_25">#REF!</definedName>
    <definedName name="pt_rl1claf_24_19" localSheetId="1">#REF!</definedName>
    <definedName name="pt_rl1claf_24_19">#REF!</definedName>
    <definedName name="pt_rl1claf_24_23" localSheetId="1">#REF!</definedName>
    <definedName name="pt_rl1claf_24_23">#REF!</definedName>
    <definedName name="pt_rl1claf_24_25" localSheetId="1">#REF!</definedName>
    <definedName name="pt_rl1claf_24_25">#REF!</definedName>
    <definedName name="pt_rl1claf_25" localSheetId="1">#REF!</definedName>
    <definedName name="pt_rl1claf_25">#REF!</definedName>
    <definedName name="pt_rm1cmbb" localSheetId="1">#REF!</definedName>
    <definedName name="pt_rm1cmbb">#REF!</definedName>
    <definedName name="pt_rm1cmbb_13" localSheetId="1">#REF!</definedName>
    <definedName name="pt_rm1cmbb_13">#REF!</definedName>
    <definedName name="pt_rm1cmbb_13_19" localSheetId="1">#REF!</definedName>
    <definedName name="pt_rm1cmbb_13_19">#REF!</definedName>
    <definedName name="pt_rm1cmbb_13_23" localSheetId="1">#REF!</definedName>
    <definedName name="pt_rm1cmbb_13_23">#REF!</definedName>
    <definedName name="pt_rm1cmbb_13_25" localSheetId="1">#REF!</definedName>
    <definedName name="pt_rm1cmbb_13_25">#REF!</definedName>
    <definedName name="pt_rm1cmbb_19" localSheetId="1">#REF!</definedName>
    <definedName name="pt_rm1cmbb_19">#REF!</definedName>
    <definedName name="pt_rm1cmbb_23" localSheetId="1">#REF!</definedName>
    <definedName name="pt_rm1cmbb_23">#REF!</definedName>
    <definedName name="pt_rm1cmbb_24" localSheetId="1">#REF!</definedName>
    <definedName name="pt_rm1cmbb_24">#REF!</definedName>
    <definedName name="pt_rm1cmbb_24_13" localSheetId="1">#REF!</definedName>
    <definedName name="pt_rm1cmbb_24_13">#REF!</definedName>
    <definedName name="pt_rm1cmbb_24_13_19" localSheetId="1">#REF!</definedName>
    <definedName name="pt_rm1cmbb_24_13_19">#REF!</definedName>
    <definedName name="pt_rm1cmbb_24_13_23" localSheetId="1">#REF!</definedName>
    <definedName name="pt_rm1cmbb_24_13_23">#REF!</definedName>
    <definedName name="pt_rm1cmbb_24_13_25" localSheetId="1">#REF!</definedName>
    <definedName name="pt_rm1cmbb_24_13_25">#REF!</definedName>
    <definedName name="pt_rm1cmbb_24_19" localSheetId="1">#REF!</definedName>
    <definedName name="pt_rm1cmbb_24_19">#REF!</definedName>
    <definedName name="pt_rm1cmbb_24_23" localSheetId="1">#REF!</definedName>
    <definedName name="pt_rm1cmbb_24_23">#REF!</definedName>
    <definedName name="pt_rm1cmbb_24_25" localSheetId="1">#REF!</definedName>
    <definedName name="pt_rm1cmbb_24_25">#REF!</definedName>
    <definedName name="pt_rm1cmbb_25" localSheetId="1">#REF!</definedName>
    <definedName name="pt_rm1cmbb_25">#REF!</definedName>
    <definedName name="pt_rm1cmbuf" localSheetId="1">#REF!</definedName>
    <definedName name="pt_rm1cmbuf">#REF!</definedName>
    <definedName name="pt_rm1cmbuf_13" localSheetId="1">#REF!</definedName>
    <definedName name="pt_rm1cmbuf_13">#REF!</definedName>
    <definedName name="pt_rm1cmbuf_13_19" localSheetId="1">#REF!</definedName>
    <definedName name="pt_rm1cmbuf_13_19">#REF!</definedName>
    <definedName name="pt_rm1cmbuf_13_23" localSheetId="1">#REF!</definedName>
    <definedName name="pt_rm1cmbuf_13_23">#REF!</definedName>
    <definedName name="pt_rm1cmbuf_13_25" localSheetId="1">#REF!</definedName>
    <definedName name="pt_rm1cmbuf_13_25">#REF!</definedName>
    <definedName name="pt_rm1cmbuf_19" localSheetId="1">#REF!</definedName>
    <definedName name="pt_rm1cmbuf_19">#REF!</definedName>
    <definedName name="pt_rm1cmbuf_23" localSheetId="1">#REF!</definedName>
    <definedName name="pt_rm1cmbuf_23">#REF!</definedName>
    <definedName name="pt_rm1cmbuf_24" localSheetId="1">#REF!</definedName>
    <definedName name="pt_rm1cmbuf_24">#REF!</definedName>
    <definedName name="pt_rm1cmbuf_24_13" localSheetId="1">#REF!</definedName>
    <definedName name="pt_rm1cmbuf_24_13">#REF!</definedName>
    <definedName name="pt_rm1cmbuf_24_13_19" localSheetId="1">#REF!</definedName>
    <definedName name="pt_rm1cmbuf_24_13_19">#REF!</definedName>
    <definedName name="pt_rm1cmbuf_24_13_23" localSheetId="1">#REF!</definedName>
    <definedName name="pt_rm1cmbuf_24_13_23">#REF!</definedName>
    <definedName name="pt_rm1cmbuf_24_13_25" localSheetId="1">#REF!</definedName>
    <definedName name="pt_rm1cmbuf_24_13_25">#REF!</definedName>
    <definedName name="pt_rm1cmbuf_24_19" localSheetId="1">#REF!</definedName>
    <definedName name="pt_rm1cmbuf_24_19">#REF!</definedName>
    <definedName name="pt_rm1cmbuf_24_23" localSheetId="1">#REF!</definedName>
    <definedName name="pt_rm1cmbuf_24_23">#REF!</definedName>
    <definedName name="pt_rm1cmbuf_24_25" localSheetId="1">#REF!</definedName>
    <definedName name="pt_rm1cmbuf_24_25">#REF!</definedName>
    <definedName name="pt_rm1cmbuf_25" localSheetId="1">#REF!</definedName>
    <definedName name="pt_rm1cmbuf_25">#REF!</definedName>
    <definedName name="pt_rr1cpl" localSheetId="1">#REF!</definedName>
    <definedName name="pt_rr1cpl">#REF!</definedName>
    <definedName name="pt_rr1cpl_13" localSheetId="1">#REF!</definedName>
    <definedName name="pt_rr1cpl_13">#REF!</definedName>
    <definedName name="pt_rr1cpl_13_19" localSheetId="1">#REF!</definedName>
    <definedName name="pt_rr1cpl_13_19">#REF!</definedName>
    <definedName name="pt_rr1cpl_13_23" localSheetId="1">#REF!</definedName>
    <definedName name="pt_rr1cpl_13_23">#REF!</definedName>
    <definedName name="pt_rr1cpl_13_25" localSheetId="1">#REF!</definedName>
    <definedName name="pt_rr1cpl_13_25">#REF!</definedName>
    <definedName name="pt_rr1cpl_19" localSheetId="1">#REF!</definedName>
    <definedName name="pt_rr1cpl_19">#REF!</definedName>
    <definedName name="pt_rr1cpl_23" localSheetId="1">#REF!</definedName>
    <definedName name="pt_rr1cpl_23">#REF!</definedName>
    <definedName name="pt_rr1cpl_24" localSheetId="1">#REF!</definedName>
    <definedName name="pt_rr1cpl_24">#REF!</definedName>
    <definedName name="pt_rr1cpl_24_13" localSheetId="1">#REF!</definedName>
    <definedName name="pt_rr1cpl_24_13">#REF!</definedName>
    <definedName name="pt_rr1cpl_24_13_19" localSheetId="1">#REF!</definedName>
    <definedName name="pt_rr1cpl_24_13_19">#REF!</definedName>
    <definedName name="pt_rr1cpl_24_13_23" localSheetId="1">#REF!</definedName>
    <definedName name="pt_rr1cpl_24_13_23">#REF!</definedName>
    <definedName name="pt_rr1cpl_24_13_25" localSheetId="1">#REF!</definedName>
    <definedName name="pt_rr1cpl_24_13_25">#REF!</definedName>
    <definedName name="pt_rr1cpl_24_19" localSheetId="1">#REF!</definedName>
    <definedName name="pt_rr1cpl_24_19">#REF!</definedName>
    <definedName name="pt_rr1cpl_24_23" localSheetId="1">#REF!</definedName>
    <definedName name="pt_rr1cpl_24_23">#REF!</definedName>
    <definedName name="pt_rr1cpl_24_25" localSheetId="1">#REF!</definedName>
    <definedName name="pt_rr1cpl_24_25">#REF!</definedName>
    <definedName name="pt_rr1cpl_25" localSheetId="1">#REF!</definedName>
    <definedName name="pt_rr1cpl_25">#REF!</definedName>
    <definedName name="pt_rr1ctb" localSheetId="1">#REF!</definedName>
    <definedName name="pt_rr1ctb">#REF!</definedName>
    <definedName name="pt_rr1ctbemerg" localSheetId="1">#REF!</definedName>
    <definedName name="pt_rr1ctbemerg">#REF!</definedName>
    <definedName name="pt_rr2ccsa" localSheetId="1">#REF!</definedName>
    <definedName name="pt_rr2ccsa">#REF!</definedName>
    <definedName name="pt_rr2ccsa_13" localSheetId="1">#REF!</definedName>
    <definedName name="pt_rr2ccsa_13">#REF!</definedName>
    <definedName name="pt_rr2ccsa_13_19" localSheetId="1">#REF!</definedName>
    <definedName name="pt_rr2ccsa_13_19">#REF!</definedName>
    <definedName name="pt_rr2ccsa_13_23" localSheetId="1">#REF!</definedName>
    <definedName name="pt_rr2ccsa_13_23">#REF!</definedName>
    <definedName name="pt_rr2ccsa_13_25" localSheetId="1">#REF!</definedName>
    <definedName name="pt_rr2ccsa_13_25">#REF!</definedName>
    <definedName name="pt_rr2ccsa_19" localSheetId="1">#REF!</definedName>
    <definedName name="pt_rr2ccsa_19">#REF!</definedName>
    <definedName name="pt_rr2ccsa_23" localSheetId="1">#REF!</definedName>
    <definedName name="pt_rr2ccsa_23">#REF!</definedName>
    <definedName name="pt_rr2ccsa_24" localSheetId="1">#REF!</definedName>
    <definedName name="pt_rr2ccsa_24">#REF!</definedName>
    <definedName name="pt_rr2ccsa_24_13" localSheetId="1">#REF!</definedName>
    <definedName name="pt_rr2ccsa_24_13">#REF!</definedName>
    <definedName name="pt_rr2ccsa_24_13_19" localSheetId="1">#REF!</definedName>
    <definedName name="pt_rr2ccsa_24_13_19">#REF!</definedName>
    <definedName name="pt_rr2ccsa_24_13_23" localSheetId="1">#REF!</definedName>
    <definedName name="pt_rr2ccsa_24_13_23">#REF!</definedName>
    <definedName name="pt_rr2ccsa_24_13_25" localSheetId="1">#REF!</definedName>
    <definedName name="pt_rr2ccsa_24_13_25">#REF!</definedName>
    <definedName name="pt_rr2ccsa_24_19" localSheetId="1">#REF!</definedName>
    <definedName name="pt_rr2ccsa_24_19">#REF!</definedName>
    <definedName name="pt_rr2ccsa_24_23" localSheetId="1">#REF!</definedName>
    <definedName name="pt_rr2ccsa_24_23">#REF!</definedName>
    <definedName name="pt_rr2ccsa_24_25" localSheetId="1">#REF!</definedName>
    <definedName name="pt_rr2ccsa_24_25">#REF!</definedName>
    <definedName name="pt_rr2ccsa_25" localSheetId="1">#REF!</definedName>
    <definedName name="pt_rr2ccsa_25">#REF!</definedName>
    <definedName name="pt_rr2ctsd" localSheetId="1">#REF!</definedName>
    <definedName name="pt_rr2ctsd">#REF!</definedName>
    <definedName name="pt_rr2ctsd_13" localSheetId="1">#REF!</definedName>
    <definedName name="pt_rr2ctsd_13">#REF!</definedName>
    <definedName name="pt_rr2ctsd_13_19" localSheetId="1">#REF!</definedName>
    <definedName name="pt_rr2ctsd_13_19">#REF!</definedName>
    <definedName name="pt_rr2ctsd_13_23" localSheetId="1">#REF!</definedName>
    <definedName name="pt_rr2ctsd_13_23">#REF!</definedName>
    <definedName name="pt_rr2ctsd_13_25" localSheetId="1">#REF!</definedName>
    <definedName name="pt_rr2ctsd_13_25">#REF!</definedName>
    <definedName name="pt_rr2ctsd_19" localSheetId="1">#REF!</definedName>
    <definedName name="pt_rr2ctsd_19">#REF!</definedName>
    <definedName name="pt_rr2ctsd_23" localSheetId="1">#REF!</definedName>
    <definedName name="pt_rr2ctsd_23">#REF!</definedName>
    <definedName name="pt_rr2ctsd_24" localSheetId="1">#REF!</definedName>
    <definedName name="pt_rr2ctsd_24">#REF!</definedName>
    <definedName name="pt_rr2ctsd_24_13" localSheetId="1">#REF!</definedName>
    <definedName name="pt_rr2ctsd_24_13">#REF!</definedName>
    <definedName name="pt_rr2ctsd_24_13_19" localSheetId="1">#REF!</definedName>
    <definedName name="pt_rr2ctsd_24_13_19">#REF!</definedName>
    <definedName name="pt_rr2ctsd_24_13_23" localSheetId="1">#REF!</definedName>
    <definedName name="pt_rr2ctsd_24_13_23">#REF!</definedName>
    <definedName name="pt_rr2ctsd_24_13_25" localSheetId="1">#REF!</definedName>
    <definedName name="pt_rr2ctsd_24_13_25">#REF!</definedName>
    <definedName name="pt_rr2ctsd_24_19" localSheetId="1">#REF!</definedName>
    <definedName name="pt_rr2ctsd_24_19">#REF!</definedName>
    <definedName name="pt_rr2ctsd_24_23" localSheetId="1">#REF!</definedName>
    <definedName name="pt_rr2ctsd_24_23">#REF!</definedName>
    <definedName name="pt_rr2ctsd_24_25" localSheetId="1">#REF!</definedName>
    <definedName name="pt_rr2ctsd_24_25">#REF!</definedName>
    <definedName name="pt_rr2ctsd_25" localSheetId="1">#REF!</definedName>
    <definedName name="pt_rr2ctsd_25">#REF!</definedName>
    <definedName name="pt_rr2ctss" localSheetId="1">#REF!</definedName>
    <definedName name="pt_rr2ctss">#REF!</definedName>
    <definedName name="PTB" localSheetId="1">#REF!</definedName>
    <definedName name="PTB">#REF!</definedName>
    <definedName name="PTBA" localSheetId="1">#REF!</definedName>
    <definedName name="PTBA">#REF!</definedName>
    <definedName name="PTBT" localSheetId="1">#REF!</definedName>
    <definedName name="PTBT">#REF!</definedName>
    <definedName name="PTCAP20" localSheetId="1">#REF!</definedName>
    <definedName name="PTCAP20">#REF!</definedName>
    <definedName name="PTCAP20MBQ" localSheetId="1">#REF!</definedName>
    <definedName name="PTCAP20MBQ">#REF!</definedName>
    <definedName name="PTCB4" localSheetId="1">#REF!</definedName>
    <definedName name="PTCB4">#REF!</definedName>
    <definedName name="PTCC4" localSheetId="1">#REF!</definedName>
    <definedName name="PTCC4">#REF!</definedName>
    <definedName name="PTCCB10" localSheetId="1">#REF!</definedName>
    <definedName name="PTCCB10">#REF!</definedName>
    <definedName name="PTCM30" localSheetId="1">#REF!</definedName>
    <definedName name="PTCM30">#REF!</definedName>
    <definedName name="PTCM30IMP" localSheetId="1">#REF!</definedName>
    <definedName name="PTCM30IMP">#REF!</definedName>
    <definedName name="PTCM30RP" localSheetId="1">#REF!</definedName>
    <definedName name="PTCM30RP">#REF!</definedName>
    <definedName name="PTCM30TB" localSheetId="1">#REF!</definedName>
    <definedName name="PTCM30TB">#REF!</definedName>
    <definedName name="PTEB4" localSheetId="1">#REF!</definedName>
    <definedName name="PTEB4">#REF!</definedName>
    <definedName name="PTEMULCS" localSheetId="1">#REF!</definedName>
    <definedName name="PTEMULCS">#REF!</definedName>
    <definedName name="PTEMULTSD" localSheetId="1">#REF!</definedName>
    <definedName name="PTEMULTSD">#REF!</definedName>
    <definedName name="PTEMULTSS" localSheetId="1">#REF!</definedName>
    <definedName name="PTEMULTSS">#REF!</definedName>
    <definedName name="PTLCB10" localSheetId="1">#REF!</definedName>
    <definedName name="PTLCB10">#REF!</definedName>
    <definedName name="PTLMB" localSheetId="1">#REF!</definedName>
    <definedName name="PTLMB">#REF!</definedName>
    <definedName name="PTRL1CLAMAG" localSheetId="1">#REF!</definedName>
    <definedName name="PTRL1CLAMAG">#REF!</definedName>
    <definedName name="PTRL1CMBF" localSheetId="1">#REF!</definedName>
    <definedName name="PTRL1CMBF">#REF!</definedName>
    <definedName name="PTRM1C" localSheetId="1">#REF!</definedName>
    <definedName name="PTRM1C">#REF!</definedName>
    <definedName name="PTRR1C" localSheetId="1">#REF!</definedName>
    <definedName name="PTRR1C">#REF!</definedName>
    <definedName name="PTRR1CPL" localSheetId="1">#REF!</definedName>
    <definedName name="PTRR1CPL">#REF!</definedName>
    <definedName name="PTRR1CST" localSheetId="1">#REF!</definedName>
    <definedName name="PTRR1CST">#REF!</definedName>
    <definedName name="PTSD" localSheetId="1">#REF!</definedName>
    <definedName name="PTSD">#REF!</definedName>
    <definedName name="PTSD2" localSheetId="1">#REF!</definedName>
    <definedName name="PTSD2">#REF!</definedName>
    <definedName name="Pun" localSheetId="1">#REF!</definedName>
    <definedName name="Pun">#REF!</definedName>
    <definedName name="PUPA" localSheetId="1">#REF!</definedName>
    <definedName name="PUPA">#REF!</definedName>
    <definedName name="PUPJ" localSheetId="1">#REF!</definedName>
    <definedName name="PUPJ">#REF!</definedName>
    <definedName name="Q" localSheetId="1">#REF!</definedName>
    <definedName name="Q">#REF!</definedName>
    <definedName name="QD" localSheetId="1">#REF!</definedName>
    <definedName name="QD">#REF!</definedName>
    <definedName name="QQ_2" localSheetId="1">#REF!</definedName>
    <definedName name="QQ_2">#REF!</definedName>
    <definedName name="QQ_2_4" localSheetId="1">#REF!</definedName>
    <definedName name="QQ_2_4">#REF!</definedName>
    <definedName name="qqe" localSheetId="1">#REF!</definedName>
    <definedName name="qqe">#REF!</definedName>
    <definedName name="qqqqqqq" localSheetId="1">#REF!</definedName>
    <definedName name="qqqqqqq">#REF!</definedName>
    <definedName name="QTD" localSheetId="1">#REF!</definedName>
    <definedName name="QTD">#REF!</definedName>
    <definedName name="QtEq" localSheetId="1">#REF!</definedName>
    <definedName name="QtEq">#REF!</definedName>
    <definedName name="QtMo" localSheetId="1">#REF!</definedName>
    <definedName name="QtMo">#REF!</definedName>
    <definedName name="QtMp" localSheetId="1">#REF!</definedName>
    <definedName name="QtMp">#REF!</definedName>
    <definedName name="QtTr" localSheetId="1">#REF!</definedName>
    <definedName name="QtTr">#REF!</definedName>
    <definedName name="QUANTIDADE" localSheetId="1">#REF!</definedName>
    <definedName name="QUANTIDADE">#REF!</definedName>
    <definedName name="QUANTIDADE_10" localSheetId="1">#REF!</definedName>
    <definedName name="QUANTIDADE_10">#REF!</definedName>
    <definedName name="QUANTIDADE_10_19" localSheetId="1">#REF!</definedName>
    <definedName name="QUANTIDADE_10_19">#REF!</definedName>
    <definedName name="QUANTIDADE_17" localSheetId="1">#REF!</definedName>
    <definedName name="QUANTIDADE_17">#REF!</definedName>
    <definedName name="QUANTIDADE_17_19" localSheetId="1">#REF!</definedName>
    <definedName name="QUANTIDADE_17_19">#REF!</definedName>
    <definedName name="QUANTIDADE_19" localSheetId="1">#REF!</definedName>
    <definedName name="QUANTIDADE_19">#REF!</definedName>
    <definedName name="QUANTIDADE_6" localSheetId="1">#REF!</definedName>
    <definedName name="QUANTIDADE_6">#REF!</definedName>
    <definedName name="QUANTIDADE_6_19" localSheetId="1">#REF!</definedName>
    <definedName name="QUANTIDADE_6_19">#REF!</definedName>
    <definedName name="QUANTIDADE_7" localSheetId="1">#REF!</definedName>
    <definedName name="QUANTIDADE_7">#REF!</definedName>
    <definedName name="QUANTIDADE_7_19" localSheetId="1">#REF!</definedName>
    <definedName name="QUANTIDADE_7_19">#REF!</definedName>
    <definedName name="QUANTIDADE_8" localSheetId="1">#REF!</definedName>
    <definedName name="QUANTIDADE_8">#REF!</definedName>
    <definedName name="QUANTIDADE_8_19" localSheetId="1">#REF!</definedName>
    <definedName name="QUANTIDADE_8_19">#REF!</definedName>
    <definedName name="QUANTIDADE_9" localSheetId="1">#REF!</definedName>
    <definedName name="QUANTIDADE_9">#REF!</definedName>
    <definedName name="QUANTIDADE_9_19" localSheetId="1">#REF!</definedName>
    <definedName name="QUANTIDADE_9_19">#REF!</definedName>
    <definedName name="quilometros" localSheetId="1">#REF!</definedName>
    <definedName name="quilometros">#REF!</definedName>
    <definedName name="qwrqerwqer" localSheetId="1">#REF!</definedName>
    <definedName name="qwrqerwqer">#REF!</definedName>
    <definedName name="RA" localSheetId="1">#REF!</definedName>
    <definedName name="RA">#REF!</definedName>
    <definedName name="Rachão" localSheetId="1">#REF!</definedName>
    <definedName name="Rachão">#REF!</definedName>
    <definedName name="RBQ" localSheetId="1">#REF!</definedName>
    <definedName name="RBQ">#REF!</definedName>
    <definedName name="RBV" localSheetId="1">#REF!</definedName>
    <definedName name="RBV">#REF!</definedName>
    <definedName name="RBV_26" localSheetId="1">#REF!</definedName>
    <definedName name="RBV_26">#REF!</definedName>
    <definedName name="RBV_28" localSheetId="1">#REF!</definedName>
    <definedName name="RBV_28">#REF!</definedName>
    <definedName name="RBV_29" localSheetId="1">#REF!</definedName>
    <definedName name="RBV_29">#REF!</definedName>
    <definedName name="RBVV" localSheetId="1">#REF!</definedName>
    <definedName name="RBVV">#REF!</definedName>
    <definedName name="RCB" localSheetId="1">#REF!</definedName>
    <definedName name="RCB">#REF!</definedName>
    <definedName name="RCC" localSheetId="1">#REF!</definedName>
    <definedName name="RCC">#REF!</definedName>
    <definedName name="RCCL" localSheetId="1">#REF!</definedName>
    <definedName name="RCCL">#REF!</definedName>
    <definedName name="RCGP" localSheetId="1">#REF!</definedName>
    <definedName name="RCGP">#REF!</definedName>
    <definedName name="RDM" localSheetId="1">#REF!</definedName>
    <definedName name="RDM">#REF!</definedName>
    <definedName name="REAJ" localSheetId="1">#REF!</definedName>
    <definedName name="REAJ">#REF!</definedName>
    <definedName name="REATBUEIRO" localSheetId="1">#REF!</definedName>
    <definedName name="REATBUEIRO">#REF!</definedName>
    <definedName name="REBOQUE" localSheetId="1">#REF!</definedName>
    <definedName name="REBOQUE">#REF!</definedName>
    <definedName name="rec" localSheetId="1">#REF!</definedName>
    <definedName name="rec">#REF!</definedName>
    <definedName name="recompmanual" localSheetId="1">#REF!</definedName>
    <definedName name="recompmanual">#REF!</definedName>
    <definedName name="recompmanual_13" localSheetId="1">#REF!</definedName>
    <definedName name="recompmanual_13">#REF!</definedName>
    <definedName name="recompmanual_13_19" localSheetId="1">#REF!</definedName>
    <definedName name="recompmanual_13_19">#REF!</definedName>
    <definedName name="recompmanual_13_23" localSheetId="1">#REF!</definedName>
    <definedName name="recompmanual_13_23">#REF!</definedName>
    <definedName name="recompmanual_13_25" localSheetId="1">#REF!</definedName>
    <definedName name="recompmanual_13_25">#REF!</definedName>
    <definedName name="recompmanual_15" localSheetId="1">#REF!</definedName>
    <definedName name="recompmanual_15">#REF!</definedName>
    <definedName name="recompmanual_15_13" localSheetId="1">#REF!</definedName>
    <definedName name="recompmanual_15_13">#REF!</definedName>
    <definedName name="recompmanual_15_13_19" localSheetId="1">#REF!</definedName>
    <definedName name="recompmanual_15_13_19">#REF!</definedName>
    <definedName name="recompmanual_15_13_23" localSheetId="1">#REF!</definedName>
    <definedName name="recompmanual_15_13_23">#REF!</definedName>
    <definedName name="recompmanual_15_13_25" localSheetId="1">#REF!</definedName>
    <definedName name="recompmanual_15_13_25">#REF!</definedName>
    <definedName name="recompmanual_15_19" localSheetId="1">#REF!</definedName>
    <definedName name="recompmanual_15_19">#REF!</definedName>
    <definedName name="recompmanual_15_23" localSheetId="1">#REF!</definedName>
    <definedName name="recompmanual_15_23">#REF!</definedName>
    <definedName name="recompmanual_15_25" localSheetId="1">#REF!</definedName>
    <definedName name="recompmanual_15_25">#REF!</definedName>
    <definedName name="recompmanual_19" localSheetId="1">#REF!</definedName>
    <definedName name="recompmanual_19">#REF!</definedName>
    <definedName name="recompmanual_23" localSheetId="1">#REF!</definedName>
    <definedName name="recompmanual_23">#REF!</definedName>
    <definedName name="recompmanual_24" localSheetId="1">#REF!</definedName>
    <definedName name="recompmanual_24">#REF!</definedName>
    <definedName name="recompmanual_24_13" localSheetId="1">#REF!</definedName>
    <definedName name="recompmanual_24_13">#REF!</definedName>
    <definedName name="recompmanual_24_13_19" localSheetId="1">#REF!</definedName>
    <definedName name="recompmanual_24_13_19">#REF!</definedName>
    <definedName name="recompmanual_24_13_23" localSheetId="1">#REF!</definedName>
    <definedName name="recompmanual_24_13_23">#REF!</definedName>
    <definedName name="recompmanual_24_13_25" localSheetId="1">#REF!</definedName>
    <definedName name="recompmanual_24_13_25">#REF!</definedName>
    <definedName name="recompmanual_24_19" localSheetId="1">#REF!</definedName>
    <definedName name="recompmanual_24_19">#REF!</definedName>
    <definedName name="recompmanual_24_23" localSheetId="1">#REF!</definedName>
    <definedName name="recompmanual_24_23">#REF!</definedName>
    <definedName name="recompmanual_24_25" localSheetId="1">#REF!</definedName>
    <definedName name="recompmanual_24_25">#REF!</definedName>
    <definedName name="recompmanual_25" localSheetId="1">#REF!</definedName>
    <definedName name="recompmanual_25">#REF!</definedName>
    <definedName name="recompmecaniz" localSheetId="1">#REF!</definedName>
    <definedName name="recompmecaniz">#REF!</definedName>
    <definedName name="recompmecaniz_13" localSheetId="1">#REF!</definedName>
    <definedName name="recompmecaniz_13">#REF!</definedName>
    <definedName name="recompmecaniz_13_19" localSheetId="1">#REF!</definedName>
    <definedName name="recompmecaniz_13_19">#REF!</definedName>
    <definedName name="recompmecaniz_13_23" localSheetId="1">#REF!</definedName>
    <definedName name="recompmecaniz_13_23">#REF!</definedName>
    <definedName name="recompmecaniz_13_25" localSheetId="1">#REF!</definedName>
    <definedName name="recompmecaniz_13_25">#REF!</definedName>
    <definedName name="recompmecaniz_15" localSheetId="1">#REF!</definedName>
    <definedName name="recompmecaniz_15">#REF!</definedName>
    <definedName name="recompmecaniz_15_13" localSheetId="1">#REF!</definedName>
    <definedName name="recompmecaniz_15_13">#REF!</definedName>
    <definedName name="recompmecaniz_15_13_19" localSheetId="1">#REF!</definedName>
    <definedName name="recompmecaniz_15_13_19">#REF!</definedName>
    <definedName name="recompmecaniz_15_13_23" localSheetId="1">#REF!</definedName>
    <definedName name="recompmecaniz_15_13_23">#REF!</definedName>
    <definedName name="recompmecaniz_15_13_25" localSheetId="1">#REF!</definedName>
    <definedName name="recompmecaniz_15_13_25">#REF!</definedName>
    <definedName name="recompmecaniz_15_19" localSheetId="1">#REF!</definedName>
    <definedName name="recompmecaniz_15_19">#REF!</definedName>
    <definedName name="recompmecaniz_15_23" localSheetId="1">#REF!</definedName>
    <definedName name="recompmecaniz_15_23">#REF!</definedName>
    <definedName name="recompmecaniz_15_25" localSheetId="1">#REF!</definedName>
    <definedName name="recompmecaniz_15_25">#REF!</definedName>
    <definedName name="recompmecaniz_19" localSheetId="1">#REF!</definedName>
    <definedName name="recompmecaniz_19">#REF!</definedName>
    <definedName name="recompmecaniz_23" localSheetId="1">#REF!</definedName>
    <definedName name="recompmecaniz_23">#REF!</definedName>
    <definedName name="recompmecaniz_24" localSheetId="1">#REF!</definedName>
    <definedName name="recompmecaniz_24">#REF!</definedName>
    <definedName name="recompmecaniz_24_13" localSheetId="1">#REF!</definedName>
    <definedName name="recompmecaniz_24_13">#REF!</definedName>
    <definedName name="recompmecaniz_24_13_19" localSheetId="1">#REF!</definedName>
    <definedName name="recompmecaniz_24_13_19">#REF!</definedName>
    <definedName name="recompmecaniz_24_13_23" localSheetId="1">#REF!</definedName>
    <definedName name="recompmecaniz_24_13_23">#REF!</definedName>
    <definedName name="recompmecaniz_24_13_25" localSheetId="1">#REF!</definedName>
    <definedName name="recompmecaniz_24_13_25">#REF!</definedName>
    <definedName name="recompmecaniz_24_19" localSheetId="1">#REF!</definedName>
    <definedName name="recompmecaniz_24_19">#REF!</definedName>
    <definedName name="recompmecaniz_24_23" localSheetId="1">#REF!</definedName>
    <definedName name="recompmecaniz_24_23">#REF!</definedName>
    <definedName name="recompmecaniz_24_25" localSheetId="1">#REF!</definedName>
    <definedName name="recompmecaniz_24_25">#REF!</definedName>
    <definedName name="recompmecaniz_25" localSheetId="1">#REF!</definedName>
    <definedName name="recompmecaniz_25">#REF!</definedName>
    <definedName name="recompplaca" localSheetId="1">#REF!</definedName>
    <definedName name="recompplaca">#REF!</definedName>
    <definedName name="recompplaca_13" localSheetId="1">#REF!</definedName>
    <definedName name="recompplaca_13">#REF!</definedName>
    <definedName name="recompplaca_13_19" localSheetId="1">#REF!</definedName>
    <definedName name="recompplaca_13_19">#REF!</definedName>
    <definedName name="recompplaca_13_23" localSheetId="1">#REF!</definedName>
    <definedName name="recompplaca_13_23">#REF!</definedName>
    <definedName name="recompplaca_13_25" localSheetId="1">#REF!</definedName>
    <definedName name="recompplaca_13_25">#REF!</definedName>
    <definedName name="recompplaca_15" localSheetId="1">#REF!</definedName>
    <definedName name="recompplaca_15">#REF!</definedName>
    <definedName name="recompplaca_15_13" localSheetId="1">#REF!</definedName>
    <definedName name="recompplaca_15_13">#REF!</definedName>
    <definedName name="recompplaca_15_13_19" localSheetId="1">#REF!</definedName>
    <definedName name="recompplaca_15_13_19">#REF!</definedName>
    <definedName name="recompplaca_15_13_23" localSheetId="1">#REF!</definedName>
    <definedName name="recompplaca_15_13_23">#REF!</definedName>
    <definedName name="recompplaca_15_13_25" localSheetId="1">#REF!</definedName>
    <definedName name="recompplaca_15_13_25">#REF!</definedName>
    <definedName name="recompplaca_15_19" localSheetId="1">#REF!</definedName>
    <definedName name="recompplaca_15_19">#REF!</definedName>
    <definedName name="recompplaca_15_23" localSheetId="1">#REF!</definedName>
    <definedName name="recompplaca_15_23">#REF!</definedName>
    <definedName name="recompplaca_15_25" localSheetId="1">#REF!</definedName>
    <definedName name="recompplaca_15_25">#REF!</definedName>
    <definedName name="recompplaca_19" localSheetId="1">#REF!</definedName>
    <definedName name="recompplaca_19">#REF!</definedName>
    <definedName name="recompplaca_23" localSheetId="1">#REF!</definedName>
    <definedName name="recompplaca_23">#REF!</definedName>
    <definedName name="recompplaca_24" localSheetId="1">#REF!</definedName>
    <definedName name="recompplaca_24">#REF!</definedName>
    <definedName name="recompplaca_24_13" localSheetId="1">#REF!</definedName>
    <definedName name="recompplaca_24_13">#REF!</definedName>
    <definedName name="recompplaca_24_13_19" localSheetId="1">#REF!</definedName>
    <definedName name="recompplaca_24_13_19">#REF!</definedName>
    <definedName name="recompplaca_24_13_23" localSheetId="1">#REF!</definedName>
    <definedName name="recompplaca_24_13_23">#REF!</definedName>
    <definedName name="recompplaca_24_13_25" localSheetId="1">#REF!</definedName>
    <definedName name="recompplaca_24_13_25">#REF!</definedName>
    <definedName name="recompplaca_24_19" localSheetId="1">#REF!</definedName>
    <definedName name="recompplaca_24_19">#REF!</definedName>
    <definedName name="recompplaca_24_23" localSheetId="1">#REF!</definedName>
    <definedName name="recompplaca_24_23">#REF!</definedName>
    <definedName name="recompplaca_24_25" localSheetId="1">#REF!</definedName>
    <definedName name="recompplaca_24_25">#REF!</definedName>
    <definedName name="recompplaca_25" localSheetId="1">#REF!</definedName>
    <definedName name="recompplaca_25">#REF!</definedName>
    <definedName name="RECP" localSheetId="1">#REF!</definedName>
    <definedName name="RECP">#REF!</definedName>
    <definedName name="RECREV" localSheetId="1">#REF!</definedName>
    <definedName name="RECREV">#REF!</definedName>
    <definedName name="recrevcbuq" localSheetId="1">#REF!</definedName>
    <definedName name="recrevcbuq">#REF!</definedName>
    <definedName name="recrevmisbetfri" localSheetId="1">#REF!</definedName>
    <definedName name="recrevmisbetfri">#REF!</definedName>
    <definedName name="recrevmisbetfri_13" localSheetId="1">#REF!</definedName>
    <definedName name="recrevmisbetfri_13">#REF!</definedName>
    <definedName name="recrevmisbetfri_13_19" localSheetId="1">#REF!</definedName>
    <definedName name="recrevmisbetfri_13_19">#REF!</definedName>
    <definedName name="recrevmisbetfri_13_23" localSheetId="1">#REF!</definedName>
    <definedName name="recrevmisbetfri_13_23">#REF!</definedName>
    <definedName name="recrevmisbetfri_13_25" localSheetId="1">#REF!</definedName>
    <definedName name="recrevmisbetfri_13_25">#REF!</definedName>
    <definedName name="recrevmisbetfri_15" localSheetId="1">#REF!</definedName>
    <definedName name="recrevmisbetfri_15">#REF!</definedName>
    <definedName name="recrevmisbetfri_15_13" localSheetId="1">#REF!</definedName>
    <definedName name="recrevmisbetfri_15_13">#REF!</definedName>
    <definedName name="recrevmisbetfri_15_13_19" localSheetId="1">#REF!</definedName>
    <definedName name="recrevmisbetfri_15_13_19">#REF!</definedName>
    <definedName name="recrevmisbetfri_15_13_23" localSheetId="1">#REF!</definedName>
    <definedName name="recrevmisbetfri_15_13_23">#REF!</definedName>
    <definedName name="recrevmisbetfri_15_13_25" localSheetId="1">#REF!</definedName>
    <definedName name="recrevmisbetfri_15_13_25">#REF!</definedName>
    <definedName name="recrevmisbetfri_15_19" localSheetId="1">#REF!</definedName>
    <definedName name="recrevmisbetfri_15_19">#REF!</definedName>
    <definedName name="recrevmisbetfri_15_23" localSheetId="1">#REF!</definedName>
    <definedName name="recrevmisbetfri_15_23">#REF!</definedName>
    <definedName name="recrevmisbetfri_15_25" localSheetId="1">#REF!</definedName>
    <definedName name="recrevmisbetfri_15_25">#REF!</definedName>
    <definedName name="recrevmisbetfri_19" localSheetId="1">#REF!</definedName>
    <definedName name="recrevmisbetfri_19">#REF!</definedName>
    <definedName name="recrevmisbetfri_23" localSheetId="1">#REF!</definedName>
    <definedName name="recrevmisbetfri_23">#REF!</definedName>
    <definedName name="recrevmisbetfri_24" localSheetId="1">#REF!</definedName>
    <definedName name="recrevmisbetfri_24">#REF!</definedName>
    <definedName name="recrevmisbetfri_24_13" localSheetId="1">#REF!</definedName>
    <definedName name="recrevmisbetfri_24_13">#REF!</definedName>
    <definedName name="recrevmisbetfri_24_13_19" localSheetId="1">#REF!</definedName>
    <definedName name="recrevmisbetfri_24_13_19">#REF!</definedName>
    <definedName name="recrevmisbetfri_24_13_23" localSheetId="1">#REF!</definedName>
    <definedName name="recrevmisbetfri_24_13_23">#REF!</definedName>
    <definedName name="recrevmisbetfri_24_13_25" localSheetId="1">#REF!</definedName>
    <definedName name="recrevmisbetfri_24_13_25">#REF!</definedName>
    <definedName name="recrevmisbetfri_24_19" localSheetId="1">#REF!</definedName>
    <definedName name="recrevmisbetfri_24_19">#REF!</definedName>
    <definedName name="recrevmisbetfri_24_23" localSheetId="1">#REF!</definedName>
    <definedName name="recrevmisbetfri_24_23">#REF!</definedName>
    <definedName name="recrevmisbetfri_24_25" localSheetId="1">#REF!</definedName>
    <definedName name="recrevmisbetfri_24_25">#REF!</definedName>
    <definedName name="recrevmisbetfri_25" localSheetId="1">#REF!</definedName>
    <definedName name="recrevmisbetfri_25">#REF!</definedName>
    <definedName name="recrevmisbetque" localSheetId="1">#REF!</definedName>
    <definedName name="recrevmisbetque">#REF!</definedName>
    <definedName name="recrevmisbetque_13" localSheetId="1">#REF!</definedName>
    <definedName name="recrevmisbetque_13">#REF!</definedName>
    <definedName name="recrevmisbetque_13_19" localSheetId="1">#REF!</definedName>
    <definedName name="recrevmisbetque_13_19">#REF!</definedName>
    <definedName name="recrevmisbetque_13_23" localSheetId="1">#REF!</definedName>
    <definedName name="recrevmisbetque_13_23">#REF!</definedName>
    <definedName name="recrevmisbetque_13_25" localSheetId="1">#REF!</definedName>
    <definedName name="recrevmisbetque_13_25">#REF!</definedName>
    <definedName name="recrevmisbetque_15" localSheetId="1">#REF!</definedName>
    <definedName name="recrevmisbetque_15">#REF!</definedName>
    <definedName name="recrevmisbetque_15_13" localSheetId="1">#REF!</definedName>
    <definedName name="recrevmisbetque_15_13">#REF!</definedName>
    <definedName name="recrevmisbetque_15_13_19" localSheetId="1">#REF!</definedName>
    <definedName name="recrevmisbetque_15_13_19">#REF!</definedName>
    <definedName name="recrevmisbetque_15_13_23" localSheetId="1">#REF!</definedName>
    <definedName name="recrevmisbetque_15_13_23">#REF!</definedName>
    <definedName name="recrevmisbetque_15_13_25" localSheetId="1">#REF!</definedName>
    <definedName name="recrevmisbetque_15_13_25">#REF!</definedName>
    <definedName name="recrevmisbetque_15_19" localSheetId="1">#REF!</definedName>
    <definedName name="recrevmisbetque_15_19">#REF!</definedName>
    <definedName name="recrevmisbetque_15_23" localSheetId="1">#REF!</definedName>
    <definedName name="recrevmisbetque_15_23">#REF!</definedName>
    <definedName name="recrevmisbetque_15_25" localSheetId="1">#REF!</definedName>
    <definedName name="recrevmisbetque_15_25">#REF!</definedName>
    <definedName name="recrevmisbetque_19" localSheetId="1">#REF!</definedName>
    <definedName name="recrevmisbetque_19">#REF!</definedName>
    <definedName name="recrevmisbetque_23" localSheetId="1">#REF!</definedName>
    <definedName name="recrevmisbetque_23">#REF!</definedName>
    <definedName name="recrevmisbetque_24" localSheetId="1">#REF!</definedName>
    <definedName name="recrevmisbetque_24">#REF!</definedName>
    <definedName name="recrevmisbetque_24_13" localSheetId="1">#REF!</definedName>
    <definedName name="recrevmisbetque_24_13">#REF!</definedName>
    <definedName name="recrevmisbetque_24_13_19" localSheetId="1">#REF!</definedName>
    <definedName name="recrevmisbetque_24_13_19">#REF!</definedName>
    <definedName name="recrevmisbetque_24_13_23" localSheetId="1">#REF!</definedName>
    <definedName name="recrevmisbetque_24_13_23">#REF!</definedName>
    <definedName name="recrevmisbetque_24_13_25" localSheetId="1">#REF!</definedName>
    <definedName name="recrevmisbetque_24_13_25">#REF!</definedName>
    <definedName name="recrevmisbetque_24_19" localSheetId="1">#REF!</definedName>
    <definedName name="recrevmisbetque_24_19">#REF!</definedName>
    <definedName name="recrevmisbetque_24_23" localSheetId="1">#REF!</definedName>
    <definedName name="recrevmisbetque_24_23">#REF!</definedName>
    <definedName name="recrevmisbetque_24_25" localSheetId="1">#REF!</definedName>
    <definedName name="recrevmisbetque_24_25">#REF!</definedName>
    <definedName name="recrevmisbetque_25" localSheetId="1">#REF!</definedName>
    <definedName name="recrevmisbetque_25">#REF!</definedName>
    <definedName name="REG" localSheetId="1">#REF!</definedName>
    <definedName name="REG">#REF!</definedName>
    <definedName name="REG_4" localSheetId="1">#REF!</definedName>
    <definedName name="REG_4">#REF!</definedName>
    <definedName name="REGG" localSheetId="1">#REF!</definedName>
    <definedName name="REGG">#REF!</definedName>
    <definedName name="REGIÃO" localSheetId="1">#REF!</definedName>
    <definedName name="REGIÃO">#REF!</definedName>
    <definedName name="RegimeExecucao" localSheetId="8">IF(OR('Andrade Neves'!Import.RegimeExecução="",'Andrade Neves'!Import.RegimeExecução="Empreitada Preço Global",'Andrade Neves'!Import.RegimeExecução="Empreitada Integral"),"Global","Unitário")</definedName>
    <definedName name="RegimeExecucao" localSheetId="4">IF(OR('Antônio de Oliveira'!Import.RegimeExecução="",'Antônio de Oliveira'!Import.RegimeExecução="Empreitada Preço Global",'Antônio de Oliveira'!Import.RegimeExecução="Empreitada Integral"),"Global","Unitário")</definedName>
    <definedName name="RegimeExecucao" localSheetId="13">IF(OR(Asfalto!Import.RegimeExecução="",Asfalto!Import.RegimeExecução="Empreitada Preço Global",Asfalto!Import.RegimeExecução="Empreitada Integral"),"Global","Unitário")</definedName>
    <definedName name="RegimeExecucao" localSheetId="7">IF(OR('Av. Central do Jacuí'!Import.RegimeExecução="",'Av. Central do Jacuí'!Import.RegimeExecução="Empreitada Preço Global",'Av. Central do Jacuí'!Import.RegimeExecução="Empreitada Integral"),"Global","Unitário")</definedName>
    <definedName name="RegimeExecucao" localSheetId="10">IF(OR('Av. Maia Filho'!Import.RegimeExecução="",'Av. Maia Filho'!Import.RegimeExecução="Empreitada Preço Global",'Av. Maia Filho'!Import.RegimeExecução="Empreitada Integral"),"Global","Unitário")</definedName>
    <definedName name="RegimeExecucao" localSheetId="9">IF(OR('Av. Pio XII'!Import.RegimeExecução="",'Av. Pio XII'!Import.RegimeExecução="Empreitada Preço Global",'Av. Pio XII'!Import.RegimeExecução="Empreitada Integral"),"Global","Unitário")</definedName>
    <definedName name="RegimeExecucao" localSheetId="5">IF(OR('Cenêncio Ferreira'!Import.RegimeExecução="",'Cenêncio Ferreira'!Import.RegimeExecução="Empreitada Preço Global",'Cenêncio Ferreira'!Import.RegimeExecução="Empreitada Integral"),"Global","Unitário")</definedName>
    <definedName name="RegimeExecucao" localSheetId="6">IF(OR('Central Pres. Médice'!Import.RegimeExecução="",'Central Pres. Médice'!Import.RegimeExecução="Empreitada Preço Global",'Central Pres. Médice'!Import.RegimeExecução="Empreitada Integral"),"Global","Unitário")</definedName>
    <definedName name="RegimeExecucao" localSheetId="3">IF(OR('Simião Guerreiro'!Import.RegimeExecução="",'Simião Guerreiro'!Import.RegimeExecução="Empreitada Preço Global",'Simião Guerreiro'!Import.RegimeExecução="Empreitada Integral"),"Global","Unitário")</definedName>
    <definedName name="RegimeExecucao">IF(OR(Import.RegimeExecução="",Import.RegimeExecução="Empreitada Preço Global",Import.RegimeExecução="Empreitada Integral"),"Global","Unitário")</definedName>
    <definedName name="REGULA" localSheetId="1">#REF!</definedName>
    <definedName name="REGULA">#REF!</definedName>
    <definedName name="REGULA_24" localSheetId="1">#REF!</definedName>
    <definedName name="REGULA_24">#REF!</definedName>
    <definedName name="REGULA_26" localSheetId="1">#REF!</definedName>
    <definedName name="REGULA_26">#REF!</definedName>
    <definedName name="REGULA_27" localSheetId="1">#REF!</definedName>
    <definedName name="REGULA_27">#REF!</definedName>
    <definedName name="REGULA_3" localSheetId="1">#REF!</definedName>
    <definedName name="REGULA_3">#REF!</definedName>
    <definedName name="REGULA_4" localSheetId="1">#REF!</definedName>
    <definedName name="REGULA_4">#REF!</definedName>
    <definedName name="REGULA_5" localSheetId="1">#REF!</definedName>
    <definedName name="REGULA_5">#REF!</definedName>
    <definedName name="REGULA_9" localSheetId="1">#REF!</definedName>
    <definedName name="REGULA_9">#REF!</definedName>
    <definedName name="REGULAA" localSheetId="1">#REF!</definedName>
    <definedName name="REGULAA">#REF!</definedName>
    <definedName name="Relat" localSheetId="1">#REF!</definedName>
    <definedName name="Relat">#REF!</definedName>
    <definedName name="REMN" localSheetId="1">#REF!</definedName>
    <definedName name="REMN">#REF!</definedName>
    <definedName name="remprofdemmec" localSheetId="1">#REF!</definedName>
    <definedName name="remprofdemmec">#REF!</definedName>
    <definedName name="remprofdemmec_13" localSheetId="1">#REF!</definedName>
    <definedName name="remprofdemmec_13">#REF!</definedName>
    <definedName name="remprofdemmec_13_19" localSheetId="1">#REF!</definedName>
    <definedName name="remprofdemmec_13_19">#REF!</definedName>
    <definedName name="remprofdemmec_13_23" localSheetId="1">#REF!</definedName>
    <definedName name="remprofdemmec_13_23">#REF!</definedName>
    <definedName name="remprofdemmec_13_25" localSheetId="1">#REF!</definedName>
    <definedName name="remprofdemmec_13_25">#REF!</definedName>
    <definedName name="remprofdemmec_15" localSheetId="1">#REF!</definedName>
    <definedName name="remprofdemmec_15">#REF!</definedName>
    <definedName name="remprofdemmec_15_13" localSheetId="1">#REF!</definedName>
    <definedName name="remprofdemmec_15_13">#REF!</definedName>
    <definedName name="remprofdemmec_15_13_19" localSheetId="1">#REF!</definedName>
    <definedName name="remprofdemmec_15_13_19">#REF!</definedName>
    <definedName name="remprofdemmec_15_13_23" localSheetId="1">#REF!</definedName>
    <definedName name="remprofdemmec_15_13_23">#REF!</definedName>
    <definedName name="remprofdemmec_15_13_25" localSheetId="1">#REF!</definedName>
    <definedName name="remprofdemmec_15_13_25">#REF!</definedName>
    <definedName name="remprofdemmec_15_19" localSheetId="1">#REF!</definedName>
    <definedName name="remprofdemmec_15_19">#REF!</definedName>
    <definedName name="remprofdemmec_15_23" localSheetId="1">#REF!</definedName>
    <definedName name="remprofdemmec_15_23">#REF!</definedName>
    <definedName name="remprofdemmec_15_25" localSheetId="1">#REF!</definedName>
    <definedName name="remprofdemmec_15_25">#REF!</definedName>
    <definedName name="remprofdemmec_19" localSheetId="1">#REF!</definedName>
    <definedName name="remprofdemmec_19">#REF!</definedName>
    <definedName name="remprofdemmec_23" localSheetId="1">#REF!</definedName>
    <definedName name="remprofdemmec_23">#REF!</definedName>
    <definedName name="remprofdemmec_24" localSheetId="1">#REF!</definedName>
    <definedName name="remprofdemmec_24">#REF!</definedName>
    <definedName name="remprofdemmec_24_13" localSheetId="1">#REF!</definedName>
    <definedName name="remprofdemmec_24_13">#REF!</definedName>
    <definedName name="remprofdemmec_24_13_19" localSheetId="1">#REF!</definedName>
    <definedName name="remprofdemmec_24_13_19">#REF!</definedName>
    <definedName name="remprofdemmec_24_13_23" localSheetId="1">#REF!</definedName>
    <definedName name="remprofdemmec_24_13_23">#REF!</definedName>
    <definedName name="remprofdemmec_24_13_25" localSheetId="1">#REF!</definedName>
    <definedName name="remprofdemmec_24_13_25">#REF!</definedName>
    <definedName name="remprofdemmec_24_19" localSheetId="1">#REF!</definedName>
    <definedName name="remprofdemmec_24_19">#REF!</definedName>
    <definedName name="remprofdemmec_24_23" localSheetId="1">#REF!</definedName>
    <definedName name="remprofdemmec_24_23">#REF!</definedName>
    <definedName name="remprofdemmec_24_25" localSheetId="1">#REF!</definedName>
    <definedName name="remprofdemmec_24_25">#REF!</definedName>
    <definedName name="remprofdemmec_25" localSheetId="1">#REF!</definedName>
    <definedName name="remprofdemmec_25">#REF!</definedName>
    <definedName name="RERSA" localSheetId="1">#REF!</definedName>
    <definedName name="RERSA">#REF!</definedName>
    <definedName name="RES" localSheetId="1">#REF!</definedName>
    <definedName name="RES">#REF!</definedName>
    <definedName name="RESP" localSheetId="1">#REF!</definedName>
    <definedName name="RESP">#REF!</definedName>
    <definedName name="RESUMO" localSheetId="1">#REF!</definedName>
    <definedName name="RESUMO">#REF!</definedName>
    <definedName name="RESUMO_4" localSheetId="1">#REF!</definedName>
    <definedName name="RESUMO_4">#REF!</definedName>
    <definedName name="RESUMO1" localSheetId="1">#REF!</definedName>
    <definedName name="RESUMO1">#REF!</definedName>
    <definedName name="Retro" localSheetId="1">#REF!</definedName>
    <definedName name="Retro">#REF!</definedName>
    <definedName name="rfgghj" localSheetId="1">#REF!</definedName>
    <definedName name="rfgghj">#REF!</definedName>
    <definedName name="rft" localSheetId="1">#REF!</definedName>
    <definedName name="rft">#REF!</definedName>
    <definedName name="RG" localSheetId="1">#REF!</definedName>
    <definedName name="RG">#REF!</definedName>
    <definedName name="RGC" localSheetId="1">#REF!</definedName>
    <definedName name="RGC">#REF!</definedName>
    <definedName name="Risco" localSheetId="1">#REF!</definedName>
    <definedName name="Risco">#REF!</definedName>
    <definedName name="RL_1C" localSheetId="1">#REF!</definedName>
    <definedName name="RL_1C">#REF!</definedName>
    <definedName name="RM" localSheetId="1">#REF!</definedName>
    <definedName name="RM">#REF!</definedName>
    <definedName name="RM_1C" localSheetId="1">#REF!</definedName>
    <definedName name="RM_1C">#REF!</definedName>
    <definedName name="RM1C" localSheetId="1">#REF!</definedName>
    <definedName name="RM1C">#REF!</definedName>
    <definedName name="RM1CROO" localSheetId="1">#REF!</definedName>
    <definedName name="RM1CROO">#REF!</definedName>
    <definedName name="RM1CW" localSheetId="1">#REF!</definedName>
    <definedName name="RM1CW">#REF!</definedName>
    <definedName name="RM1CWA" localSheetId="1">#REF!</definedName>
    <definedName name="RM1CWA">#REF!</definedName>
    <definedName name="RMA" localSheetId="1">#REF!</definedName>
    <definedName name="RMA">#REF!</definedName>
    <definedName name="RMA_24" localSheetId="1">#REF!</definedName>
    <definedName name="RMA_24">#REF!</definedName>
    <definedName name="RMA_26" localSheetId="1">#REF!</definedName>
    <definedName name="RMA_26">#REF!</definedName>
    <definedName name="RMA_27" localSheetId="1">#REF!</definedName>
    <definedName name="RMA_27">#REF!</definedName>
    <definedName name="RMA_9" localSheetId="1">#REF!</definedName>
    <definedName name="RMA_9">#REF!</definedName>
    <definedName name="RMAN" localSheetId="1">#REF!</definedName>
    <definedName name="RMAN">#REF!</definedName>
    <definedName name="RMAW" localSheetId="1">#REF!</definedName>
    <definedName name="RMAW">#REF!</definedName>
    <definedName name="RMAWA" localSheetId="1">#REF!</definedName>
    <definedName name="RMAWA">#REF!</definedName>
    <definedName name="RMCC" localSheetId="1">#REF!</definedName>
    <definedName name="RMCC">#REF!</definedName>
    <definedName name="RMCCW" localSheetId="1">#REF!</definedName>
    <definedName name="RMCCW">#REF!</definedName>
    <definedName name="RMCCWA" localSheetId="1">#REF!</definedName>
    <definedName name="RMCCWA">#REF!</definedName>
    <definedName name="RMCGP" localSheetId="1">#REF!</definedName>
    <definedName name="RMCGP">#REF!</definedName>
    <definedName name="RMEC" localSheetId="1">#REF!</definedName>
    <definedName name="RMEC">#REF!</definedName>
    <definedName name="RMECAT" localSheetId="1">#REF!</definedName>
    <definedName name="RMECAT">#REF!</definedName>
    <definedName name="RMN" localSheetId="1">#REF!</definedName>
    <definedName name="RMN">#REF!</definedName>
    <definedName name="RMRB" localSheetId="1">#REF!</definedName>
    <definedName name="RMRB">#REF!</definedName>
    <definedName name="RMTOTAL" localSheetId="1">#REF!</definedName>
    <definedName name="RMTOTAL">#REF!</definedName>
    <definedName name="RMW" localSheetId="1">#REF!</definedName>
    <definedName name="RMW">#REF!</definedName>
    <definedName name="RMWA" localSheetId="1">#REF!</definedName>
    <definedName name="RMWA">#REF!</definedName>
    <definedName name="RMZ" localSheetId="1">#REF!</definedName>
    <definedName name="RMZ">#REF!</definedName>
    <definedName name="RMZW" localSheetId="1">#REF!</definedName>
    <definedName name="RMZW">#REF!</definedName>
    <definedName name="RMZWA" localSheetId="1">#REF!</definedName>
    <definedName name="RMZWA">#REF!</definedName>
    <definedName name="roçadamanual" localSheetId="1">#REF!</definedName>
    <definedName name="roçadamanual">#REF!</definedName>
    <definedName name="roçadamanual_13" localSheetId="1">#REF!</definedName>
    <definedName name="roçadamanual_13">#REF!</definedName>
    <definedName name="roçadamanual_13_19" localSheetId="1">#REF!</definedName>
    <definedName name="roçadamanual_13_19">#REF!</definedName>
    <definedName name="roçadamanual_13_23" localSheetId="1">#REF!</definedName>
    <definedName name="roçadamanual_13_23">#REF!</definedName>
    <definedName name="roçadamanual_13_25" localSheetId="1">#REF!</definedName>
    <definedName name="roçadamanual_13_25">#REF!</definedName>
    <definedName name="roçadamanual_15" localSheetId="1">#REF!</definedName>
    <definedName name="roçadamanual_15">#REF!</definedName>
    <definedName name="roçadamanual_15_13" localSheetId="1">#REF!</definedName>
    <definedName name="roçadamanual_15_13">#REF!</definedName>
    <definedName name="roçadamanual_15_13_19" localSheetId="1">#REF!</definedName>
    <definedName name="roçadamanual_15_13_19">#REF!</definedName>
    <definedName name="roçadamanual_15_13_23" localSheetId="1">#REF!</definedName>
    <definedName name="roçadamanual_15_13_23">#REF!</definedName>
    <definedName name="roçadamanual_15_13_25" localSheetId="1">#REF!</definedName>
    <definedName name="roçadamanual_15_13_25">#REF!</definedName>
    <definedName name="roçadamanual_15_19" localSheetId="1">#REF!</definedName>
    <definedName name="roçadamanual_15_19">#REF!</definedName>
    <definedName name="roçadamanual_15_23" localSheetId="1">#REF!</definedName>
    <definedName name="roçadamanual_15_23">#REF!</definedName>
    <definedName name="roçadamanual_15_25" localSheetId="1">#REF!</definedName>
    <definedName name="roçadamanual_15_25">#REF!</definedName>
    <definedName name="roçadamanual_19" localSheetId="1">#REF!</definedName>
    <definedName name="roçadamanual_19">#REF!</definedName>
    <definedName name="roçadamanual_23" localSheetId="1">#REF!</definedName>
    <definedName name="roçadamanual_23">#REF!</definedName>
    <definedName name="roçadamanual_24" localSheetId="1">#REF!</definedName>
    <definedName name="roçadamanual_24">#REF!</definedName>
    <definedName name="roçadamanual_24_13" localSheetId="1">#REF!</definedName>
    <definedName name="roçadamanual_24_13">#REF!</definedName>
    <definedName name="roçadamanual_24_13_19" localSheetId="1">#REF!</definedName>
    <definedName name="roçadamanual_24_13_19">#REF!</definedName>
    <definedName name="roçadamanual_24_13_23" localSheetId="1">#REF!</definedName>
    <definedName name="roçadamanual_24_13_23">#REF!</definedName>
    <definedName name="roçadamanual_24_13_25" localSheetId="1">#REF!</definedName>
    <definedName name="roçadamanual_24_13_25">#REF!</definedName>
    <definedName name="roçadamanual_24_19" localSheetId="1">#REF!</definedName>
    <definedName name="roçadamanual_24_19">#REF!</definedName>
    <definedName name="roçadamanual_24_23" localSheetId="1">#REF!</definedName>
    <definedName name="roçadamanual_24_23">#REF!</definedName>
    <definedName name="roçadamanual_24_25" localSheetId="1">#REF!</definedName>
    <definedName name="roçadamanual_24_25">#REF!</definedName>
    <definedName name="roçadamanual_25" localSheetId="1">#REF!</definedName>
    <definedName name="roçadamanual_25">#REF!</definedName>
    <definedName name="roçadamecaniz" localSheetId="1">#REF!</definedName>
    <definedName name="roçadamecaniz">#REF!</definedName>
    <definedName name="roçadamecaniz_13" localSheetId="1">#REF!</definedName>
    <definedName name="roçadamecaniz_13">#REF!</definedName>
    <definedName name="roçadamecaniz_13_19" localSheetId="1">#REF!</definedName>
    <definedName name="roçadamecaniz_13_19">#REF!</definedName>
    <definedName name="roçadamecaniz_13_23" localSheetId="1">#REF!</definedName>
    <definedName name="roçadamecaniz_13_23">#REF!</definedName>
    <definedName name="roçadamecaniz_13_25" localSheetId="1">#REF!</definedName>
    <definedName name="roçadamecaniz_13_25">#REF!</definedName>
    <definedName name="roçadamecaniz_15" localSheetId="1">#REF!</definedName>
    <definedName name="roçadamecaniz_15">#REF!</definedName>
    <definedName name="roçadamecaniz_15_13" localSheetId="1">#REF!</definedName>
    <definedName name="roçadamecaniz_15_13">#REF!</definedName>
    <definedName name="roçadamecaniz_15_13_19" localSheetId="1">#REF!</definedName>
    <definedName name="roçadamecaniz_15_13_19">#REF!</definedName>
    <definedName name="roçadamecaniz_15_13_23" localSheetId="1">#REF!</definedName>
    <definedName name="roçadamecaniz_15_13_23">#REF!</definedName>
    <definedName name="roçadamecaniz_15_13_25" localSheetId="1">#REF!</definedName>
    <definedName name="roçadamecaniz_15_13_25">#REF!</definedName>
    <definedName name="roçadamecaniz_15_19" localSheetId="1">#REF!</definedName>
    <definedName name="roçadamecaniz_15_19">#REF!</definedName>
    <definedName name="roçadamecaniz_15_23" localSheetId="1">#REF!</definedName>
    <definedName name="roçadamecaniz_15_23">#REF!</definedName>
    <definedName name="roçadamecaniz_15_25" localSheetId="1">#REF!</definedName>
    <definedName name="roçadamecaniz_15_25">#REF!</definedName>
    <definedName name="roçadamecaniz_19" localSheetId="1">#REF!</definedName>
    <definedName name="roçadamecaniz_19">#REF!</definedName>
    <definedName name="roçadamecaniz_23" localSheetId="1">#REF!</definedName>
    <definedName name="roçadamecaniz_23">#REF!</definedName>
    <definedName name="roçadamecaniz_24" localSheetId="1">#REF!</definedName>
    <definedName name="roçadamecaniz_24">#REF!</definedName>
    <definedName name="roçadamecaniz_24_13" localSheetId="1">#REF!</definedName>
    <definedName name="roçadamecaniz_24_13">#REF!</definedName>
    <definedName name="roçadamecaniz_24_13_19" localSheetId="1">#REF!</definedName>
    <definedName name="roçadamecaniz_24_13_19">#REF!</definedName>
    <definedName name="roçadamecaniz_24_13_23" localSheetId="1">#REF!</definedName>
    <definedName name="roçadamecaniz_24_13_23">#REF!</definedName>
    <definedName name="roçadamecaniz_24_13_25" localSheetId="1">#REF!</definedName>
    <definedName name="roçadamecaniz_24_13_25">#REF!</definedName>
    <definedName name="roçadamecaniz_24_19" localSheetId="1">#REF!</definedName>
    <definedName name="roçadamecaniz_24_19">#REF!</definedName>
    <definedName name="roçadamecaniz_24_23" localSheetId="1">#REF!</definedName>
    <definedName name="roçadamecaniz_24_23">#REF!</definedName>
    <definedName name="roçadamecaniz_24_25" localSheetId="1">#REF!</definedName>
    <definedName name="roçadamecaniz_24_25">#REF!</definedName>
    <definedName name="roçadamecaniz_25" localSheetId="1">#REF!</definedName>
    <definedName name="roçadamecaniz_25">#REF!</definedName>
    <definedName name="Rod" localSheetId="1">#REF!</definedName>
    <definedName name="Rod">#REF!</definedName>
    <definedName name="rodo" localSheetId="1">#REF!</definedName>
    <definedName name="rodo">#REF!</definedName>
    <definedName name="rodovia" localSheetId="1">#REF!</definedName>
    <definedName name="rodovia">#REF!</definedName>
    <definedName name="rodovia_13" localSheetId="1">#REF!</definedName>
    <definedName name="rodovia_13">#REF!</definedName>
    <definedName name="rodovia_26" localSheetId="1">#REF!</definedName>
    <definedName name="rodovia_26">#REF!</definedName>
    <definedName name="rodovia_33" localSheetId="1">#REF!</definedName>
    <definedName name="rodovia_33">#REF!</definedName>
    <definedName name="rodovia_5" localSheetId="1">#REF!</definedName>
    <definedName name="rodovia_5">#REF!</definedName>
    <definedName name="rodovia_6" localSheetId="1">#REF!</definedName>
    <definedName name="rodovia_6">#REF!</definedName>
    <definedName name="rodovia_7" localSheetId="1">#REF!</definedName>
    <definedName name="rodovia_7">#REF!</definedName>
    <definedName name="rodovia_8" localSheetId="1">#REF!</definedName>
    <definedName name="rodovia_8">#REF!</definedName>
    <definedName name="rodovia_9" localSheetId="1">#REF!</definedName>
    <definedName name="rodovia_9">#REF!</definedName>
    <definedName name="rodovia1" localSheetId="1">#REF!</definedName>
    <definedName name="rodovia1">#REF!</definedName>
    <definedName name="rodovia1a" localSheetId="1">#REF!</definedName>
    <definedName name="rodovia1a">#REF!</definedName>
    <definedName name="rodovia2" localSheetId="1">#REF!</definedName>
    <definedName name="rodovia2">#REF!</definedName>
    <definedName name="ROMZ" localSheetId="1">#REF!</definedName>
    <definedName name="ROMZ">#REF!</definedName>
    <definedName name="RP" localSheetId="1">#REF!</definedName>
    <definedName name="RP">#REF!</definedName>
    <definedName name="RPA" localSheetId="1">#REF!</definedName>
    <definedName name="RPA">#REF!</definedName>
    <definedName name="RPL" localSheetId="1">#REF!</definedName>
    <definedName name="RPL">#REF!</definedName>
    <definedName name="RPMAN" localSheetId="1">#REF!</definedName>
    <definedName name="RPMAN">#REF!</definedName>
    <definedName name="RPMEC" localSheetId="1">#REF!</definedName>
    <definedName name="RPMEC">#REF!</definedName>
    <definedName name="RPS" localSheetId="1">#REF!</definedName>
    <definedName name="RPS">#REF!</definedName>
    <definedName name="RPT" localSheetId="1">#REF!</definedName>
    <definedName name="RPT">#REF!</definedName>
    <definedName name="RPW" localSheetId="1">#REF!</definedName>
    <definedName name="RPW">#REF!</definedName>
    <definedName name="RPWA" localSheetId="1">#REF!</definedName>
    <definedName name="RPWA">#REF!</definedName>
    <definedName name="RPZ" localSheetId="1">#REF!</definedName>
    <definedName name="RPZ">#REF!</definedName>
    <definedName name="rr" localSheetId="1">#REF!</definedName>
    <definedName name="rr">#REF!</definedName>
    <definedName name="RR_1C" localSheetId="1">#REF!</definedName>
    <definedName name="RR_1C">#REF!</definedName>
    <definedName name="RR_2C" localSheetId="1">#REF!</definedName>
    <definedName name="RR_2C">#REF!</definedName>
    <definedName name="RR1C" localSheetId="1">#REF!</definedName>
    <definedName name="RR1C">#REF!</definedName>
    <definedName name="RR1CROO" localSheetId="1">#REF!</definedName>
    <definedName name="RR1CROO">#REF!</definedName>
    <definedName name="RR1CW" localSheetId="1">#REF!</definedName>
    <definedName name="RR1CW">#REF!</definedName>
    <definedName name="RR1CWA" localSheetId="1">#REF!</definedName>
    <definedName name="RR1CWA">#REF!</definedName>
    <definedName name="RR2C" localSheetId="1">#REF!</definedName>
    <definedName name="RR2C">#REF!</definedName>
    <definedName name="RR2CROO" localSheetId="1">#REF!</definedName>
    <definedName name="RR2CROO">#REF!</definedName>
    <definedName name="RRMBUQ" localSheetId="1">#REF!</definedName>
    <definedName name="RRMBUQ">#REF!</definedName>
    <definedName name="RRMBUQW" localSheetId="1">#REF!</definedName>
    <definedName name="RRMBUQW">#REF!</definedName>
    <definedName name="RRMBUQWA" localSheetId="1">#REF!</definedName>
    <definedName name="RRMBUQWA">#REF!</definedName>
    <definedName name="RRP" localSheetId="1">#REF!</definedName>
    <definedName name="RRP">#REF!</definedName>
    <definedName name="RRQ" localSheetId="1">#REF!</definedName>
    <definedName name="RRQ">#REF!</definedName>
    <definedName name="RRTOTAL" localSheetId="1">#REF!</definedName>
    <definedName name="RRTOTAL">#REF!</definedName>
    <definedName name="RRVQ" localSheetId="1">#REF!</definedName>
    <definedName name="RRVQ">#REF!</definedName>
    <definedName name="RS" localSheetId="1">#REF!</definedName>
    <definedName name="RS">#REF!</definedName>
    <definedName name="RS_4" localSheetId="1">#REF!</definedName>
    <definedName name="RS_4">#REF!</definedName>
    <definedName name="RSS" localSheetId="1">#REF!</definedName>
    <definedName name="RSS">#REF!</definedName>
    <definedName name="RZ" localSheetId="1">#REF!</definedName>
    <definedName name="RZ">#REF!</definedName>
    <definedName name="s" localSheetId="1">#REF!</definedName>
    <definedName name="s">#REF!</definedName>
    <definedName name="sa" localSheetId="1">#REF!</definedName>
    <definedName name="sa">#REF!</definedName>
    <definedName name="SALARIO" localSheetId="1">#REF!</definedName>
    <definedName name="SALARIO">#REF!</definedName>
    <definedName name="SALARIOS" localSheetId="1">#REF!</definedName>
    <definedName name="SALARIOS">#REF!</definedName>
    <definedName name="Sarjeta" localSheetId="1">#REF!</definedName>
    <definedName name="Sarjeta">#REF!</definedName>
    <definedName name="SB" localSheetId="1">#REF!</definedName>
    <definedName name="SB">#REF!</definedName>
    <definedName name="sbg" localSheetId="1">#REF!</definedName>
    <definedName name="sbg">#REF!</definedName>
    <definedName name="sbg_4" localSheetId="1">#REF!</definedName>
    <definedName name="sbg_4">#REF!</definedName>
    <definedName name="sbgg" localSheetId="1">#REF!</definedName>
    <definedName name="sbgg">#REF!</definedName>
    <definedName name="SBTC" localSheetId="1">#REF!</definedName>
    <definedName name="SBTC">#REF!</definedName>
    <definedName name="SBTC_4" localSheetId="1">#REF!</definedName>
    <definedName name="SBTC_4">#REF!</definedName>
    <definedName name="SBTCC" localSheetId="1">#REF!</definedName>
    <definedName name="SBTCC">#REF!</definedName>
    <definedName name="SC" localSheetId="1">#REF!</definedName>
    <definedName name="SC">#REF!</definedName>
    <definedName name="SCB" localSheetId="1">#REF!</definedName>
    <definedName name="SCB">#REF!</definedName>
    <definedName name="sdfs" localSheetId="1">#REF!</definedName>
    <definedName name="sdfs">#REF!</definedName>
    <definedName name="sdfsdf" localSheetId="1">#REF!</definedName>
    <definedName name="sdfsdf">#REF!</definedName>
    <definedName name="SE" localSheetId="1">#REF!</definedName>
    <definedName name="SE">#REF!</definedName>
    <definedName name="seg" localSheetId="1">#REF!</definedName>
    <definedName name="seg">#REF!</definedName>
    <definedName name="segmento" localSheetId="1">#REF!</definedName>
    <definedName name="segmento">#REF!</definedName>
    <definedName name="segmento_13" localSheetId="1">#REF!</definedName>
    <definedName name="segmento_13">#REF!</definedName>
    <definedName name="segmento_26" localSheetId="1">#REF!</definedName>
    <definedName name="segmento_26">#REF!</definedName>
    <definedName name="segmento_33" localSheetId="1">#REF!</definedName>
    <definedName name="segmento_33">#REF!</definedName>
    <definedName name="segmento_5" localSheetId="1">#REF!</definedName>
    <definedName name="segmento_5">#REF!</definedName>
    <definedName name="segmento_6" localSheetId="1">#REF!</definedName>
    <definedName name="segmento_6">#REF!</definedName>
    <definedName name="segmento_7" localSheetId="1">#REF!</definedName>
    <definedName name="segmento_7">#REF!</definedName>
    <definedName name="segmento_8" localSheetId="1">#REF!</definedName>
    <definedName name="segmento_8">#REF!</definedName>
    <definedName name="segmento_9" localSheetId="1">#REF!</definedName>
    <definedName name="segmento_9">#REF!</definedName>
    <definedName name="segmento1" localSheetId="1">#REF!</definedName>
    <definedName name="segmento1">#REF!</definedName>
    <definedName name="segmento1_13" localSheetId="1">#REF!</definedName>
    <definedName name="segmento1_13">#REF!</definedName>
    <definedName name="segmento1_26" localSheetId="1">#REF!</definedName>
    <definedName name="segmento1_26">#REF!</definedName>
    <definedName name="segmento1_33" localSheetId="1">#REF!</definedName>
    <definedName name="segmento1_33">#REF!</definedName>
    <definedName name="segmento1_5" localSheetId="1">#REF!</definedName>
    <definedName name="segmento1_5">#REF!</definedName>
    <definedName name="segmento1_6" localSheetId="1">#REF!</definedName>
    <definedName name="segmento1_6">#REF!</definedName>
    <definedName name="segmento1_7" localSheetId="1">#REF!</definedName>
    <definedName name="segmento1_7">#REF!</definedName>
    <definedName name="segmento1_8" localSheetId="1">#REF!</definedName>
    <definedName name="segmento1_8">#REF!</definedName>
    <definedName name="segmento1_9" localSheetId="1">#REF!</definedName>
    <definedName name="segmento1_9">#REF!</definedName>
    <definedName name="segmento2" localSheetId="1">#REF!</definedName>
    <definedName name="segmento2">#REF!</definedName>
    <definedName name="SEGMENTO2_13" localSheetId="1">#REF!</definedName>
    <definedName name="SEGMENTO2_13">#REF!</definedName>
    <definedName name="SEGMENTO2_19" localSheetId="1">#REF!</definedName>
    <definedName name="SEGMENTO2_19">#REF!</definedName>
    <definedName name="SEGMENTO2_23" localSheetId="1">#REF!</definedName>
    <definedName name="SEGMENTO2_23">#REF!</definedName>
    <definedName name="SEGMENTO2_25" localSheetId="1">#REF!</definedName>
    <definedName name="SEGMENTO2_25">#REF!</definedName>
    <definedName name="SEGMENTO2_26" localSheetId="1">#REF!</definedName>
    <definedName name="SEGMENTO2_26">#REF!</definedName>
    <definedName name="SEGMENTO2_33" localSheetId="1">#REF!</definedName>
    <definedName name="SEGMENTO2_33">#REF!</definedName>
    <definedName name="SEGMENTO2_5" localSheetId="1">#REF!</definedName>
    <definedName name="SEGMENTO2_5">#REF!</definedName>
    <definedName name="SEGMENTO2_6" localSheetId="1">#REF!</definedName>
    <definedName name="SEGMENTO2_6">#REF!</definedName>
    <definedName name="SEGMENTO2_7" localSheetId="1">#REF!</definedName>
    <definedName name="SEGMENTO2_7">#REF!</definedName>
    <definedName name="SEGMENTO2_8" localSheetId="1">#REF!</definedName>
    <definedName name="SEGMENTO2_8">#REF!</definedName>
    <definedName name="SEGMENTO2_9" localSheetId="1">#REF!</definedName>
    <definedName name="SEGMENTO2_9">#REF!</definedName>
    <definedName name="SENHAGT">"medectef"</definedName>
    <definedName name="ser" localSheetId="1">#REF!</definedName>
    <definedName name="ser">#REF!</definedName>
    <definedName name="SERV" localSheetId="1">#REF!</definedName>
    <definedName name="SERV">#REF!</definedName>
    <definedName name="Serv_prev" localSheetId="1">#REF!</definedName>
    <definedName name="Serv_prev">#REF!</definedName>
    <definedName name="Serv_prev_4" localSheetId="1">#REF!</definedName>
    <definedName name="Serv_prev_4">#REF!</definedName>
    <definedName name="Serv_prevv" localSheetId="1">#REF!</definedName>
    <definedName name="Serv_prevv">#REF!</definedName>
    <definedName name="servDNER" localSheetId="1">#REF!</definedName>
    <definedName name="servDNER">#REF!</definedName>
    <definedName name="serviço" localSheetId="1">#REF!</definedName>
    <definedName name="serviço">#REF!</definedName>
    <definedName name="Serviços" localSheetId="1">#REF!</definedName>
    <definedName name="Serviços">#REF!</definedName>
    <definedName name="SET" localSheetId="1">#REF!</definedName>
    <definedName name="SET">#REF!</definedName>
    <definedName name="SEVE" localSheetId="1">#REF!</definedName>
    <definedName name="SEVE">#REF!</definedName>
    <definedName name="seven" localSheetId="1">#REF!</definedName>
    <definedName name="seven">#REF!</definedName>
    <definedName name="sfds" localSheetId="1">#REF!</definedName>
    <definedName name="sfds">#REF!</definedName>
    <definedName name="SIN" localSheetId="1">#REF!</definedName>
    <definedName name="SIN">#REF!</definedName>
    <definedName name="SINAL" localSheetId="1">#REF!</definedName>
    <definedName name="SINAL">#REF!</definedName>
    <definedName name="sinalizhoriz" localSheetId="1">#REF!</definedName>
    <definedName name="sinalizhoriz">#REF!</definedName>
    <definedName name="sinalizhoriz_13" localSheetId="1">#REF!</definedName>
    <definedName name="sinalizhoriz_13">#REF!</definedName>
    <definedName name="sinalizhoriz_13_19" localSheetId="1">#REF!</definedName>
    <definedName name="sinalizhoriz_13_19">#REF!</definedName>
    <definedName name="sinalizhoriz_13_23" localSheetId="1">#REF!</definedName>
    <definedName name="sinalizhoriz_13_23">#REF!</definedName>
    <definedName name="sinalizhoriz_13_25" localSheetId="1">#REF!</definedName>
    <definedName name="sinalizhoriz_13_25">#REF!</definedName>
    <definedName name="sinalizhoriz_13_26" localSheetId="1">#REF!</definedName>
    <definedName name="sinalizhoriz_13_26">#REF!</definedName>
    <definedName name="sinalizhoriz_13_33" localSheetId="1">#REF!</definedName>
    <definedName name="sinalizhoriz_13_33">#REF!</definedName>
    <definedName name="sinalizhoriz_13_9" localSheetId="1">#REF!</definedName>
    <definedName name="sinalizhoriz_13_9">#REF!</definedName>
    <definedName name="sinalizhoriz_15" localSheetId="1">#REF!</definedName>
    <definedName name="sinalizhoriz_15">#REF!</definedName>
    <definedName name="sinalizhoriz_15_13" localSheetId="1">#REF!</definedName>
    <definedName name="sinalizhoriz_15_13">#REF!</definedName>
    <definedName name="sinalizhoriz_15_13_19" localSheetId="1">#REF!</definedName>
    <definedName name="sinalizhoriz_15_13_19">#REF!</definedName>
    <definedName name="sinalizhoriz_15_13_23" localSheetId="1">#REF!</definedName>
    <definedName name="sinalizhoriz_15_13_23">#REF!</definedName>
    <definedName name="sinalizhoriz_15_13_25" localSheetId="1">#REF!</definedName>
    <definedName name="sinalizhoriz_15_13_25">#REF!</definedName>
    <definedName name="sinalizhoriz_15_19" localSheetId="1">#REF!</definedName>
    <definedName name="sinalizhoriz_15_19">#REF!</definedName>
    <definedName name="sinalizhoriz_15_23" localSheetId="1">#REF!</definedName>
    <definedName name="sinalizhoriz_15_23">#REF!</definedName>
    <definedName name="sinalizhoriz_15_25" localSheetId="1">#REF!</definedName>
    <definedName name="sinalizhoriz_15_25">#REF!</definedName>
    <definedName name="sinalizhoriz_15_26" localSheetId="1">#REF!</definedName>
    <definedName name="sinalizhoriz_15_26">#REF!</definedName>
    <definedName name="sinalizhoriz_15_33" localSheetId="1">#REF!</definedName>
    <definedName name="sinalizhoriz_15_33">#REF!</definedName>
    <definedName name="sinalizhoriz_15_9" localSheetId="1">#REF!</definedName>
    <definedName name="sinalizhoriz_15_9">#REF!</definedName>
    <definedName name="sinalizhoriz_19" localSheetId="1">#REF!</definedName>
    <definedName name="sinalizhoriz_19">#REF!</definedName>
    <definedName name="sinalizhoriz_23" localSheetId="1">#REF!</definedName>
    <definedName name="sinalizhoriz_23">#REF!</definedName>
    <definedName name="sinalizhoriz_24" localSheetId="1">#REF!</definedName>
    <definedName name="sinalizhoriz_24">#REF!</definedName>
    <definedName name="sinalizhoriz_24_13" localSheetId="1">#REF!</definedName>
    <definedName name="sinalizhoriz_24_13">#REF!</definedName>
    <definedName name="sinalizhoriz_24_13_19" localSheetId="1">#REF!</definedName>
    <definedName name="sinalizhoriz_24_13_19">#REF!</definedName>
    <definedName name="sinalizhoriz_24_13_23" localSheetId="1">#REF!</definedName>
    <definedName name="sinalizhoriz_24_13_23">#REF!</definedName>
    <definedName name="sinalizhoriz_24_13_25" localSheetId="1">#REF!</definedName>
    <definedName name="sinalizhoriz_24_13_25">#REF!</definedName>
    <definedName name="sinalizhoriz_24_19" localSheetId="1">#REF!</definedName>
    <definedName name="sinalizhoriz_24_19">#REF!</definedName>
    <definedName name="sinalizhoriz_24_23" localSheetId="1">#REF!</definedName>
    <definedName name="sinalizhoriz_24_23">#REF!</definedName>
    <definedName name="sinalizhoriz_24_25" localSheetId="1">#REF!</definedName>
    <definedName name="sinalizhoriz_24_25">#REF!</definedName>
    <definedName name="sinalizhoriz_25" localSheetId="1">#REF!</definedName>
    <definedName name="sinalizhoriz_25">#REF!</definedName>
    <definedName name="sinalizhoriz_26" localSheetId="1">#REF!</definedName>
    <definedName name="sinalizhoriz_26">#REF!</definedName>
    <definedName name="sinalizhoriz_33" localSheetId="1">#REF!</definedName>
    <definedName name="sinalizhoriz_33">#REF!</definedName>
    <definedName name="sinalizhoriz_9" localSheetId="1">#REF!</definedName>
    <definedName name="sinalizhoriz_9">#REF!</definedName>
    <definedName name="sinapi_insumos" localSheetId="1">#REF!</definedName>
    <definedName name="sinapi_insumos">#REF!</definedName>
    <definedName name="sinapi_serv." localSheetId="1">#REF!</definedName>
    <definedName name="sinapi_serv.">#REF!</definedName>
    <definedName name="SJ" localSheetId="1">#REF!</definedName>
    <definedName name="SJ">#REF!</definedName>
    <definedName name="SM" localSheetId="1">#REF!</definedName>
    <definedName name="SM">#REF!</definedName>
    <definedName name="SMW" localSheetId="1">#REF!</definedName>
    <definedName name="SMW">#REF!</definedName>
    <definedName name="SMWA" localSheetId="1">#REF!</definedName>
    <definedName name="SMWA">#REF!</definedName>
    <definedName name="SOLO" localSheetId="1">#REF!</definedName>
    <definedName name="SOLO">#REF!</definedName>
    <definedName name="solver_opt" localSheetId="1">#REF!</definedName>
    <definedName name="solver_opt">#REF!</definedName>
    <definedName name="SOMA1" localSheetId="1">#REF!</definedName>
    <definedName name="SOMA1">#REF!</definedName>
    <definedName name="SOMA2" localSheetId="1">#REF!</definedName>
    <definedName name="SOMA2">#REF!</definedName>
    <definedName name="SOMA3" localSheetId="1">#REF!</definedName>
    <definedName name="SOMA3">#REF!</definedName>
    <definedName name="SOMA4" localSheetId="1">#REF!</definedName>
    <definedName name="SOMA4">#REF!</definedName>
    <definedName name="SOMA5" localSheetId="1">#REF!</definedName>
    <definedName name="SOMA5">#REF!</definedName>
    <definedName name="SomaAgrup" localSheetId="8">SUMIF(OFFSET(#REF!,1,0,#REF!),"S",OFFSET(#REF!,1,0,#REF!))</definedName>
    <definedName name="SomaAgrup" localSheetId="4">SUMIF(OFFSET(#REF!,1,0,#REF!),"S",OFFSET(#REF!,1,0,#REF!))</definedName>
    <definedName name="SomaAgrup" localSheetId="13">SUMIF(OFFSET(#REF!,1,0,#REF!),"S",OFFSET(#REF!,1,0,#REF!))</definedName>
    <definedName name="SomaAgrup" localSheetId="7">SUMIF(OFFSET(#REF!,1,0,#REF!),"S",OFFSET(#REF!,1,0,#REF!))</definedName>
    <definedName name="SomaAgrup" localSheetId="10">SUMIF(OFFSET(#REF!,1,0,#REF!),"S",OFFSET(#REF!,1,0,#REF!))</definedName>
    <definedName name="SomaAgrup" localSheetId="9">SUMIF(OFFSET(#REF!,1,0,#REF!),"S",OFFSET(#REF!,1,0,#REF!))</definedName>
    <definedName name="SomaAgrup" localSheetId="5">SUMIF(OFFSET(#REF!,1,0,#REF!),"S",OFFSET(#REF!,1,0,#REF!))</definedName>
    <definedName name="SomaAgrup" localSheetId="6">SUMIF(OFFSET(#REF!,1,0,#REF!),"S",OFFSET(#REF!,1,0,#REF!))</definedName>
    <definedName name="SomaAgrup" localSheetId="3">SUMIF(OFFSET(#REF!,1,0,#REF!),"S",OFFSET(#REF!,1,0,#REF!))</definedName>
    <definedName name="SomaAgrup">SUMIF(OFFSET(#REF!,1,0,#REF!),"S",OFFSET(#REF!,1,0,#REF!))</definedName>
    <definedName name="souza" localSheetId="1">#REF!</definedName>
    <definedName name="souza">#REF!</definedName>
    <definedName name="SRERGS" localSheetId="1">#REF!</definedName>
    <definedName name="SRERGS">#REF!</definedName>
    <definedName name="srergs_13" localSheetId="1">#REF!</definedName>
    <definedName name="srergs_13">#REF!</definedName>
    <definedName name="srergs_26" localSheetId="1">#REF!</definedName>
    <definedName name="srergs_26">#REF!</definedName>
    <definedName name="srergs_33" localSheetId="1">#REF!</definedName>
    <definedName name="srergs_33">#REF!</definedName>
    <definedName name="srergs_5" localSheetId="1">#REF!</definedName>
    <definedName name="srergs_5">#REF!</definedName>
    <definedName name="srergs_6" localSheetId="1">#REF!</definedName>
    <definedName name="srergs_6">#REF!</definedName>
    <definedName name="srergs_7" localSheetId="1">#REF!</definedName>
    <definedName name="srergs_7">#REF!</definedName>
    <definedName name="srergs_8" localSheetId="1">#REF!</definedName>
    <definedName name="srergs_8">#REF!</definedName>
    <definedName name="srergs_9" localSheetId="1">#REF!</definedName>
    <definedName name="srergs_9">#REF!</definedName>
    <definedName name="SRERS" localSheetId="1">#REF!</definedName>
    <definedName name="SRERS">#REF!</definedName>
    <definedName name="SRV" localSheetId="1">#REF!</definedName>
    <definedName name="SRV">#REF!</definedName>
    <definedName name="SS" localSheetId="1">#REF!</definedName>
    <definedName name="SS">#REF!</definedName>
    <definedName name="sssd" localSheetId="1">#REF!</definedName>
    <definedName name="sssd">#REF!</definedName>
    <definedName name="ssss" localSheetId="1">#REF!</definedName>
    <definedName name="ssss">#REF!</definedName>
    <definedName name="ssssa" localSheetId="1">#REF!</definedName>
    <definedName name="ssssa">#REF!</definedName>
    <definedName name="ST" localSheetId="1">#REF!</definedName>
    <definedName name="ST">#REF!</definedName>
    <definedName name="Status" localSheetId="1">#REF!</definedName>
    <definedName name="Status">#REF!</definedName>
    <definedName name="STR" localSheetId="1">#REF!</definedName>
    <definedName name="STR">#REF!</definedName>
    <definedName name="sub" localSheetId="1">#REF!</definedName>
    <definedName name="sub">#REF!</definedName>
    <definedName name="Sub__trecho" localSheetId="1">#REF!</definedName>
    <definedName name="Sub__trecho">#REF!</definedName>
    <definedName name="SUB_TRECHO" localSheetId="1">#REF!</definedName>
    <definedName name="SUB_TRECHO">#REF!</definedName>
    <definedName name="SUBT" localSheetId="1">#REF!</definedName>
    <definedName name="SUBT">#REF!</definedName>
    <definedName name="SUBTOT" localSheetId="1">#REF!</definedName>
    <definedName name="SUBTOT">#REF!</definedName>
    <definedName name="subtrecho" localSheetId="1">#REF!</definedName>
    <definedName name="subtrecho">#REF!</definedName>
    <definedName name="subtrecho_13" localSheetId="1">#REF!</definedName>
    <definedName name="subtrecho_13">#REF!</definedName>
    <definedName name="subtrecho_26" localSheetId="1">#REF!</definedName>
    <definedName name="subtrecho_26">#REF!</definedName>
    <definedName name="subtrecho_33" localSheetId="1">#REF!</definedName>
    <definedName name="subtrecho_33">#REF!</definedName>
    <definedName name="subtrecho_5" localSheetId="1">#REF!</definedName>
    <definedName name="subtrecho_5">#REF!</definedName>
    <definedName name="subtrecho_6" localSheetId="1">#REF!</definedName>
    <definedName name="subtrecho_6">#REF!</definedName>
    <definedName name="subtrecho_7" localSheetId="1">#REF!</definedName>
    <definedName name="subtrecho_7">#REF!</definedName>
    <definedName name="subtrecho_8" localSheetId="1">#REF!</definedName>
    <definedName name="subtrecho_8">#REF!</definedName>
    <definedName name="subtrecho_9" localSheetId="1">#REF!</definedName>
    <definedName name="subtrecho_9">#REF!</definedName>
    <definedName name="SUBTRECHO1" localSheetId="1">#REF!</definedName>
    <definedName name="SUBTRECHO1">#REF!</definedName>
    <definedName name="subtrecho1_13" localSheetId="1">#REF!</definedName>
    <definedName name="subtrecho1_13">#REF!</definedName>
    <definedName name="subtrecho1_13_1" localSheetId="1">#REF!</definedName>
    <definedName name="subtrecho1_13_1">#REF!</definedName>
    <definedName name="subtrecho1_13_13" localSheetId="1">#REF!</definedName>
    <definedName name="subtrecho1_13_13">#REF!</definedName>
    <definedName name="subtrecho1_13_19" localSheetId="1">#REF!</definedName>
    <definedName name="subtrecho1_13_19">#REF!</definedName>
    <definedName name="subtrecho1_13_23" localSheetId="1">#REF!</definedName>
    <definedName name="subtrecho1_13_23">#REF!</definedName>
    <definedName name="subtrecho1_13_25" localSheetId="1">#REF!</definedName>
    <definedName name="subtrecho1_13_25">#REF!</definedName>
    <definedName name="subtrecho1_13_26" localSheetId="1">#REF!</definedName>
    <definedName name="subtrecho1_13_26">#REF!</definedName>
    <definedName name="subtrecho1_13_33" localSheetId="1">#REF!</definedName>
    <definedName name="subtrecho1_13_33">#REF!</definedName>
    <definedName name="subtrecho1_13_5" localSheetId="1">#REF!</definedName>
    <definedName name="subtrecho1_13_5">#REF!</definedName>
    <definedName name="subtrecho1_13_6" localSheetId="1">#REF!</definedName>
    <definedName name="subtrecho1_13_6">#REF!</definedName>
    <definedName name="subtrecho1_13_7" localSheetId="1">#REF!</definedName>
    <definedName name="subtrecho1_13_7">#REF!</definedName>
    <definedName name="subtrecho1_13_8" localSheetId="1">#REF!</definedName>
    <definedName name="subtrecho1_13_8">#REF!</definedName>
    <definedName name="subtrecho1_13_9" localSheetId="1">#REF!</definedName>
    <definedName name="subtrecho1_13_9">#REF!</definedName>
    <definedName name="subtrecho1_19" localSheetId="1">#REF!</definedName>
    <definedName name="subtrecho1_19">#REF!</definedName>
    <definedName name="subtrecho1_23" localSheetId="1">#REF!</definedName>
    <definedName name="subtrecho1_23">#REF!</definedName>
    <definedName name="subtrecho1_24" localSheetId="1">#REF!</definedName>
    <definedName name="subtrecho1_24">#REF!</definedName>
    <definedName name="subtrecho1_24_13" localSheetId="1">#REF!</definedName>
    <definedName name="subtrecho1_24_13">#REF!</definedName>
    <definedName name="subtrecho1_24_13_1" localSheetId="1">#REF!</definedName>
    <definedName name="subtrecho1_24_13_1">#REF!</definedName>
    <definedName name="subtrecho1_24_13_13" localSheetId="1">#REF!</definedName>
    <definedName name="subtrecho1_24_13_13">#REF!</definedName>
    <definedName name="subtrecho1_24_13_19" localSheetId="1">#REF!</definedName>
    <definedName name="subtrecho1_24_13_19">#REF!</definedName>
    <definedName name="subtrecho1_24_13_23" localSheetId="1">#REF!</definedName>
    <definedName name="subtrecho1_24_13_23">#REF!</definedName>
    <definedName name="subtrecho1_24_13_25" localSheetId="1">#REF!</definedName>
    <definedName name="subtrecho1_24_13_25">#REF!</definedName>
    <definedName name="subtrecho1_24_13_26" localSheetId="1">#REF!</definedName>
    <definedName name="subtrecho1_24_13_26">#REF!</definedName>
    <definedName name="subtrecho1_24_13_33" localSheetId="1">#REF!</definedName>
    <definedName name="subtrecho1_24_13_33">#REF!</definedName>
    <definedName name="subtrecho1_24_13_5" localSheetId="1">#REF!</definedName>
    <definedName name="subtrecho1_24_13_5">#REF!</definedName>
    <definedName name="subtrecho1_24_13_6" localSheetId="1">#REF!</definedName>
    <definedName name="subtrecho1_24_13_6">#REF!</definedName>
    <definedName name="subtrecho1_24_13_7" localSheetId="1">#REF!</definedName>
    <definedName name="subtrecho1_24_13_7">#REF!</definedName>
    <definedName name="subtrecho1_24_13_8" localSheetId="1">#REF!</definedName>
    <definedName name="subtrecho1_24_13_8">#REF!</definedName>
    <definedName name="subtrecho1_24_13_9" localSheetId="1">#REF!</definedName>
    <definedName name="subtrecho1_24_13_9">#REF!</definedName>
    <definedName name="subtrecho1_24_19" localSheetId="1">#REF!</definedName>
    <definedName name="subtrecho1_24_19">#REF!</definedName>
    <definedName name="subtrecho1_24_23" localSheetId="1">#REF!</definedName>
    <definedName name="subtrecho1_24_23">#REF!</definedName>
    <definedName name="subtrecho1_24_25" localSheetId="1">#REF!</definedName>
    <definedName name="subtrecho1_24_25">#REF!</definedName>
    <definedName name="subtrecho1_24_26" localSheetId="1">#REF!</definedName>
    <definedName name="subtrecho1_24_26">#REF!</definedName>
    <definedName name="subtrecho1_24_33" localSheetId="1">#REF!</definedName>
    <definedName name="subtrecho1_24_33">#REF!</definedName>
    <definedName name="subtrecho1_24_5" localSheetId="1">#REF!</definedName>
    <definedName name="subtrecho1_24_5">#REF!</definedName>
    <definedName name="subtrecho1_24_6" localSheetId="1">#REF!</definedName>
    <definedName name="subtrecho1_24_6">#REF!</definedName>
    <definedName name="subtrecho1_24_7" localSheetId="1">#REF!</definedName>
    <definedName name="subtrecho1_24_7">#REF!</definedName>
    <definedName name="subtrecho1_24_8" localSheetId="1">#REF!</definedName>
    <definedName name="subtrecho1_24_8">#REF!</definedName>
    <definedName name="subtrecho1_24_9" localSheetId="1">#REF!</definedName>
    <definedName name="subtrecho1_24_9">#REF!</definedName>
    <definedName name="subtrecho1_25" localSheetId="1">#REF!</definedName>
    <definedName name="subtrecho1_25">#REF!</definedName>
    <definedName name="subtrecho1_26" localSheetId="1">#REF!</definedName>
    <definedName name="subtrecho1_26">#REF!</definedName>
    <definedName name="subtrecho1_33" localSheetId="1">#REF!</definedName>
    <definedName name="subtrecho1_33">#REF!</definedName>
    <definedName name="subtrecho1_5" localSheetId="1">#REF!</definedName>
    <definedName name="subtrecho1_5">#REF!</definedName>
    <definedName name="subtrecho1_6" localSheetId="1">#REF!</definedName>
    <definedName name="subtrecho1_6">#REF!</definedName>
    <definedName name="subtrecho1_7" localSheetId="1">#REF!</definedName>
    <definedName name="subtrecho1_7">#REF!</definedName>
    <definedName name="subtrecho1_8" localSheetId="1">#REF!</definedName>
    <definedName name="subtrecho1_8">#REF!</definedName>
    <definedName name="subtrecho1_9" localSheetId="1">#REF!</definedName>
    <definedName name="subtrecho1_9">#REF!</definedName>
    <definedName name="subtrecho1a" localSheetId="1">#REF!</definedName>
    <definedName name="subtrecho1a">#REF!</definedName>
    <definedName name="subtrecho1b" localSheetId="1">#REF!</definedName>
    <definedName name="subtrecho1b">#REF!</definedName>
    <definedName name="subtrecho2" localSheetId="1">#REF!</definedName>
    <definedName name="subtrecho2">#REF!</definedName>
    <definedName name="SUBTRECHO2_13" localSheetId="1">#REF!</definedName>
    <definedName name="SUBTRECHO2_13">#REF!</definedName>
    <definedName name="SUBTRECHO2_19" localSheetId="1">#REF!</definedName>
    <definedName name="SUBTRECHO2_19">#REF!</definedName>
    <definedName name="SUBTRECHO2_23" localSheetId="1">#REF!</definedName>
    <definedName name="SUBTRECHO2_23">#REF!</definedName>
    <definedName name="SUBTRECHO2_25" localSheetId="1">#REF!</definedName>
    <definedName name="SUBTRECHO2_25">#REF!</definedName>
    <definedName name="SUBTRECHO2_26" localSheetId="1">#REF!</definedName>
    <definedName name="SUBTRECHO2_26">#REF!</definedName>
    <definedName name="SUBTRECHO2_33" localSheetId="1">#REF!</definedName>
    <definedName name="SUBTRECHO2_33">#REF!</definedName>
    <definedName name="SUBTRECHO2_5" localSheetId="1">#REF!</definedName>
    <definedName name="SUBTRECHO2_5">#REF!</definedName>
    <definedName name="SUBTRECHO2_6" localSheetId="1">#REF!</definedName>
    <definedName name="SUBTRECHO2_6">#REF!</definedName>
    <definedName name="SUBTRECHO2_7" localSheetId="1">#REF!</definedName>
    <definedName name="SUBTRECHO2_7">#REF!</definedName>
    <definedName name="SUBTRECHO2_8" localSheetId="1">#REF!</definedName>
    <definedName name="SUBTRECHO2_8">#REF!</definedName>
    <definedName name="SUBTRECHO2_9" localSheetId="1">#REF!</definedName>
    <definedName name="SUBTRECHO2_9">#REF!</definedName>
    <definedName name="SUMMERY" localSheetId="1">#REF!</definedName>
    <definedName name="SUMMERY">#REF!</definedName>
    <definedName name="SUMMERYY" localSheetId="1">#REF!</definedName>
    <definedName name="SUMMERYY">#REF!</definedName>
    <definedName name="SUPERINTENDÊNCIA_REGIONAL_NO_ESTADO_DO_RIO_GRANDE_DO_SUL" localSheetId="1">#REF!</definedName>
    <definedName name="SUPERINTENDÊNCIA_REGIONAL_NO_ESTADO_DO_RIO_GRANDE_DO_SUL">#REF!</definedName>
    <definedName name="t" localSheetId="1">#REF!</definedName>
    <definedName name="t">#REF!</definedName>
    <definedName name="TA" localSheetId="1">#REF!</definedName>
    <definedName name="TA">#REF!</definedName>
    <definedName name="Tab_Serv." localSheetId="1">#REF!</definedName>
    <definedName name="Tab_Serv.">#REF!</definedName>
    <definedName name="Tab_Serviços" localSheetId="1">#REF!</definedName>
    <definedName name="Tab_Serviços">#REF!</definedName>
    <definedName name="TABELA" localSheetId="1">#REF!</definedName>
    <definedName name="TABELA">#REF!</definedName>
    <definedName name="TABMAT" localSheetId="1">#REF!</definedName>
    <definedName name="TABMAT">#REF!</definedName>
    <definedName name="TABREC" localSheetId="1">#REF!</definedName>
    <definedName name="TABREC">#REF!</definedName>
    <definedName name="tabserv" localSheetId="1">#REF!</definedName>
    <definedName name="tabserv">#REF!</definedName>
    <definedName name="TABUA" localSheetId="1">#REF!</definedName>
    <definedName name="TABUA">#REF!</definedName>
    <definedName name="tachabi" localSheetId="1">#REF!</definedName>
    <definedName name="tachabi">#REF!</definedName>
    <definedName name="tachabi_13" localSheetId="1">#REF!</definedName>
    <definedName name="tachabi_13">#REF!</definedName>
    <definedName name="tachabi_13_19" localSheetId="1">#REF!</definedName>
    <definedName name="tachabi_13_19">#REF!</definedName>
    <definedName name="tachabi_13_23" localSheetId="1">#REF!</definedName>
    <definedName name="tachabi_13_23">#REF!</definedName>
    <definedName name="tachabi_13_25" localSheetId="1">#REF!</definedName>
    <definedName name="tachabi_13_25">#REF!</definedName>
    <definedName name="tachabi_15" localSheetId="1">#REF!</definedName>
    <definedName name="tachabi_15">#REF!</definedName>
    <definedName name="tachabi_15_13" localSheetId="1">#REF!</definedName>
    <definedName name="tachabi_15_13">#REF!</definedName>
    <definedName name="tachabi_15_13_19" localSheetId="1">#REF!</definedName>
    <definedName name="tachabi_15_13_19">#REF!</definedName>
    <definedName name="tachabi_15_13_23" localSheetId="1">#REF!</definedName>
    <definedName name="tachabi_15_13_23">#REF!</definedName>
    <definedName name="tachabi_15_13_25" localSheetId="1">#REF!</definedName>
    <definedName name="tachabi_15_13_25">#REF!</definedName>
    <definedName name="tachabi_15_19" localSheetId="1">#REF!</definedName>
    <definedName name="tachabi_15_19">#REF!</definedName>
    <definedName name="tachabi_15_23" localSheetId="1">#REF!</definedName>
    <definedName name="tachabi_15_23">#REF!</definedName>
    <definedName name="tachabi_15_25" localSheetId="1">#REF!</definedName>
    <definedName name="tachabi_15_25">#REF!</definedName>
    <definedName name="tachabi_19" localSheetId="1">#REF!</definedName>
    <definedName name="tachabi_19">#REF!</definedName>
    <definedName name="tachabi_23" localSheetId="1">#REF!</definedName>
    <definedName name="tachabi_23">#REF!</definedName>
    <definedName name="tachabi_24" localSheetId="1">#REF!</definedName>
    <definedName name="tachabi_24">#REF!</definedName>
    <definedName name="tachabi_24_13" localSheetId="1">#REF!</definedName>
    <definedName name="tachabi_24_13">#REF!</definedName>
    <definedName name="tachabi_24_13_19" localSheetId="1">#REF!</definedName>
    <definedName name="tachabi_24_13_19">#REF!</definedName>
    <definedName name="tachabi_24_13_23" localSheetId="1">#REF!</definedName>
    <definedName name="tachabi_24_13_23">#REF!</definedName>
    <definedName name="tachabi_24_13_25" localSheetId="1">#REF!</definedName>
    <definedName name="tachabi_24_13_25">#REF!</definedName>
    <definedName name="tachabi_24_19" localSheetId="1">#REF!</definedName>
    <definedName name="tachabi_24_19">#REF!</definedName>
    <definedName name="tachabi_24_23" localSheetId="1">#REF!</definedName>
    <definedName name="tachabi_24_23">#REF!</definedName>
    <definedName name="tachabi_24_25" localSheetId="1">#REF!</definedName>
    <definedName name="tachabi_24_25">#REF!</definedName>
    <definedName name="tachabi_25" localSheetId="1">#REF!</definedName>
    <definedName name="tachabi_25">#REF!</definedName>
    <definedName name="tachamono" localSheetId="1">#REF!</definedName>
    <definedName name="tachamono">#REF!</definedName>
    <definedName name="tachamono_13" localSheetId="1">#REF!</definedName>
    <definedName name="tachamono_13">#REF!</definedName>
    <definedName name="tachamono_13_19" localSheetId="1">#REF!</definedName>
    <definedName name="tachamono_13_19">#REF!</definedName>
    <definedName name="tachamono_13_23" localSheetId="1">#REF!</definedName>
    <definedName name="tachamono_13_23">#REF!</definedName>
    <definedName name="tachamono_13_25" localSheetId="1">#REF!</definedName>
    <definedName name="tachamono_13_25">#REF!</definedName>
    <definedName name="tachamono_15" localSheetId="1">#REF!</definedName>
    <definedName name="tachamono_15">#REF!</definedName>
    <definedName name="tachamono_15_13" localSheetId="1">#REF!</definedName>
    <definedName name="tachamono_15_13">#REF!</definedName>
    <definedName name="tachamono_15_13_19" localSheetId="1">#REF!</definedName>
    <definedName name="tachamono_15_13_19">#REF!</definedName>
    <definedName name="tachamono_15_13_23" localSheetId="1">#REF!</definedName>
    <definedName name="tachamono_15_13_23">#REF!</definedName>
    <definedName name="tachamono_15_13_25" localSheetId="1">#REF!</definedName>
    <definedName name="tachamono_15_13_25">#REF!</definedName>
    <definedName name="tachamono_15_19" localSheetId="1">#REF!</definedName>
    <definedName name="tachamono_15_19">#REF!</definedName>
    <definedName name="tachamono_15_23" localSheetId="1">#REF!</definedName>
    <definedName name="tachamono_15_23">#REF!</definedName>
    <definedName name="tachamono_15_25" localSheetId="1">#REF!</definedName>
    <definedName name="tachamono_15_25">#REF!</definedName>
    <definedName name="tachamono_19" localSheetId="1">#REF!</definedName>
    <definedName name="tachamono_19">#REF!</definedName>
    <definedName name="tachamono_23" localSheetId="1">#REF!</definedName>
    <definedName name="tachamono_23">#REF!</definedName>
    <definedName name="tachamono_24" localSheetId="1">#REF!</definedName>
    <definedName name="tachamono_24">#REF!</definedName>
    <definedName name="tachamono_24_13" localSheetId="1">#REF!</definedName>
    <definedName name="tachamono_24_13">#REF!</definedName>
    <definedName name="tachamono_24_13_19" localSheetId="1">#REF!</definedName>
    <definedName name="tachamono_24_13_19">#REF!</definedName>
    <definedName name="tachamono_24_13_23" localSheetId="1">#REF!</definedName>
    <definedName name="tachamono_24_13_23">#REF!</definedName>
    <definedName name="tachamono_24_13_25" localSheetId="1">#REF!</definedName>
    <definedName name="tachamono_24_13_25">#REF!</definedName>
    <definedName name="tachamono_24_19" localSheetId="1">#REF!</definedName>
    <definedName name="tachamono_24_19">#REF!</definedName>
    <definedName name="tachamono_24_23" localSheetId="1">#REF!</definedName>
    <definedName name="tachamono_24_23">#REF!</definedName>
    <definedName name="tachamono_24_25" localSheetId="1">#REF!</definedName>
    <definedName name="tachamono_24_25">#REF!</definedName>
    <definedName name="tachamono_25" localSheetId="1">#REF!</definedName>
    <definedName name="tachamono_25">#REF!</definedName>
    <definedName name="tachãobi" localSheetId="1">#REF!</definedName>
    <definedName name="tachãobi">#REF!</definedName>
    <definedName name="tachãobi_13" localSheetId="1">#REF!</definedName>
    <definedName name="tachãobi_13">#REF!</definedName>
    <definedName name="tachãobi_13_19" localSheetId="1">#REF!</definedName>
    <definedName name="tachãobi_13_19">#REF!</definedName>
    <definedName name="tachãobi_13_23" localSheetId="1">#REF!</definedName>
    <definedName name="tachãobi_13_23">#REF!</definedName>
    <definedName name="tachãobi_13_25" localSheetId="1">#REF!</definedName>
    <definedName name="tachãobi_13_25">#REF!</definedName>
    <definedName name="tachãobi_15" localSheetId="1">#REF!</definedName>
    <definedName name="tachãobi_15">#REF!</definedName>
    <definedName name="tachãobi_15_13" localSheetId="1">#REF!</definedName>
    <definedName name="tachãobi_15_13">#REF!</definedName>
    <definedName name="tachãobi_15_13_19" localSheetId="1">#REF!</definedName>
    <definedName name="tachãobi_15_13_19">#REF!</definedName>
    <definedName name="tachãobi_15_13_23" localSheetId="1">#REF!</definedName>
    <definedName name="tachãobi_15_13_23">#REF!</definedName>
    <definedName name="tachãobi_15_13_25" localSheetId="1">#REF!</definedName>
    <definedName name="tachãobi_15_13_25">#REF!</definedName>
    <definedName name="tachãobi_15_19" localSheetId="1">#REF!</definedName>
    <definedName name="tachãobi_15_19">#REF!</definedName>
    <definedName name="tachãobi_15_23" localSheetId="1">#REF!</definedName>
    <definedName name="tachãobi_15_23">#REF!</definedName>
    <definedName name="tachãobi_15_25" localSheetId="1">#REF!</definedName>
    <definedName name="tachãobi_15_25">#REF!</definedName>
    <definedName name="tachãobi_19" localSheetId="1">#REF!</definedName>
    <definedName name="tachãobi_19">#REF!</definedName>
    <definedName name="tachãobi_23" localSheetId="1">#REF!</definedName>
    <definedName name="tachãobi_23">#REF!</definedName>
    <definedName name="tachãobi_24" localSheetId="1">#REF!</definedName>
    <definedName name="tachãobi_24">#REF!</definedName>
    <definedName name="tachãobi_24_13" localSheetId="1">#REF!</definedName>
    <definedName name="tachãobi_24_13">#REF!</definedName>
    <definedName name="tachãobi_24_13_19" localSheetId="1">#REF!</definedName>
    <definedName name="tachãobi_24_13_19">#REF!</definedName>
    <definedName name="tachãobi_24_13_23" localSheetId="1">#REF!</definedName>
    <definedName name="tachãobi_24_13_23">#REF!</definedName>
    <definedName name="tachãobi_24_13_25" localSheetId="1">#REF!</definedName>
    <definedName name="tachãobi_24_13_25">#REF!</definedName>
    <definedName name="tachãobi_24_19" localSheetId="1">#REF!</definedName>
    <definedName name="tachãobi_24_19">#REF!</definedName>
    <definedName name="tachãobi_24_23" localSheetId="1">#REF!</definedName>
    <definedName name="tachãobi_24_23">#REF!</definedName>
    <definedName name="tachãobi_24_25" localSheetId="1">#REF!</definedName>
    <definedName name="tachãobi_24_25">#REF!</definedName>
    <definedName name="tachãobi_25" localSheetId="1">#REF!</definedName>
    <definedName name="tachãobi_25">#REF!</definedName>
    <definedName name="tachãomono" localSheetId="1">#REF!</definedName>
    <definedName name="tachãomono">#REF!</definedName>
    <definedName name="tachãomono_13" localSheetId="1">#REF!</definedName>
    <definedName name="tachãomono_13">#REF!</definedName>
    <definedName name="tachãomono_13_19" localSheetId="1">#REF!</definedName>
    <definedName name="tachãomono_13_19">#REF!</definedName>
    <definedName name="tachãomono_13_23" localSheetId="1">#REF!</definedName>
    <definedName name="tachãomono_13_23">#REF!</definedName>
    <definedName name="tachãomono_13_25" localSheetId="1">#REF!</definedName>
    <definedName name="tachãomono_13_25">#REF!</definedName>
    <definedName name="tachãomono_15" localSheetId="1">#REF!</definedName>
    <definedName name="tachãomono_15">#REF!</definedName>
    <definedName name="tachãomono_15_13" localSheetId="1">#REF!</definedName>
    <definedName name="tachãomono_15_13">#REF!</definedName>
    <definedName name="tachãomono_15_13_19" localSheetId="1">#REF!</definedName>
    <definedName name="tachãomono_15_13_19">#REF!</definedName>
    <definedName name="tachãomono_15_13_23" localSheetId="1">#REF!</definedName>
    <definedName name="tachãomono_15_13_23">#REF!</definedName>
    <definedName name="tachãomono_15_13_25" localSheetId="1">#REF!</definedName>
    <definedName name="tachãomono_15_13_25">#REF!</definedName>
    <definedName name="tachãomono_15_19" localSheetId="1">#REF!</definedName>
    <definedName name="tachãomono_15_19">#REF!</definedName>
    <definedName name="tachãomono_15_23" localSheetId="1">#REF!</definedName>
    <definedName name="tachãomono_15_23">#REF!</definedName>
    <definedName name="tachãomono_15_25" localSheetId="1">#REF!</definedName>
    <definedName name="tachãomono_15_25">#REF!</definedName>
    <definedName name="tachãomono_19" localSheetId="1">#REF!</definedName>
    <definedName name="tachãomono_19">#REF!</definedName>
    <definedName name="tachãomono_23" localSheetId="1">#REF!</definedName>
    <definedName name="tachãomono_23">#REF!</definedName>
    <definedName name="tachãomono_24" localSheetId="1">#REF!</definedName>
    <definedName name="tachãomono_24">#REF!</definedName>
    <definedName name="tachãomono_24_13" localSheetId="1">#REF!</definedName>
    <definedName name="tachãomono_24_13">#REF!</definedName>
    <definedName name="tachãomono_24_13_19" localSheetId="1">#REF!</definedName>
    <definedName name="tachãomono_24_13_19">#REF!</definedName>
    <definedName name="tachãomono_24_13_23" localSheetId="1">#REF!</definedName>
    <definedName name="tachãomono_24_13_23">#REF!</definedName>
    <definedName name="tachãomono_24_13_25" localSheetId="1">#REF!</definedName>
    <definedName name="tachãomono_24_13_25">#REF!</definedName>
    <definedName name="tachãomono_24_19" localSheetId="1">#REF!</definedName>
    <definedName name="tachãomono_24_19">#REF!</definedName>
    <definedName name="tachãomono_24_23" localSheetId="1">#REF!</definedName>
    <definedName name="tachãomono_24_23">#REF!</definedName>
    <definedName name="tachãomono_24_25" localSheetId="1">#REF!</definedName>
    <definedName name="tachãomono_24_25">#REF!</definedName>
    <definedName name="tachãomono_25" localSheetId="1">#REF!</definedName>
    <definedName name="tachãomono_25">#REF!</definedName>
    <definedName name="TAM" localSheetId="1">#REF!</definedName>
    <definedName name="TAM">#REF!</definedName>
    <definedName name="tapbur" localSheetId="1">#REF!</definedName>
    <definedName name="tapbur">#REF!</definedName>
    <definedName name="tapbur_13" localSheetId="1">#REF!</definedName>
    <definedName name="tapbur_13">#REF!</definedName>
    <definedName name="tapbur_13_19" localSheetId="1">#REF!</definedName>
    <definedName name="tapbur_13_19">#REF!</definedName>
    <definedName name="tapbur_13_23" localSheetId="1">#REF!</definedName>
    <definedName name="tapbur_13_23">#REF!</definedName>
    <definedName name="tapbur_13_25" localSheetId="1">#REF!</definedName>
    <definedName name="tapbur_13_25">#REF!</definedName>
    <definedName name="tapbur_15" localSheetId="1">#REF!</definedName>
    <definedName name="tapbur_15">#REF!</definedName>
    <definedName name="tapbur_15_13" localSheetId="1">#REF!</definedName>
    <definedName name="tapbur_15_13">#REF!</definedName>
    <definedName name="tapbur_15_13_19" localSheetId="1">#REF!</definedName>
    <definedName name="tapbur_15_13_19">#REF!</definedName>
    <definedName name="tapbur_15_13_23" localSheetId="1">#REF!</definedName>
    <definedName name="tapbur_15_13_23">#REF!</definedName>
    <definedName name="tapbur_15_13_25" localSheetId="1">#REF!</definedName>
    <definedName name="tapbur_15_13_25">#REF!</definedName>
    <definedName name="tapbur_15_19" localSheetId="1">#REF!</definedName>
    <definedName name="tapbur_15_19">#REF!</definedName>
    <definedName name="tapbur_15_23" localSheetId="1">#REF!</definedName>
    <definedName name="tapbur_15_23">#REF!</definedName>
    <definedName name="tapbur_15_25" localSheetId="1">#REF!</definedName>
    <definedName name="tapbur_15_25">#REF!</definedName>
    <definedName name="tapbur_19" localSheetId="1">#REF!</definedName>
    <definedName name="tapbur_19">#REF!</definedName>
    <definedName name="tapbur_23" localSheetId="1">#REF!</definedName>
    <definedName name="tapbur_23">#REF!</definedName>
    <definedName name="tapbur_24" localSheetId="1">#REF!</definedName>
    <definedName name="tapbur_24">#REF!</definedName>
    <definedName name="tapbur_24_13" localSheetId="1">#REF!</definedName>
    <definedName name="tapbur_24_13">#REF!</definedName>
    <definedName name="tapbur_24_13_19" localSheetId="1">#REF!</definedName>
    <definedName name="tapbur_24_13_19">#REF!</definedName>
    <definedName name="tapbur_24_13_23" localSheetId="1">#REF!</definedName>
    <definedName name="tapbur_24_13_23">#REF!</definedName>
    <definedName name="tapbur_24_13_25" localSheetId="1">#REF!</definedName>
    <definedName name="tapbur_24_13_25">#REF!</definedName>
    <definedName name="tapbur_24_19" localSheetId="1">#REF!</definedName>
    <definedName name="tapbur_24_19">#REF!</definedName>
    <definedName name="tapbur_24_23" localSheetId="1">#REF!</definedName>
    <definedName name="tapbur_24_23">#REF!</definedName>
    <definedName name="tapbur_24_25" localSheetId="1">#REF!</definedName>
    <definedName name="tapbur_24_25">#REF!</definedName>
    <definedName name="tapbur_25" localSheetId="1">#REF!</definedName>
    <definedName name="tapbur_25">#REF!</definedName>
    <definedName name="TB" localSheetId="1">#REF!</definedName>
    <definedName name="TB">#REF!</definedName>
    <definedName name="TBA" localSheetId="1">#REF!</definedName>
    <definedName name="TBA">#REF!</definedName>
    <definedName name="TBT" localSheetId="1">#REF!</definedName>
    <definedName name="TBT">#REF!</definedName>
    <definedName name="TBW" localSheetId="1">#REF!</definedName>
    <definedName name="TBW">#REF!</definedName>
    <definedName name="TBWA" localSheetId="1">#REF!</definedName>
    <definedName name="TBWA">#REF!</definedName>
    <definedName name="TCAP20" localSheetId="1">#REF!</definedName>
    <definedName name="TCAP20">#REF!</definedName>
    <definedName name="TCAR" localSheetId="1">#REF!</definedName>
    <definedName name="TCAR">#REF!</definedName>
    <definedName name="TCB" localSheetId="1">#REF!</definedName>
    <definedName name="TCB">#REF!</definedName>
    <definedName name="TCB5M3" localSheetId="1">#REF!</definedName>
    <definedName name="TCB5M3">#REF!</definedName>
    <definedName name="TCBMBUQ" localSheetId="1">#REF!</definedName>
    <definedName name="TCBMBUQ">#REF!</definedName>
    <definedName name="TCBR158" localSheetId="1">#REF!</definedName>
    <definedName name="TCBR158">#REF!</definedName>
    <definedName name="TCBW" localSheetId="1">#REF!</definedName>
    <definedName name="TCBW">#REF!</definedName>
    <definedName name="TCBWA" localSheetId="1">#REF!</definedName>
    <definedName name="TCBWA">#REF!</definedName>
    <definedName name="TCC" localSheetId="1">#REF!</definedName>
    <definedName name="TCC">#REF!</definedName>
    <definedName name="TCC4TCONCR" localSheetId="1">#REF!</definedName>
    <definedName name="TCC4TCONCR">#REF!</definedName>
    <definedName name="TCC4TFORMA" localSheetId="1">#REF!</definedName>
    <definedName name="TCC4TFORMA">#REF!</definedName>
    <definedName name="TCCB10" localSheetId="1">#REF!</definedName>
    <definedName name="TCCB10">#REF!</definedName>
    <definedName name="TCCBRMZ" localSheetId="1">#REF!</definedName>
    <definedName name="TCCBRMZ">#REF!</definedName>
    <definedName name="TCCW" localSheetId="1">#REF!</definedName>
    <definedName name="TCCW">#REF!</definedName>
    <definedName name="TCCWA" localSheetId="1">#REF!</definedName>
    <definedName name="TCCWA">#REF!</definedName>
    <definedName name="TEB" localSheetId="1">#REF!</definedName>
    <definedName name="TEB">#REF!</definedName>
    <definedName name="TEBW" localSheetId="1">#REF!</definedName>
    <definedName name="TEBW">#REF!</definedName>
    <definedName name="TEBWA" localSheetId="1">#REF!</definedName>
    <definedName name="TEBWA">#REF!</definedName>
    <definedName name="TECD" localSheetId="1">#REF!</definedName>
    <definedName name="TECD">#REF!</definedName>
    <definedName name="TECD97" localSheetId="1">#REF!</definedName>
    <definedName name="TECD97">#REF!</definedName>
    <definedName name="temul" localSheetId="1">#REF!</definedName>
    <definedName name="temul">#REF!</definedName>
    <definedName name="Teor" localSheetId="1">#REF!</definedName>
    <definedName name="Teor">#REF!</definedName>
    <definedName name="Teor_26" localSheetId="1">#REF!</definedName>
    <definedName name="Teor_26">#REF!</definedName>
    <definedName name="Teor_28" localSheetId="1">#REF!</definedName>
    <definedName name="Teor_28">#REF!</definedName>
    <definedName name="Teor_29" localSheetId="1">#REF!</definedName>
    <definedName name="Teor_29">#REF!</definedName>
    <definedName name="Teor1" localSheetId="1">#REF!</definedName>
    <definedName name="Teor1">#REF!</definedName>
    <definedName name="ter" localSheetId="1">#REF!</definedName>
    <definedName name="ter">#REF!</definedName>
    <definedName name="TERP" localSheetId="1">#REF!</definedName>
    <definedName name="TERP">#REF!</definedName>
    <definedName name="TERRAP" localSheetId="1">#REF!</definedName>
    <definedName name="TERRAP">#REF!</definedName>
    <definedName name="TESM" localSheetId="1">#REF!</definedName>
    <definedName name="TESM">#REF!</definedName>
    <definedName name="TESTE" localSheetId="1">#REF!</definedName>
    <definedName name="TESTE">#REF!</definedName>
    <definedName name="TETB" localSheetId="1">#REF!</definedName>
    <definedName name="TETB">#REF!</definedName>
    <definedName name="TETB97" localSheetId="1">#REF!</definedName>
    <definedName name="TETB97">#REF!</definedName>
    <definedName name="tinta" localSheetId="1">#REF!</definedName>
    <definedName name="tinta">#REF!</definedName>
    <definedName name="tinta_13" localSheetId="1">#REF!</definedName>
    <definedName name="tinta_13">#REF!</definedName>
    <definedName name="tinta_13_19" localSheetId="1">#REF!</definedName>
    <definedName name="tinta_13_19">#REF!</definedName>
    <definedName name="tinta_13_23" localSheetId="1">#REF!</definedName>
    <definedName name="tinta_13_23">#REF!</definedName>
    <definedName name="tinta_13_25" localSheetId="1">#REF!</definedName>
    <definedName name="tinta_13_25">#REF!</definedName>
    <definedName name="tinta_15" localSheetId="1">#REF!</definedName>
    <definedName name="tinta_15">#REF!</definedName>
    <definedName name="tinta_15_13" localSheetId="1">#REF!</definedName>
    <definedName name="tinta_15_13">#REF!</definedName>
    <definedName name="tinta_15_13_19" localSheetId="1">#REF!</definedName>
    <definedName name="tinta_15_13_19">#REF!</definedName>
    <definedName name="tinta_15_13_23" localSheetId="1">#REF!</definedName>
    <definedName name="tinta_15_13_23">#REF!</definedName>
    <definedName name="tinta_15_13_25" localSheetId="1">#REF!</definedName>
    <definedName name="tinta_15_13_25">#REF!</definedName>
    <definedName name="tinta_15_19" localSheetId="1">#REF!</definedName>
    <definedName name="tinta_15_19">#REF!</definedName>
    <definedName name="tinta_15_23" localSheetId="1">#REF!</definedName>
    <definedName name="tinta_15_23">#REF!</definedName>
    <definedName name="tinta_15_25" localSheetId="1">#REF!</definedName>
    <definedName name="tinta_15_25">#REF!</definedName>
    <definedName name="tinta_19" localSheetId="1">#REF!</definedName>
    <definedName name="tinta_19">#REF!</definedName>
    <definedName name="tinta_23" localSheetId="1">#REF!</definedName>
    <definedName name="tinta_23">#REF!</definedName>
    <definedName name="tinta_24" localSheetId="1">#REF!</definedName>
    <definedName name="tinta_24">#REF!</definedName>
    <definedName name="tinta_24_13" localSheetId="1">#REF!</definedName>
    <definedName name="tinta_24_13">#REF!</definedName>
    <definedName name="tinta_24_13_19" localSheetId="1">#REF!</definedName>
    <definedName name="tinta_24_13_19">#REF!</definedName>
    <definedName name="tinta_24_13_23" localSheetId="1">#REF!</definedName>
    <definedName name="tinta_24_13_23">#REF!</definedName>
    <definedName name="tinta_24_13_25" localSheetId="1">#REF!</definedName>
    <definedName name="tinta_24_13_25">#REF!</definedName>
    <definedName name="tinta_24_19" localSheetId="1">#REF!</definedName>
    <definedName name="tinta_24_19">#REF!</definedName>
    <definedName name="tinta_24_23" localSheetId="1">#REF!</definedName>
    <definedName name="tinta_24_23">#REF!</definedName>
    <definedName name="tinta_24_25" localSheetId="1">#REF!</definedName>
    <definedName name="tinta_24_25">#REF!</definedName>
    <definedName name="tinta_25" localSheetId="1">#REF!</definedName>
    <definedName name="tinta_25">#REF!</definedName>
    <definedName name="Tiradentes" localSheetId="1">#REF!</definedName>
    <definedName name="Tiradentes">#REF!</definedName>
    <definedName name="_xlnm.Print_Titles" localSheetId="8">'Andrade Neves'!$1:$5</definedName>
    <definedName name="_xlnm.Print_Titles" localSheetId="4">'Antônio de Oliveira'!$1:$5</definedName>
    <definedName name="_xlnm.Print_Titles" localSheetId="7">'Av. Central do Jacuí'!$1:$5</definedName>
    <definedName name="_xlnm.Print_Titles" localSheetId="10">'Av. Maia Filho'!$1:$5</definedName>
    <definedName name="_xlnm.Print_Titles" localSheetId="9">'Av. Pio XII'!$1:$5</definedName>
    <definedName name="_xlnm.Print_Titles" localSheetId="5">'Cenêncio Ferreira'!$1:$5</definedName>
    <definedName name="_xlnm.Print_Titles" localSheetId="6">'Central Pres. Médice'!$1:$5</definedName>
    <definedName name="_xlnm.Print_Titles" localSheetId="23">'João Moreira Alberto'!$1:$5</definedName>
    <definedName name="_xlnm.Print_Titles" localSheetId="22">'Lotário Muler'!$1:$5</definedName>
    <definedName name="_xlnm.Print_Titles" localSheetId="20">'Padre Pompeo'!$1:$5</definedName>
    <definedName name="_xlnm.Print_Titles" localSheetId="1">'Resumo Geral'!$1:$4</definedName>
    <definedName name="_xlnm.Print_Titles" localSheetId="3">'Simião Guerreiro'!$1:$5</definedName>
    <definedName name="_xlnm.Print_Titles" localSheetId="21">Tapajós!$1:$5</definedName>
    <definedName name="_xlnm.Print_Titles" localSheetId="2">'Todas as Ruas'!$1:$5</definedName>
    <definedName name="TLCB5" localSheetId="1">#REF!</definedName>
    <definedName name="TLCB5">#REF!</definedName>
    <definedName name="TLCC4" localSheetId="1">#REF!</definedName>
    <definedName name="TLCC4">#REF!</definedName>
    <definedName name="TLMB" localSheetId="1">#REF!</definedName>
    <definedName name="TLMB">#REF!</definedName>
    <definedName name="Tomador.AcumuladoAtual" localSheetId="8">OFFSET(#REF!,1,0):OFFSET(#REF!,-1,0)</definedName>
    <definedName name="Tomador.AcumuladoAtual" localSheetId="4">OFFSET(#REF!,1,0):OFFSET(#REF!,-1,0)</definedName>
    <definedName name="Tomador.AcumuladoAtual" localSheetId="13">OFFSET(#REF!,1,0):OFFSET(#REF!,-1,0)</definedName>
    <definedName name="Tomador.AcumuladoAtual" localSheetId="7">OFFSET(#REF!,1,0):OFFSET(#REF!,-1,0)</definedName>
    <definedName name="Tomador.AcumuladoAtual" localSheetId="10">OFFSET(#REF!,1,0):OFFSET(#REF!,-1,0)</definedName>
    <definedName name="Tomador.AcumuladoAtual" localSheetId="9">OFFSET(#REF!,1,0):OFFSET(#REF!,-1,0)</definedName>
    <definedName name="Tomador.AcumuladoAtual" localSheetId="5">OFFSET(#REF!,1,0):OFFSET(#REF!,-1,0)</definedName>
    <definedName name="Tomador.AcumuladoAtual" localSheetId="6">OFFSET(#REF!,1,0):OFFSET(#REF!,-1,0)</definedName>
    <definedName name="Tomador.AcumuladoAtual" localSheetId="3">OFFSET(#REF!,1,0):OFFSET(#REF!,-1,0)</definedName>
    <definedName name="Tomador.AcumuladoAtual">OFFSET(#REF!,1,0):OFFSET(#REF!,-1,0)</definedName>
    <definedName name="Tomador.ÁreaImpressão" localSheetId="8">#REF!</definedName>
    <definedName name="Tomador.ÁreaImpressão" localSheetId="4">#REF!</definedName>
    <definedName name="Tomador.ÁreaImpressão" localSheetId="13">#REF!</definedName>
    <definedName name="Tomador.ÁreaImpressão" localSheetId="7">#REF!</definedName>
    <definedName name="Tomador.ÁreaImpressão" localSheetId="10">#REF!</definedName>
    <definedName name="Tomador.ÁreaImpressão" localSheetId="9">#REF!</definedName>
    <definedName name="Tomador.ÁreaImpressão" localSheetId="5">#REF!</definedName>
    <definedName name="Tomador.ÁreaImpressão" localSheetId="6">#REF!</definedName>
    <definedName name="Tomador.ÁreaImpressão" localSheetId="3">#REF!</definedName>
    <definedName name="Tomador.ÁreaImpressão">#REF!</definedName>
    <definedName name="Tomador.Colunas" localSheetId="8">#REF!</definedName>
    <definedName name="Tomador.Colunas" localSheetId="4">#REF!</definedName>
    <definedName name="Tomador.Colunas" localSheetId="13">#REF!</definedName>
    <definedName name="Tomador.Colunas" localSheetId="7">#REF!</definedName>
    <definedName name="Tomador.Colunas" localSheetId="10">#REF!</definedName>
    <definedName name="Tomador.Colunas" localSheetId="9">#REF!</definedName>
    <definedName name="Tomador.Colunas" localSheetId="5">#REF!</definedName>
    <definedName name="Tomador.Colunas" localSheetId="6">#REF!</definedName>
    <definedName name="Tomador.Colunas" localSheetId="3">#REF!</definedName>
    <definedName name="Tomador.Colunas">#REF!</definedName>
    <definedName name="Tomador.Declaração" localSheetId="8">#REF!</definedName>
    <definedName name="Tomador.Declaração" localSheetId="4">#REF!</definedName>
    <definedName name="Tomador.Declaração" localSheetId="13">#REF!</definedName>
    <definedName name="Tomador.Declaração" localSheetId="7">#REF!</definedName>
    <definedName name="Tomador.Declaração" localSheetId="10">#REF!</definedName>
    <definedName name="Tomador.Declaração" localSheetId="9">#REF!</definedName>
    <definedName name="Tomador.Declaração" localSheetId="5">#REF!</definedName>
    <definedName name="Tomador.Declaração" localSheetId="6">#REF!</definedName>
    <definedName name="Tomador.Declaração" localSheetId="3">#REF!</definedName>
    <definedName name="Tomador.Declaração">#REF!</definedName>
    <definedName name="Tomador.DeclaraçãoBkp" localSheetId="8">#REF!</definedName>
    <definedName name="Tomador.DeclaraçãoBkp" localSheetId="4">#REF!</definedName>
    <definedName name="Tomador.DeclaraçãoBkp" localSheetId="13">#REF!</definedName>
    <definedName name="Tomador.DeclaraçãoBkp" localSheetId="7">#REF!</definedName>
    <definedName name="Tomador.DeclaraçãoBkp" localSheetId="10">#REF!</definedName>
    <definedName name="Tomador.DeclaraçãoBkp" localSheetId="9">#REF!</definedName>
    <definedName name="Tomador.DeclaraçãoBkp" localSheetId="5">#REF!</definedName>
    <definedName name="Tomador.DeclaraçãoBkp" localSheetId="6">#REF!</definedName>
    <definedName name="Tomador.DeclaraçãoBkp" localSheetId="3">#REF!</definedName>
    <definedName name="Tomador.DeclaraçãoBkp">#REF!</definedName>
    <definedName name="Tomador.Obs" localSheetId="8">#REF!</definedName>
    <definedName name="Tomador.Obs" localSheetId="4">#REF!</definedName>
    <definedName name="Tomador.Obs" localSheetId="13">#REF!</definedName>
    <definedName name="Tomador.Obs" localSheetId="7">#REF!</definedName>
    <definedName name="Tomador.Obs" localSheetId="10">#REF!</definedName>
    <definedName name="Tomador.Obs" localSheetId="9">#REF!</definedName>
    <definedName name="Tomador.Obs" localSheetId="5">#REF!</definedName>
    <definedName name="Tomador.Obs" localSheetId="6">#REF!</definedName>
    <definedName name="Tomador.Obs" localSheetId="3">#REF!</definedName>
    <definedName name="Tomador.Obs">#REF!</definedName>
    <definedName name="Tomador.ObsBkp" localSheetId="8">#REF!</definedName>
    <definedName name="Tomador.ObsBkp" localSheetId="4">#REF!</definedName>
    <definedName name="Tomador.ObsBkp" localSheetId="13">#REF!</definedName>
    <definedName name="Tomador.ObsBkp" localSheetId="7">#REF!</definedName>
    <definedName name="Tomador.ObsBkp" localSheetId="10">#REF!</definedName>
    <definedName name="Tomador.ObsBkp" localSheetId="9">#REF!</definedName>
    <definedName name="Tomador.ObsBkp" localSheetId="5">#REF!</definedName>
    <definedName name="Tomador.ObsBkp" localSheetId="6">#REF!</definedName>
    <definedName name="Tomador.ObsBkp" localSheetId="3">#REF!</definedName>
    <definedName name="Tomador.ObsBkp">#REF!</definedName>
    <definedName name="TOT" localSheetId="1">#REF!</definedName>
    <definedName name="TOT">#REF!</definedName>
    <definedName name="Tot_Líquido" localSheetId="1">#REF!</definedName>
    <definedName name="Tot_Líquido">#REF!</definedName>
    <definedName name="TOT_PLA_ORÇ" localSheetId="1">#REF!</definedName>
    <definedName name="TOT_PLA_ORÇ">#REF!</definedName>
    <definedName name="TOT_PLA_ORÇ_15" localSheetId="1">#REF!</definedName>
    <definedName name="TOT_PLA_ORÇ_15">#REF!</definedName>
    <definedName name="TOT_PLA_ORÇ_15_13" localSheetId="1">#REF!</definedName>
    <definedName name="TOT_PLA_ORÇ_15_13">#REF!</definedName>
    <definedName name="TOT_PLA_ORÇ_15_13_19" localSheetId="1">#REF!</definedName>
    <definedName name="TOT_PLA_ORÇ_15_13_19">#REF!</definedName>
    <definedName name="TOT_PLA_ORÇ_15_13_23" localSheetId="1">#REF!</definedName>
    <definedName name="TOT_PLA_ORÇ_15_13_23">#REF!</definedName>
    <definedName name="TOT_PLA_ORÇ_15_13_25" localSheetId="1">#REF!</definedName>
    <definedName name="TOT_PLA_ORÇ_15_13_25">#REF!</definedName>
    <definedName name="TOT_PLA_ORÇ_15_13_26" localSheetId="1">#REF!</definedName>
    <definedName name="TOT_PLA_ORÇ_15_13_26">#REF!</definedName>
    <definedName name="TOT_PLA_ORÇ_15_13_33" localSheetId="1">#REF!</definedName>
    <definedName name="TOT_PLA_ORÇ_15_13_33">#REF!</definedName>
    <definedName name="TOT_PLA_ORÇ_15_13_9" localSheetId="1">#REF!</definedName>
    <definedName name="TOT_PLA_ORÇ_15_13_9">#REF!</definedName>
    <definedName name="TOT_PLA_ORÇ_15_19" localSheetId="1">#REF!</definedName>
    <definedName name="TOT_PLA_ORÇ_15_19">#REF!</definedName>
    <definedName name="TOT_PLA_ORÇ_15_23" localSheetId="1">#REF!</definedName>
    <definedName name="TOT_PLA_ORÇ_15_23">#REF!</definedName>
    <definedName name="TOT_PLA_ORÇ_15_25" localSheetId="1">#REF!</definedName>
    <definedName name="TOT_PLA_ORÇ_15_25">#REF!</definedName>
    <definedName name="TOT_PLA_ORÇ_15_26" localSheetId="1">#REF!</definedName>
    <definedName name="TOT_PLA_ORÇ_15_26">#REF!</definedName>
    <definedName name="TOT_PLA_ORÇ_15_33" localSheetId="1">#REF!</definedName>
    <definedName name="TOT_PLA_ORÇ_15_33">#REF!</definedName>
    <definedName name="TOT_PLA_ORÇ_15_9" localSheetId="1">#REF!</definedName>
    <definedName name="TOT_PLA_ORÇ_15_9">#REF!</definedName>
    <definedName name="TOTAL" localSheetId="8">#REF!</definedName>
    <definedName name="TOTAL" localSheetId="4">#REF!</definedName>
    <definedName name="TOTAL" localSheetId="13">#REF!</definedName>
    <definedName name="TOTAL" localSheetId="7">#REF!</definedName>
    <definedName name="TOTAL" localSheetId="10">#REF!</definedName>
    <definedName name="TOTAL" localSheetId="9">#REF!</definedName>
    <definedName name="TOTAL" localSheetId="5">#REF!</definedName>
    <definedName name="TOTAL" localSheetId="6">#REF!</definedName>
    <definedName name="total" localSheetId="1">#REF!</definedName>
    <definedName name="TOTAL" localSheetId="3">#REF!</definedName>
    <definedName name="TOTAL">#REF!</definedName>
    <definedName name="total_19" localSheetId="1">#REF!</definedName>
    <definedName name="total_19">#REF!</definedName>
    <definedName name="totalcaibro" localSheetId="1">#REF!</definedName>
    <definedName name="totalcaibro">#REF!</definedName>
    <definedName name="totalchapa" localSheetId="1">#REF!</definedName>
    <definedName name="totalchapa">#REF!</definedName>
    <definedName name="totalgastalho" localSheetId="1">#REF!</definedName>
    <definedName name="totalgastalho">#REF!</definedName>
    <definedName name="TOTALMATBET" localSheetId="1">#REF!</definedName>
    <definedName name="TOTALMATBET">#REF!</definedName>
    <definedName name="TOTALMATBET_13" localSheetId="1">#REF!</definedName>
    <definedName name="TOTALMATBET_13">#REF!</definedName>
    <definedName name="TOTALMATBET_13_19" localSheetId="1">#REF!</definedName>
    <definedName name="TOTALMATBET_13_19">#REF!</definedName>
    <definedName name="TOTALMATBET_13_23" localSheetId="1">#REF!</definedName>
    <definedName name="TOTALMATBET_13_23">#REF!</definedName>
    <definedName name="TOTALMATBET_13_25" localSheetId="1">#REF!</definedName>
    <definedName name="TOTALMATBET_13_25">#REF!</definedName>
    <definedName name="TOTALMATBET_19" localSheetId="1">#REF!</definedName>
    <definedName name="TOTALMATBET_19">#REF!</definedName>
    <definedName name="TOTALMATBET_23" localSheetId="1">#REF!</definedName>
    <definedName name="TOTALMATBET_23">#REF!</definedName>
    <definedName name="TOTALMATBET_24" localSheetId="1">#REF!</definedName>
    <definedName name="TOTALMATBET_24">#REF!</definedName>
    <definedName name="TOTALMATBET_24_13" localSheetId="1">#REF!</definedName>
    <definedName name="TOTALMATBET_24_13">#REF!</definedName>
    <definedName name="TOTALMATBET_24_13_19" localSheetId="1">#REF!</definedName>
    <definedName name="TOTALMATBET_24_13_19">#REF!</definedName>
    <definedName name="TOTALMATBET_24_13_23" localSheetId="1">#REF!</definedName>
    <definedName name="TOTALMATBET_24_13_23">#REF!</definedName>
    <definedName name="TOTALMATBET_24_13_25" localSheetId="1">#REF!</definedName>
    <definedName name="TOTALMATBET_24_13_25">#REF!</definedName>
    <definedName name="TOTALMATBET_24_19" localSheetId="1">#REF!</definedName>
    <definedName name="TOTALMATBET_24_19">#REF!</definedName>
    <definedName name="TOTALMATBET_24_23" localSheetId="1">#REF!</definedName>
    <definedName name="TOTALMATBET_24_23">#REF!</definedName>
    <definedName name="TOTALMATBET_24_25" localSheetId="1">#REF!</definedName>
    <definedName name="TOTALMATBET_24_25">#REF!</definedName>
    <definedName name="TOTALMATBET_25" localSheetId="1">#REF!</definedName>
    <definedName name="TOTALMATBET_25">#REF!</definedName>
    <definedName name="TOTALORÇAMENTO" localSheetId="1">#REF!</definedName>
    <definedName name="TOTALORÇAMENTO">#REF!</definedName>
    <definedName name="totalparaf" localSheetId="1">#REF!</definedName>
    <definedName name="totalparaf">#REF!</definedName>
    <definedName name="totalparaf4" localSheetId="1">#REF!</definedName>
    <definedName name="totalparaf4">#REF!</definedName>
    <definedName name="totalpelicexp" localSheetId="1">#REF!</definedName>
    <definedName name="totalpelicexp">#REF!</definedName>
    <definedName name="totalpelicinc" localSheetId="1">#REF!</definedName>
    <definedName name="totalpelicinc">#REF!</definedName>
    <definedName name="TOTALSAIBRO" localSheetId="1">#REF!</definedName>
    <definedName name="TOTALSAIBRO">#REF!</definedName>
    <definedName name="TOTALSERVIÇOS" localSheetId="1">#REF!</definedName>
    <definedName name="TOTALSERVIÇOS">#REF!</definedName>
    <definedName name="TOTALSERVIÇOS_13" localSheetId="1">#REF!</definedName>
    <definedName name="TOTALSERVIÇOS_13">#REF!</definedName>
    <definedName name="TOTALSERVIÇOS_13_19" localSheetId="1">#REF!</definedName>
    <definedName name="TOTALSERVIÇOS_13_19">#REF!</definedName>
    <definedName name="TOTALSERVIÇOS_13_23" localSheetId="1">#REF!</definedName>
    <definedName name="TOTALSERVIÇOS_13_23">#REF!</definedName>
    <definedName name="TOTALSERVIÇOS_13_25" localSheetId="1">#REF!</definedName>
    <definedName name="TOTALSERVIÇOS_13_25">#REF!</definedName>
    <definedName name="TOTALSERVIÇOS_19" localSheetId="1">#REF!</definedName>
    <definedName name="TOTALSERVIÇOS_19">#REF!</definedName>
    <definedName name="TOTALSERVIÇOS_23" localSheetId="1">#REF!</definedName>
    <definedName name="TOTALSERVIÇOS_23">#REF!</definedName>
    <definedName name="TOTALSERVIÇOS_24" localSheetId="1">#REF!</definedName>
    <definedName name="TOTALSERVIÇOS_24">#REF!</definedName>
    <definedName name="TOTALSERVIÇOS_24_13" localSheetId="1">#REF!</definedName>
    <definedName name="TOTALSERVIÇOS_24_13">#REF!</definedName>
    <definedName name="TOTALSERVIÇOS_24_13_19" localSheetId="1">#REF!</definedName>
    <definedName name="TOTALSERVIÇOS_24_13_19">#REF!</definedName>
    <definedName name="TOTALSERVIÇOS_24_13_23" localSheetId="1">#REF!</definedName>
    <definedName name="TOTALSERVIÇOS_24_13_23">#REF!</definedName>
    <definedName name="TOTALSERVIÇOS_24_13_25" localSheetId="1">#REF!</definedName>
    <definedName name="TOTALSERVIÇOS_24_13_25">#REF!</definedName>
    <definedName name="TOTALSERVIÇOS_24_19" localSheetId="1">#REF!</definedName>
    <definedName name="TOTALSERVIÇOS_24_19">#REF!</definedName>
    <definedName name="TOTALSERVIÇOS_24_23" localSheetId="1">#REF!</definedName>
    <definedName name="TOTALSERVIÇOS_24_23">#REF!</definedName>
    <definedName name="TOTALSERVIÇOS_24_25" localSheetId="1">#REF!</definedName>
    <definedName name="TOTALSERVIÇOS_24_25">#REF!</definedName>
    <definedName name="TOTALSERVIÇOS_25" localSheetId="1">#REF!</definedName>
    <definedName name="TOTALSERVIÇOS_25">#REF!</definedName>
    <definedName name="totaltinta" localSheetId="1">#REF!</definedName>
    <definedName name="totaltinta">#REF!</definedName>
    <definedName name="TOTSERV" localSheetId="1">#REF!</definedName>
    <definedName name="TOTSERV">#REF!</definedName>
    <definedName name="TPM" localSheetId="1">#REF!</definedName>
    <definedName name="TPM">#REF!</definedName>
    <definedName name="TPM_4" localSheetId="1">#REF!</definedName>
    <definedName name="TPM_4">#REF!</definedName>
    <definedName name="TPMM" localSheetId="1">#REF!</definedName>
    <definedName name="TPMM">#REF!</definedName>
    <definedName name="TR" localSheetId="1">#REF!</definedName>
    <definedName name="TR">#REF!</definedName>
    <definedName name="TRABALHO" localSheetId="1">#REF!</definedName>
    <definedName name="TRABALHO">#REF!</definedName>
    <definedName name="TRAF" localSheetId="1">#REF!</definedName>
    <definedName name="TRAF">#REF!</definedName>
    <definedName name="TRANS" localSheetId="1">#REF!</definedName>
    <definedName name="TRANS">#REF!</definedName>
    <definedName name="TRANSP" localSheetId="1">#REF!</definedName>
    <definedName name="TRANSP">#REF!</definedName>
    <definedName name="transp_distribuidora" localSheetId="1">#REF!</definedName>
    <definedName name="transp_distribuidora">#REF!</definedName>
    <definedName name="transp_refinaria" localSheetId="1">#REF!</definedName>
    <definedName name="transp_refinaria">#REF!</definedName>
    <definedName name="transp5m3" localSheetId="1">#REF!</definedName>
    <definedName name="transp5m3">#REF!</definedName>
    <definedName name="transp5m3_13" localSheetId="1">#REF!</definedName>
    <definedName name="transp5m3_13">#REF!</definedName>
    <definedName name="transp5m3_13_19" localSheetId="1">#REF!</definedName>
    <definedName name="transp5m3_13_19">#REF!</definedName>
    <definedName name="transp5m3_13_23" localSheetId="1">#REF!</definedName>
    <definedName name="transp5m3_13_23">#REF!</definedName>
    <definedName name="transp5m3_13_25" localSheetId="1">#REF!</definedName>
    <definedName name="transp5m3_13_25">#REF!</definedName>
    <definedName name="transp5m3_15" localSheetId="1">#REF!</definedName>
    <definedName name="transp5m3_15">#REF!</definedName>
    <definedName name="transp5m3_15_13" localSheetId="1">#REF!</definedName>
    <definedName name="transp5m3_15_13">#REF!</definedName>
    <definedName name="transp5m3_15_13_19" localSheetId="1">#REF!</definedName>
    <definedName name="transp5m3_15_13_19">#REF!</definedName>
    <definedName name="transp5m3_15_13_23" localSheetId="1">#REF!</definedName>
    <definedName name="transp5m3_15_13_23">#REF!</definedName>
    <definedName name="transp5m3_15_13_25" localSheetId="1">#REF!</definedName>
    <definedName name="transp5m3_15_13_25">#REF!</definedName>
    <definedName name="transp5m3_15_19" localSheetId="1">#REF!</definedName>
    <definedName name="transp5m3_15_19">#REF!</definedName>
    <definedName name="transp5m3_15_23" localSheetId="1">#REF!</definedName>
    <definedName name="transp5m3_15_23">#REF!</definedName>
    <definedName name="transp5m3_15_25" localSheetId="1">#REF!</definedName>
    <definedName name="transp5m3_15_25">#REF!</definedName>
    <definedName name="transp5m3_19" localSheetId="1">#REF!</definedName>
    <definedName name="transp5m3_19">#REF!</definedName>
    <definedName name="transp5m3_23" localSheetId="1">#REF!</definedName>
    <definedName name="transp5m3_23">#REF!</definedName>
    <definedName name="transp5m3_24" localSheetId="1">#REF!</definedName>
    <definedName name="transp5m3_24">#REF!</definedName>
    <definedName name="transp5m3_24_13" localSheetId="1">#REF!</definedName>
    <definedName name="transp5m3_24_13">#REF!</definedName>
    <definedName name="transp5m3_24_13_19" localSheetId="1">#REF!</definedName>
    <definedName name="transp5m3_24_13_19">#REF!</definedName>
    <definedName name="transp5m3_24_13_23" localSheetId="1">#REF!</definedName>
    <definedName name="transp5m3_24_13_23">#REF!</definedName>
    <definedName name="transp5m3_24_13_25" localSheetId="1">#REF!</definedName>
    <definedName name="transp5m3_24_13_25">#REF!</definedName>
    <definedName name="transp5m3_24_19" localSheetId="1">#REF!</definedName>
    <definedName name="transp5m3_24_19">#REF!</definedName>
    <definedName name="transp5m3_24_23" localSheetId="1">#REF!</definedName>
    <definedName name="transp5m3_24_23">#REF!</definedName>
    <definedName name="transp5m3_24_25" localSheetId="1">#REF!</definedName>
    <definedName name="transp5m3_24_25">#REF!</definedName>
    <definedName name="transp5m3_25" localSheetId="1">#REF!</definedName>
    <definedName name="transp5m3_25">#REF!</definedName>
    <definedName name="TRANSPBETF" localSheetId="1">#REF!</definedName>
    <definedName name="TRANSPBETF">#REF!</definedName>
    <definedName name="TRANSPBETQ" localSheetId="1">#REF!</definedName>
    <definedName name="TRANSPBETQ">#REF!</definedName>
    <definedName name="transpcarroceria" localSheetId="1">#REF!</definedName>
    <definedName name="transpcarroceria">#REF!</definedName>
    <definedName name="transpcarroceria_13" localSheetId="1">#REF!</definedName>
    <definedName name="transpcarroceria_13">#REF!</definedName>
    <definedName name="transpcarroceria_13_19" localSheetId="1">#REF!</definedName>
    <definedName name="transpcarroceria_13_19">#REF!</definedName>
    <definedName name="transpcarroceria_13_23" localSheetId="1">#REF!</definedName>
    <definedName name="transpcarroceria_13_23">#REF!</definedName>
    <definedName name="transpcarroceria_13_25" localSheetId="1">#REF!</definedName>
    <definedName name="transpcarroceria_13_25">#REF!</definedName>
    <definedName name="transpcarroceria_15" localSheetId="1">#REF!</definedName>
    <definedName name="transpcarroceria_15">#REF!</definedName>
    <definedName name="transpcarroceria_15_13" localSheetId="1">#REF!</definedName>
    <definedName name="transpcarroceria_15_13">#REF!</definedName>
    <definedName name="transpcarroceria_15_13_19" localSheetId="1">#REF!</definedName>
    <definedName name="transpcarroceria_15_13_19">#REF!</definedName>
    <definedName name="transpcarroceria_15_13_23" localSheetId="1">#REF!</definedName>
    <definedName name="transpcarroceria_15_13_23">#REF!</definedName>
    <definedName name="transpcarroceria_15_13_25" localSheetId="1">#REF!</definedName>
    <definedName name="transpcarroceria_15_13_25">#REF!</definedName>
    <definedName name="transpcarroceria_15_19" localSheetId="1">#REF!</definedName>
    <definedName name="transpcarroceria_15_19">#REF!</definedName>
    <definedName name="transpcarroceria_15_23" localSheetId="1">#REF!</definedName>
    <definedName name="transpcarroceria_15_23">#REF!</definedName>
    <definedName name="transpcarroceria_15_25" localSheetId="1">#REF!</definedName>
    <definedName name="transpcarroceria_15_25">#REF!</definedName>
    <definedName name="transpcarroceria_19" localSheetId="1">#REF!</definedName>
    <definedName name="transpcarroceria_19">#REF!</definedName>
    <definedName name="transpcarroceria_23" localSheetId="1">#REF!</definedName>
    <definedName name="transpcarroceria_23">#REF!</definedName>
    <definedName name="transpcarroceria_24" localSheetId="1">#REF!</definedName>
    <definedName name="transpcarroceria_24">#REF!</definedName>
    <definedName name="transpcarroceria_24_13" localSheetId="1">#REF!</definedName>
    <definedName name="transpcarroceria_24_13">#REF!</definedName>
    <definedName name="transpcarroceria_24_13_19" localSheetId="1">#REF!</definedName>
    <definedName name="transpcarroceria_24_13_19">#REF!</definedName>
    <definedName name="transpcarroceria_24_13_23" localSheetId="1">#REF!</definedName>
    <definedName name="transpcarroceria_24_13_23">#REF!</definedName>
    <definedName name="transpcarroceria_24_13_25" localSheetId="1">#REF!</definedName>
    <definedName name="transpcarroceria_24_13_25">#REF!</definedName>
    <definedName name="transpcarroceria_24_19" localSheetId="1">#REF!</definedName>
    <definedName name="transpcarroceria_24_19">#REF!</definedName>
    <definedName name="transpcarroceria_24_23" localSheetId="1">#REF!</definedName>
    <definedName name="transpcarroceria_24_23">#REF!</definedName>
    <definedName name="transpcarroceria_24_25" localSheetId="1">#REF!</definedName>
    <definedName name="transpcarroceria_24_25">#REF!</definedName>
    <definedName name="transpcarroceria_25" localSheetId="1">#REF!</definedName>
    <definedName name="transpcarroceria_25">#REF!</definedName>
    <definedName name="transporte" localSheetId="1">#REF!</definedName>
    <definedName name="transporte">#REF!</definedName>
    <definedName name="Transportes" localSheetId="1">#REF!</definedName>
    <definedName name="Transportes">#REF!</definedName>
    <definedName name="transpremendo" localSheetId="1">#REF!</definedName>
    <definedName name="transpremendo">#REF!</definedName>
    <definedName name="transpremendo_13" localSheetId="1">#REF!</definedName>
    <definedName name="transpremendo_13">#REF!</definedName>
    <definedName name="transpremendo_13_19" localSheetId="1">#REF!</definedName>
    <definedName name="transpremendo_13_19">#REF!</definedName>
    <definedName name="transpremendo_13_23" localSheetId="1">#REF!</definedName>
    <definedName name="transpremendo_13_23">#REF!</definedName>
    <definedName name="transpremendo_13_25" localSheetId="1">#REF!</definedName>
    <definedName name="transpremendo_13_25">#REF!</definedName>
    <definedName name="transpremendo_15" localSheetId="1">#REF!</definedName>
    <definedName name="transpremendo_15">#REF!</definedName>
    <definedName name="transpremendo_15_13" localSheetId="1">#REF!</definedName>
    <definedName name="transpremendo_15_13">#REF!</definedName>
    <definedName name="transpremendo_15_13_19" localSheetId="1">#REF!</definedName>
    <definedName name="transpremendo_15_13_19">#REF!</definedName>
    <definedName name="transpremendo_15_13_23" localSheetId="1">#REF!</definedName>
    <definedName name="transpremendo_15_13_23">#REF!</definedName>
    <definedName name="transpremendo_15_13_25" localSheetId="1">#REF!</definedName>
    <definedName name="transpremendo_15_13_25">#REF!</definedName>
    <definedName name="transpremendo_15_19" localSheetId="1">#REF!</definedName>
    <definedName name="transpremendo_15_19">#REF!</definedName>
    <definedName name="transpremendo_15_23" localSheetId="1">#REF!</definedName>
    <definedName name="transpremendo_15_23">#REF!</definedName>
    <definedName name="transpremendo_15_25" localSheetId="1">#REF!</definedName>
    <definedName name="transpremendo_15_25">#REF!</definedName>
    <definedName name="transpremendo_19" localSheetId="1">#REF!</definedName>
    <definedName name="transpremendo_19">#REF!</definedName>
    <definedName name="transpremendo_23" localSheetId="1">#REF!</definedName>
    <definedName name="transpremendo_23">#REF!</definedName>
    <definedName name="transpremendo_24" localSheetId="1">#REF!</definedName>
    <definedName name="transpremendo_24">#REF!</definedName>
    <definedName name="transpremendo_24_13" localSheetId="1">#REF!</definedName>
    <definedName name="transpremendo_24_13">#REF!</definedName>
    <definedName name="transpremendo_24_13_19" localSheetId="1">#REF!</definedName>
    <definedName name="transpremendo_24_13_19">#REF!</definedName>
    <definedName name="transpremendo_24_13_23" localSheetId="1">#REF!</definedName>
    <definedName name="transpremendo_24_13_23">#REF!</definedName>
    <definedName name="transpremendo_24_13_25" localSheetId="1">#REF!</definedName>
    <definedName name="transpremendo_24_13_25">#REF!</definedName>
    <definedName name="transpremendo_24_19" localSheetId="1">#REF!</definedName>
    <definedName name="transpremendo_24_19">#REF!</definedName>
    <definedName name="transpremendo_24_23" localSheetId="1">#REF!</definedName>
    <definedName name="transpremendo_24_23">#REF!</definedName>
    <definedName name="transpremendo_24_25" localSheetId="1">#REF!</definedName>
    <definedName name="transpremendo_24_25">#REF!</definedName>
    <definedName name="transpremendo_25" localSheetId="1">#REF!</definedName>
    <definedName name="transpremendo_25">#REF!</definedName>
    <definedName name="trasupdup" localSheetId="1">#REF!</definedName>
    <definedName name="trasupdup">#REF!</definedName>
    <definedName name="trasupdup_13" localSheetId="1">#REF!</definedName>
    <definedName name="trasupdup_13">#REF!</definedName>
    <definedName name="trasupdup_13_19" localSheetId="1">#REF!</definedName>
    <definedName name="trasupdup_13_19">#REF!</definedName>
    <definedName name="trasupdup_13_23" localSheetId="1">#REF!</definedName>
    <definedName name="trasupdup_13_23">#REF!</definedName>
    <definedName name="trasupdup_13_25" localSheetId="1">#REF!</definedName>
    <definedName name="trasupdup_13_25">#REF!</definedName>
    <definedName name="trasupdup_15" localSheetId="1">#REF!</definedName>
    <definedName name="trasupdup_15">#REF!</definedName>
    <definedName name="trasupdup_15_13" localSheetId="1">#REF!</definedName>
    <definedName name="trasupdup_15_13">#REF!</definedName>
    <definedName name="trasupdup_15_13_19" localSheetId="1">#REF!</definedName>
    <definedName name="trasupdup_15_13_19">#REF!</definedName>
    <definedName name="trasupdup_15_13_23" localSheetId="1">#REF!</definedName>
    <definedName name="trasupdup_15_13_23">#REF!</definedName>
    <definedName name="trasupdup_15_13_25" localSheetId="1">#REF!</definedName>
    <definedName name="trasupdup_15_13_25">#REF!</definedName>
    <definedName name="trasupdup_15_19" localSheetId="1">#REF!</definedName>
    <definedName name="trasupdup_15_19">#REF!</definedName>
    <definedName name="trasupdup_15_23" localSheetId="1">#REF!</definedName>
    <definedName name="trasupdup_15_23">#REF!</definedName>
    <definedName name="trasupdup_15_25" localSheetId="1">#REF!</definedName>
    <definedName name="trasupdup_15_25">#REF!</definedName>
    <definedName name="trasupdup_19" localSheetId="1">#REF!</definedName>
    <definedName name="trasupdup_19">#REF!</definedName>
    <definedName name="trasupdup_23" localSheetId="1">#REF!</definedName>
    <definedName name="trasupdup_23">#REF!</definedName>
    <definedName name="trasupdup_24" localSheetId="1">#REF!</definedName>
    <definedName name="trasupdup_24">#REF!</definedName>
    <definedName name="trasupdup_24_13" localSheetId="1">#REF!</definedName>
    <definedName name="trasupdup_24_13">#REF!</definedName>
    <definedName name="trasupdup_24_13_19" localSheetId="1">#REF!</definedName>
    <definedName name="trasupdup_24_13_19">#REF!</definedName>
    <definedName name="trasupdup_24_13_23" localSheetId="1">#REF!</definedName>
    <definedName name="trasupdup_24_13_23">#REF!</definedName>
    <definedName name="trasupdup_24_13_25" localSheetId="1">#REF!</definedName>
    <definedName name="trasupdup_24_13_25">#REF!</definedName>
    <definedName name="trasupdup_24_19" localSheetId="1">#REF!</definedName>
    <definedName name="trasupdup_24_19">#REF!</definedName>
    <definedName name="trasupdup_24_23" localSheetId="1">#REF!</definedName>
    <definedName name="trasupdup_24_23">#REF!</definedName>
    <definedName name="trasupdup_24_25" localSheetId="1">#REF!</definedName>
    <definedName name="trasupdup_24_25">#REF!</definedName>
    <definedName name="trasupdup_25" localSheetId="1">#REF!</definedName>
    <definedName name="trasupdup_25">#REF!</definedName>
    <definedName name="TRCAP20" localSheetId="1">#REF!</definedName>
    <definedName name="TRCAP20">#REF!</definedName>
    <definedName name="TRCM30" localSheetId="1">#REF!</definedName>
    <definedName name="TRCM30">#REF!</definedName>
    <definedName name="tre" localSheetId="1">#REF!</definedName>
    <definedName name="tre">#REF!</definedName>
    <definedName name="TREC" localSheetId="1">#REF!</definedName>
    <definedName name="TREC">#REF!</definedName>
    <definedName name="trecho" localSheetId="1">#REF!</definedName>
    <definedName name="trecho">#REF!</definedName>
    <definedName name="trecho_13" localSheetId="1">#REF!</definedName>
    <definedName name="trecho_13">#REF!</definedName>
    <definedName name="trecho_26" localSheetId="1">#REF!</definedName>
    <definedName name="trecho_26">#REF!</definedName>
    <definedName name="trecho_33" localSheetId="1">#REF!</definedName>
    <definedName name="trecho_33">#REF!</definedName>
    <definedName name="trecho_5" localSheetId="1">#REF!</definedName>
    <definedName name="trecho_5">#REF!</definedName>
    <definedName name="trecho_6" localSheetId="1">#REF!</definedName>
    <definedName name="trecho_6">#REF!</definedName>
    <definedName name="trecho_7" localSheetId="1">#REF!</definedName>
    <definedName name="trecho_7">#REF!</definedName>
    <definedName name="trecho_8" localSheetId="1">#REF!</definedName>
    <definedName name="trecho_8">#REF!</definedName>
    <definedName name="trecho_9" localSheetId="1">#REF!</definedName>
    <definedName name="trecho_9">#REF!</definedName>
    <definedName name="TRECHO1" localSheetId="1">#REF!</definedName>
    <definedName name="TRECHO1">#REF!</definedName>
    <definedName name="trecho1a" localSheetId="1">#REF!</definedName>
    <definedName name="trecho1a">#REF!</definedName>
    <definedName name="trecho1b" localSheetId="1">#REF!</definedName>
    <definedName name="trecho1b">#REF!</definedName>
    <definedName name="trecho2" localSheetId="1">#REF!</definedName>
    <definedName name="trecho2">#REF!</definedName>
    <definedName name="trecho2_13" localSheetId="1">#REF!</definedName>
    <definedName name="trecho2_13">#REF!</definedName>
    <definedName name="trecho2_19" localSheetId="1">#REF!</definedName>
    <definedName name="trecho2_19">#REF!</definedName>
    <definedName name="trecho2_23" localSheetId="1">#REF!</definedName>
    <definedName name="trecho2_23">#REF!</definedName>
    <definedName name="trecho2_25" localSheetId="1">#REF!</definedName>
    <definedName name="trecho2_25">#REF!</definedName>
    <definedName name="trecho2_26" localSheetId="1">#REF!</definedName>
    <definedName name="trecho2_26">#REF!</definedName>
    <definedName name="trecho2_33" localSheetId="1">#REF!</definedName>
    <definedName name="trecho2_33">#REF!</definedName>
    <definedName name="trecho2_5" localSheetId="1">#REF!</definedName>
    <definedName name="trecho2_5">#REF!</definedName>
    <definedName name="trecho2_6" localSheetId="1">#REF!</definedName>
    <definedName name="trecho2_6">#REF!</definedName>
    <definedName name="trecho2_7" localSheetId="1">#REF!</definedName>
    <definedName name="trecho2_7">#REF!</definedName>
    <definedName name="trecho2_8" localSheetId="1">#REF!</definedName>
    <definedName name="trecho2_8">#REF!</definedName>
    <definedName name="trecho2_9" localSheetId="1">#REF!</definedName>
    <definedName name="trecho2_9">#REF!</definedName>
    <definedName name="Trev" localSheetId="1">#REF!</definedName>
    <definedName name="Trev">#REF!</definedName>
    <definedName name="TRL1C" localSheetId="1">#REF!</definedName>
    <definedName name="TRL1C">#REF!</definedName>
    <definedName name="TRM1C" localSheetId="1">#REF!</definedName>
    <definedName name="TRM1C">#REF!</definedName>
    <definedName name="TRR1C" localSheetId="1">#REF!</definedName>
    <definedName name="TRR1C">#REF!</definedName>
    <definedName name="TRR2C" localSheetId="1">#REF!</definedName>
    <definedName name="TRR2C">#REF!</definedName>
    <definedName name="TRRM1C" localSheetId="1">#REF!</definedName>
    <definedName name="TRRM1C">#REF!</definedName>
    <definedName name="TRRR1C" localSheetId="1">#REF!</definedName>
    <definedName name="TRRR1C">#REF!</definedName>
    <definedName name="TS" localSheetId="1">#REF!</definedName>
    <definedName name="TS">#REF!</definedName>
    <definedName name="TSD" localSheetId="1">#REF!</definedName>
    <definedName name="TSD">#REF!</definedName>
    <definedName name="TSDB" localSheetId="1">#REF!</definedName>
    <definedName name="TSDB">#REF!</definedName>
    <definedName name="TSS" localSheetId="1">#REF!</definedName>
    <definedName name="TSS">#REF!</definedName>
    <definedName name="TSSB" localSheetId="1">#REF!</definedName>
    <definedName name="TSSB">#REF!</definedName>
    <definedName name="ttttttttttttttttttttttttttttttttt" localSheetId="1">#REF!</definedName>
    <definedName name="ttttttttttttttttttttttttttttttttt">#REF!</definedName>
    <definedName name="uer" localSheetId="1">#REF!</definedName>
    <definedName name="uer">#REF!</definedName>
    <definedName name="UL" localSheetId="1">#REF!</definedName>
    <definedName name="UL">#REF!</definedName>
    <definedName name="ul_13" localSheetId="1">#REF!</definedName>
    <definedName name="ul_13">#REF!</definedName>
    <definedName name="ul_26" localSheetId="1">#REF!</definedName>
    <definedName name="ul_26">#REF!</definedName>
    <definedName name="ul_33" localSheetId="1">#REF!</definedName>
    <definedName name="ul_33">#REF!</definedName>
    <definedName name="ul_5" localSheetId="1">#REF!</definedName>
    <definedName name="ul_5">#REF!</definedName>
    <definedName name="ul_6" localSheetId="1">#REF!</definedName>
    <definedName name="ul_6">#REF!</definedName>
    <definedName name="ul_7" localSheetId="1">#REF!</definedName>
    <definedName name="ul_7">#REF!</definedName>
    <definedName name="ul_8" localSheetId="1">#REF!</definedName>
    <definedName name="ul_8">#REF!</definedName>
    <definedName name="ul_9" localSheetId="1">#REF!</definedName>
    <definedName name="ul_9">#REF!</definedName>
    <definedName name="un" localSheetId="1">#REF!</definedName>
    <definedName name="un">#REF!</definedName>
    <definedName name="Und" localSheetId="1">#REF!</definedName>
    <definedName name="Und">#REF!</definedName>
    <definedName name="UnidAux" localSheetId="1">#REF!</definedName>
    <definedName name="UnidAux">#REF!</definedName>
    <definedName name="UnitAnexo" localSheetId="1">#REF!</definedName>
    <definedName name="UnitAnexo">#REF!</definedName>
    <definedName name="UNITÁRIO" localSheetId="1">#REF!</definedName>
    <definedName name="UNITÁRIO">#REF!</definedName>
    <definedName name="UnitNome" localSheetId="1">#REF!</definedName>
    <definedName name="UnitNome">#REF!</definedName>
    <definedName name="USA" localSheetId="1">#REF!</definedName>
    <definedName name="USA">#REF!</definedName>
    <definedName name="v" localSheetId="1">#REF!</definedName>
    <definedName name="v">#REF!</definedName>
    <definedName name="VACAP" localSheetId="1">#REF!</definedName>
    <definedName name="VACAP">#REF!</definedName>
    <definedName name="VACM" localSheetId="1">#REF!</definedName>
    <definedName name="VACM">#REF!</definedName>
    <definedName name="valadrenagem" localSheetId="1">#REF!</definedName>
    <definedName name="valadrenagem">#REF!</definedName>
    <definedName name="valadrenagem_13" localSheetId="1">#REF!</definedName>
    <definedName name="valadrenagem_13">#REF!</definedName>
    <definedName name="valadrenagem_13_19" localSheetId="1">#REF!</definedName>
    <definedName name="valadrenagem_13_19">#REF!</definedName>
    <definedName name="valadrenagem_13_23" localSheetId="1">#REF!</definedName>
    <definedName name="valadrenagem_13_23">#REF!</definedName>
    <definedName name="valadrenagem_13_25" localSheetId="1">#REF!</definedName>
    <definedName name="valadrenagem_13_25">#REF!</definedName>
    <definedName name="valadrenagem_15" localSheetId="1">#REF!</definedName>
    <definedName name="valadrenagem_15">#REF!</definedName>
    <definedName name="valadrenagem_15_13" localSheetId="1">#REF!</definedName>
    <definedName name="valadrenagem_15_13">#REF!</definedName>
    <definedName name="valadrenagem_15_13_19" localSheetId="1">#REF!</definedName>
    <definedName name="valadrenagem_15_13_19">#REF!</definedName>
    <definedName name="valadrenagem_15_13_23" localSheetId="1">#REF!</definedName>
    <definedName name="valadrenagem_15_13_23">#REF!</definedName>
    <definedName name="valadrenagem_15_13_25" localSheetId="1">#REF!</definedName>
    <definedName name="valadrenagem_15_13_25">#REF!</definedName>
    <definedName name="valadrenagem_15_19" localSheetId="1">#REF!</definedName>
    <definedName name="valadrenagem_15_19">#REF!</definedName>
    <definedName name="valadrenagem_15_23" localSheetId="1">#REF!</definedName>
    <definedName name="valadrenagem_15_23">#REF!</definedName>
    <definedName name="valadrenagem_15_25" localSheetId="1">#REF!</definedName>
    <definedName name="valadrenagem_15_25">#REF!</definedName>
    <definedName name="valadrenagem_19" localSheetId="1">#REF!</definedName>
    <definedName name="valadrenagem_19">#REF!</definedName>
    <definedName name="valadrenagem_23" localSheetId="1">#REF!</definedName>
    <definedName name="valadrenagem_23">#REF!</definedName>
    <definedName name="valadrenagem_24" localSheetId="1">#REF!</definedName>
    <definedName name="valadrenagem_24">#REF!</definedName>
    <definedName name="valadrenagem_24_13" localSheetId="1">#REF!</definedName>
    <definedName name="valadrenagem_24_13">#REF!</definedName>
    <definedName name="valadrenagem_24_13_19" localSheetId="1">#REF!</definedName>
    <definedName name="valadrenagem_24_13_19">#REF!</definedName>
    <definedName name="valadrenagem_24_13_23" localSheetId="1">#REF!</definedName>
    <definedName name="valadrenagem_24_13_23">#REF!</definedName>
    <definedName name="valadrenagem_24_13_25" localSheetId="1">#REF!</definedName>
    <definedName name="valadrenagem_24_13_25">#REF!</definedName>
    <definedName name="valadrenagem_24_19" localSheetId="1">#REF!</definedName>
    <definedName name="valadrenagem_24_19">#REF!</definedName>
    <definedName name="valadrenagem_24_23" localSheetId="1">#REF!</definedName>
    <definedName name="valadrenagem_24_23">#REF!</definedName>
    <definedName name="valadrenagem_24_25" localSheetId="1">#REF!</definedName>
    <definedName name="valadrenagem_24_25">#REF!</definedName>
    <definedName name="valadrenagem_25" localSheetId="1">#REF!</definedName>
    <definedName name="valadrenagem_25">#REF!</definedName>
    <definedName name="valormatfabpla" localSheetId="1">#REF!</definedName>
    <definedName name="valormatfabpla">#REF!</definedName>
    <definedName name="valormatfabpla_13" localSheetId="1">#REF!</definedName>
    <definedName name="valormatfabpla_13">#REF!</definedName>
    <definedName name="valormatfabpla_13_19" localSheetId="1">#REF!</definedName>
    <definedName name="valormatfabpla_13_19">#REF!</definedName>
    <definedName name="valormatfabpla_13_23" localSheetId="1">#REF!</definedName>
    <definedName name="valormatfabpla_13_23">#REF!</definedName>
    <definedName name="valormatfabpla_13_25" localSheetId="1">#REF!</definedName>
    <definedName name="valormatfabpla_13_25">#REF!</definedName>
    <definedName name="valormatfabpla_15" localSheetId="1">#REF!</definedName>
    <definedName name="valormatfabpla_15">#REF!</definedName>
    <definedName name="valormatfabpla_15_13" localSheetId="1">#REF!</definedName>
    <definedName name="valormatfabpla_15_13">#REF!</definedName>
    <definedName name="valormatfabpla_15_13_19" localSheetId="1">#REF!</definedName>
    <definedName name="valormatfabpla_15_13_19">#REF!</definedName>
    <definedName name="valormatfabpla_15_13_23" localSheetId="1">#REF!</definedName>
    <definedName name="valormatfabpla_15_13_23">#REF!</definedName>
    <definedName name="valormatfabpla_15_13_25" localSheetId="1">#REF!</definedName>
    <definedName name="valormatfabpla_15_13_25">#REF!</definedName>
    <definedName name="valormatfabpla_15_19" localSheetId="1">#REF!</definedName>
    <definedName name="valormatfabpla_15_19">#REF!</definedName>
    <definedName name="valormatfabpla_15_23" localSheetId="1">#REF!</definedName>
    <definedName name="valormatfabpla_15_23">#REF!</definedName>
    <definedName name="valormatfabpla_15_25" localSheetId="1">#REF!</definedName>
    <definedName name="valormatfabpla_15_25">#REF!</definedName>
    <definedName name="valormatfabpla_19" localSheetId="1">#REF!</definedName>
    <definedName name="valormatfabpla_19">#REF!</definedName>
    <definedName name="valormatfabpla_23" localSheetId="1">#REF!</definedName>
    <definedName name="valormatfabpla_23">#REF!</definedName>
    <definedName name="valormatfabpla_24" localSheetId="1">#REF!</definedName>
    <definedName name="valormatfabpla_24">#REF!</definedName>
    <definedName name="valormatfabpla_24_13" localSheetId="1">#REF!</definedName>
    <definedName name="valormatfabpla_24_13">#REF!</definedName>
    <definedName name="valormatfabpla_24_13_19" localSheetId="1">#REF!</definedName>
    <definedName name="valormatfabpla_24_13_19">#REF!</definedName>
    <definedName name="valormatfabpla_24_13_23" localSheetId="1">#REF!</definedName>
    <definedName name="valormatfabpla_24_13_23">#REF!</definedName>
    <definedName name="valormatfabpla_24_13_25" localSheetId="1">#REF!</definedName>
    <definedName name="valormatfabpla_24_13_25">#REF!</definedName>
    <definedName name="valormatfabpla_24_19" localSheetId="1">#REF!</definedName>
    <definedName name="valormatfabpla_24_19">#REF!</definedName>
    <definedName name="valormatfabpla_24_23" localSheetId="1">#REF!</definedName>
    <definedName name="valormatfabpla_24_23">#REF!</definedName>
    <definedName name="valormatfabpla_24_25" localSheetId="1">#REF!</definedName>
    <definedName name="valormatfabpla_24_25">#REF!</definedName>
    <definedName name="valormatfabpla_25" localSheetId="1">#REF!</definedName>
    <definedName name="valormatfabpla_25">#REF!</definedName>
    <definedName name="VAM" localSheetId="1">#REF!</definedName>
    <definedName name="VAM">#REF!</definedName>
    <definedName name="VAMM" localSheetId="1">#REF!</definedName>
    <definedName name="VAMM">#REF!</definedName>
    <definedName name="VARM" localSheetId="1">#REF!</definedName>
    <definedName name="VARM">#REF!</definedName>
    <definedName name="VARR" localSheetId="1">#REF!</definedName>
    <definedName name="VARR">#REF!</definedName>
    <definedName name="Vazio1" localSheetId="1">#REF!</definedName>
    <definedName name="Vazio1">#REF!</definedName>
    <definedName name="VAZIO2" localSheetId="1">#REF!</definedName>
    <definedName name="VAZIO2">#REF!</definedName>
    <definedName name="Vazios" localSheetId="1">#REF!</definedName>
    <definedName name="Vazios">#REF!</definedName>
    <definedName name="Vazios_26" localSheetId="1">#REF!</definedName>
    <definedName name="Vazios_26">#REF!</definedName>
    <definedName name="Vazios_28" localSheetId="1">#REF!</definedName>
    <definedName name="Vazios_28">#REF!</definedName>
    <definedName name="Vazios_29" localSheetId="1">#REF!</definedName>
    <definedName name="Vazios_29">#REF!</definedName>
    <definedName name="vbritarp" localSheetId="1">#REF!</definedName>
    <definedName name="vbritarp">#REF!</definedName>
    <definedName name="vbritarp_13" localSheetId="1">#REF!</definedName>
    <definedName name="vbritarp_13">#REF!</definedName>
    <definedName name="vbritarp_13_19" localSheetId="1">#REF!</definedName>
    <definedName name="vbritarp_13_19">#REF!</definedName>
    <definedName name="vbritarp_13_23" localSheetId="1">#REF!</definedName>
    <definedName name="vbritarp_13_23">#REF!</definedName>
    <definedName name="vbritarp_13_25" localSheetId="1">#REF!</definedName>
    <definedName name="vbritarp_13_25">#REF!</definedName>
    <definedName name="vbritarp_15" localSheetId="1">#REF!</definedName>
    <definedName name="vbritarp_15">#REF!</definedName>
    <definedName name="vbritarp_15_13" localSheetId="1">#REF!</definedName>
    <definedName name="vbritarp_15_13">#REF!</definedName>
    <definedName name="vbritarp_15_13_19" localSheetId="1">#REF!</definedName>
    <definedName name="vbritarp_15_13_19">#REF!</definedName>
    <definedName name="vbritarp_15_13_23" localSheetId="1">#REF!</definedName>
    <definedName name="vbritarp_15_13_23">#REF!</definedName>
    <definedName name="vbritarp_15_13_25" localSheetId="1">#REF!</definedName>
    <definedName name="vbritarp_15_13_25">#REF!</definedName>
    <definedName name="vbritarp_15_19" localSheetId="1">#REF!</definedName>
    <definedName name="vbritarp_15_19">#REF!</definedName>
    <definedName name="vbritarp_15_23" localSheetId="1">#REF!</definedName>
    <definedName name="vbritarp_15_23">#REF!</definedName>
    <definedName name="vbritarp_15_25" localSheetId="1">#REF!</definedName>
    <definedName name="vbritarp_15_25">#REF!</definedName>
    <definedName name="vbritarp_19" localSheetId="1">#REF!</definedName>
    <definedName name="vbritarp_19">#REF!</definedName>
    <definedName name="vbritarp_23" localSheetId="1">#REF!</definedName>
    <definedName name="vbritarp_23">#REF!</definedName>
    <definedName name="vbritarp_24" localSheetId="1">#REF!</definedName>
    <definedName name="vbritarp_24">#REF!</definedName>
    <definedName name="vbritarp_24_13" localSheetId="1">#REF!</definedName>
    <definedName name="vbritarp_24_13">#REF!</definedName>
    <definedName name="vbritarp_24_13_19" localSheetId="1">#REF!</definedName>
    <definedName name="vbritarp_24_13_19">#REF!</definedName>
    <definedName name="vbritarp_24_13_23" localSheetId="1">#REF!</definedName>
    <definedName name="vbritarp_24_13_23">#REF!</definedName>
    <definedName name="vbritarp_24_13_25" localSheetId="1">#REF!</definedName>
    <definedName name="vbritarp_24_13_25">#REF!</definedName>
    <definedName name="vbritarp_24_19" localSheetId="1">#REF!</definedName>
    <definedName name="vbritarp_24_19">#REF!</definedName>
    <definedName name="vbritarp_24_23" localSheetId="1">#REF!</definedName>
    <definedName name="vbritarp_24_23">#REF!</definedName>
    <definedName name="vbritarp_24_25" localSheetId="1">#REF!</definedName>
    <definedName name="vbritarp_24_25">#REF!</definedName>
    <definedName name="vbritarp_25" localSheetId="1">#REF!</definedName>
    <definedName name="vbritarp_25">#REF!</definedName>
    <definedName name="VCANT" localSheetId="1">#REF!</definedName>
    <definedName name="VCANT">#REF!</definedName>
    <definedName name="vconcretociclopico" localSheetId="1">#REF!</definedName>
    <definedName name="vconcretociclopico">#REF!</definedName>
    <definedName name="vconcretociclopico_13" localSheetId="1">#REF!</definedName>
    <definedName name="vconcretociclopico_13">#REF!</definedName>
    <definedName name="vconcretociclopico_13_19" localSheetId="1">#REF!</definedName>
    <definedName name="vconcretociclopico_13_19">#REF!</definedName>
    <definedName name="vconcretociclopico_13_23" localSheetId="1">#REF!</definedName>
    <definedName name="vconcretociclopico_13_23">#REF!</definedName>
    <definedName name="vconcretociclopico_13_25" localSheetId="1">#REF!</definedName>
    <definedName name="vconcretociclopico_13_25">#REF!</definedName>
    <definedName name="vconcretociclopico_15" localSheetId="1">#REF!</definedName>
    <definedName name="vconcretociclopico_15">#REF!</definedName>
    <definedName name="vconcretociclopico_15_13" localSheetId="1">#REF!</definedName>
    <definedName name="vconcretociclopico_15_13">#REF!</definedName>
    <definedName name="vconcretociclopico_15_13_19" localSheetId="1">#REF!</definedName>
    <definedName name="vconcretociclopico_15_13_19">#REF!</definedName>
    <definedName name="vconcretociclopico_15_13_23" localSheetId="1">#REF!</definedName>
    <definedName name="vconcretociclopico_15_13_23">#REF!</definedName>
    <definedName name="vconcretociclopico_15_13_25" localSheetId="1">#REF!</definedName>
    <definedName name="vconcretociclopico_15_13_25">#REF!</definedName>
    <definedName name="vconcretociclopico_15_19" localSheetId="1">#REF!</definedName>
    <definedName name="vconcretociclopico_15_19">#REF!</definedName>
    <definedName name="vconcretociclopico_15_23" localSheetId="1">#REF!</definedName>
    <definedName name="vconcretociclopico_15_23">#REF!</definedName>
    <definedName name="vconcretociclopico_15_25" localSheetId="1">#REF!</definedName>
    <definedName name="vconcretociclopico_15_25">#REF!</definedName>
    <definedName name="vconcretociclopico_19" localSheetId="1">#REF!</definedName>
    <definedName name="vconcretociclopico_19">#REF!</definedName>
    <definedName name="vconcretociclopico_23" localSheetId="1">#REF!</definedName>
    <definedName name="vconcretociclopico_23">#REF!</definedName>
    <definedName name="vconcretociclopico_24" localSheetId="1">#REF!</definedName>
    <definedName name="vconcretociclopico_24">#REF!</definedName>
    <definedName name="vconcretociclopico_24_13" localSheetId="1">#REF!</definedName>
    <definedName name="vconcretociclopico_24_13">#REF!</definedName>
    <definedName name="vconcretociclopico_24_13_19" localSheetId="1">#REF!</definedName>
    <definedName name="vconcretociclopico_24_13_19">#REF!</definedName>
    <definedName name="vconcretociclopico_24_13_23" localSheetId="1">#REF!</definedName>
    <definedName name="vconcretociclopico_24_13_23">#REF!</definedName>
    <definedName name="vconcretociclopico_24_13_25" localSheetId="1">#REF!</definedName>
    <definedName name="vconcretociclopico_24_13_25">#REF!</definedName>
    <definedName name="vconcretociclopico_24_19" localSheetId="1">#REF!</definedName>
    <definedName name="vconcretociclopico_24_19">#REF!</definedName>
    <definedName name="vconcretociclopico_24_23" localSheetId="1">#REF!</definedName>
    <definedName name="vconcretociclopico_24_23">#REF!</definedName>
    <definedName name="vconcretociclopico_24_25" localSheetId="1">#REF!</definedName>
    <definedName name="vconcretociclopico_24_25">#REF!</definedName>
    <definedName name="vconcretociclopico_25" localSheetId="1">#REF!</definedName>
    <definedName name="vconcretociclopico_25">#REF!</definedName>
    <definedName name="vconcretocim" localSheetId="1">#REF!</definedName>
    <definedName name="vconcretocim">#REF!</definedName>
    <definedName name="vconcretocim_13" localSheetId="1">#REF!</definedName>
    <definedName name="vconcretocim_13">#REF!</definedName>
    <definedName name="vconcretocim_13_19" localSheetId="1">#REF!</definedName>
    <definedName name="vconcretocim_13_19">#REF!</definedName>
    <definedName name="vconcretocim_13_23" localSheetId="1">#REF!</definedName>
    <definedName name="vconcretocim_13_23">#REF!</definedName>
    <definedName name="vconcretocim_13_25" localSheetId="1">#REF!</definedName>
    <definedName name="vconcretocim_13_25">#REF!</definedName>
    <definedName name="vconcretocim_15" localSheetId="1">#REF!</definedName>
    <definedName name="vconcretocim_15">#REF!</definedName>
    <definedName name="vconcretocim_15_13" localSheetId="1">#REF!</definedName>
    <definedName name="vconcretocim_15_13">#REF!</definedName>
    <definedName name="vconcretocim_15_13_19" localSheetId="1">#REF!</definedName>
    <definedName name="vconcretocim_15_13_19">#REF!</definedName>
    <definedName name="vconcretocim_15_13_23" localSheetId="1">#REF!</definedName>
    <definedName name="vconcretocim_15_13_23">#REF!</definedName>
    <definedName name="vconcretocim_15_13_25" localSheetId="1">#REF!</definedName>
    <definedName name="vconcretocim_15_13_25">#REF!</definedName>
    <definedName name="vconcretocim_15_19" localSheetId="1">#REF!</definedName>
    <definedName name="vconcretocim_15_19">#REF!</definedName>
    <definedName name="vconcretocim_15_23" localSheetId="1">#REF!</definedName>
    <definedName name="vconcretocim_15_23">#REF!</definedName>
    <definedName name="vconcretocim_15_25" localSheetId="1">#REF!</definedName>
    <definedName name="vconcretocim_15_25">#REF!</definedName>
    <definedName name="vconcretocim_19" localSheetId="1">#REF!</definedName>
    <definedName name="vconcretocim_19">#REF!</definedName>
    <definedName name="vconcretocim_23" localSheetId="1">#REF!</definedName>
    <definedName name="vconcretocim_23">#REF!</definedName>
    <definedName name="vconcretocim_24" localSheetId="1">#REF!</definedName>
    <definedName name="vconcretocim_24">#REF!</definedName>
    <definedName name="vconcretocim_24_13" localSheetId="1">#REF!</definedName>
    <definedName name="vconcretocim_24_13">#REF!</definedName>
    <definedName name="vconcretocim_24_13_19" localSheetId="1">#REF!</definedName>
    <definedName name="vconcretocim_24_13_19">#REF!</definedName>
    <definedName name="vconcretocim_24_13_23" localSheetId="1">#REF!</definedName>
    <definedName name="vconcretocim_24_13_23">#REF!</definedName>
    <definedName name="vconcretocim_24_13_25" localSheetId="1">#REF!</definedName>
    <definedName name="vconcretocim_24_13_25">#REF!</definedName>
    <definedName name="vconcretocim_24_19" localSheetId="1">#REF!</definedName>
    <definedName name="vconcretocim_24_19">#REF!</definedName>
    <definedName name="vconcretocim_24_23" localSheetId="1">#REF!</definedName>
    <definedName name="vconcretocim_24_23">#REF!</definedName>
    <definedName name="vconcretocim_24_25" localSheetId="1">#REF!</definedName>
    <definedName name="vconcretocim_24_25">#REF!</definedName>
    <definedName name="vconcretocim_25" localSheetId="1">#REF!</definedName>
    <definedName name="vconcretocim_25">#REF!</definedName>
    <definedName name="vcorreçãodef" localSheetId="1">#REF!</definedName>
    <definedName name="vcorreçãodef">#REF!</definedName>
    <definedName name="vcorreçãodef_13" localSheetId="1">#REF!</definedName>
    <definedName name="vcorreçãodef_13">#REF!</definedName>
    <definedName name="vcorreçãodef_13_19" localSheetId="1">#REF!</definedName>
    <definedName name="vcorreçãodef_13_19">#REF!</definedName>
    <definedName name="vcorreçãodef_13_23" localSheetId="1">#REF!</definedName>
    <definedName name="vcorreçãodef_13_23">#REF!</definedName>
    <definedName name="vcorreçãodef_13_25" localSheetId="1">#REF!</definedName>
    <definedName name="vcorreçãodef_13_25">#REF!</definedName>
    <definedName name="vcorreçãodef_15" localSheetId="1">#REF!</definedName>
    <definedName name="vcorreçãodef_15">#REF!</definedName>
    <definedName name="vcorreçãodef_15_13" localSheetId="1">#REF!</definedName>
    <definedName name="vcorreçãodef_15_13">#REF!</definedName>
    <definedName name="vcorreçãodef_15_13_19" localSheetId="1">#REF!</definedName>
    <definedName name="vcorreçãodef_15_13_19">#REF!</definedName>
    <definedName name="vcorreçãodef_15_13_23" localSheetId="1">#REF!</definedName>
    <definedName name="vcorreçãodef_15_13_23">#REF!</definedName>
    <definedName name="vcorreçãodef_15_13_25" localSheetId="1">#REF!</definedName>
    <definedName name="vcorreçãodef_15_13_25">#REF!</definedName>
    <definedName name="vcorreçãodef_15_19" localSheetId="1">#REF!</definedName>
    <definedName name="vcorreçãodef_15_19">#REF!</definedName>
    <definedName name="vcorreçãodef_15_23" localSheetId="1">#REF!</definedName>
    <definedName name="vcorreçãodef_15_23">#REF!</definedName>
    <definedName name="vcorreçãodef_15_25" localSheetId="1">#REF!</definedName>
    <definedName name="vcorreçãodef_15_25">#REF!</definedName>
    <definedName name="vcorreçãodef_19" localSheetId="1">#REF!</definedName>
    <definedName name="vcorreçãodef_19">#REF!</definedName>
    <definedName name="vcorreçãodef_23" localSheetId="1">#REF!</definedName>
    <definedName name="vcorreçãodef_23">#REF!</definedName>
    <definedName name="vcorreçãodef_24" localSheetId="1">#REF!</definedName>
    <definedName name="vcorreçãodef_24">#REF!</definedName>
    <definedName name="vcorreçãodef_24_13" localSheetId="1">#REF!</definedName>
    <definedName name="vcorreçãodef_24_13">#REF!</definedName>
    <definedName name="vcorreçãodef_24_13_19" localSheetId="1">#REF!</definedName>
    <definedName name="vcorreçãodef_24_13_19">#REF!</definedName>
    <definedName name="vcorreçãodef_24_13_23" localSheetId="1">#REF!</definedName>
    <definedName name="vcorreçãodef_24_13_23">#REF!</definedName>
    <definedName name="vcorreçãodef_24_13_25" localSheetId="1">#REF!</definedName>
    <definedName name="vcorreçãodef_24_13_25">#REF!</definedName>
    <definedName name="vcorreçãodef_24_19" localSheetId="1">#REF!</definedName>
    <definedName name="vcorreçãodef_24_19">#REF!</definedName>
    <definedName name="vcorreçãodef_24_23" localSheetId="1">#REF!</definedName>
    <definedName name="vcorreçãodef_24_23">#REF!</definedName>
    <definedName name="vcorreçãodef_24_25" localSheetId="1">#REF!</definedName>
    <definedName name="vcorreçãodef_24_25">#REF!</definedName>
    <definedName name="vcorreçãodef_25" localSheetId="1">#REF!</definedName>
    <definedName name="vcorreçãodef_25">#REF!</definedName>
    <definedName name="venrocarrumada" localSheetId="1">#REF!</definedName>
    <definedName name="venrocarrumada">#REF!</definedName>
    <definedName name="venrocarrumada_13" localSheetId="1">#REF!</definedName>
    <definedName name="venrocarrumada_13">#REF!</definedName>
    <definedName name="venrocarrumada_13_19" localSheetId="1">#REF!</definedName>
    <definedName name="venrocarrumada_13_19">#REF!</definedName>
    <definedName name="venrocarrumada_13_23" localSheetId="1">#REF!</definedName>
    <definedName name="venrocarrumada_13_23">#REF!</definedName>
    <definedName name="venrocarrumada_13_25" localSheetId="1">#REF!</definedName>
    <definedName name="venrocarrumada_13_25">#REF!</definedName>
    <definedName name="venrocarrumada_15" localSheetId="1">#REF!</definedName>
    <definedName name="venrocarrumada_15">#REF!</definedName>
    <definedName name="venrocarrumada_15_13" localSheetId="1">#REF!</definedName>
    <definedName name="venrocarrumada_15_13">#REF!</definedName>
    <definedName name="venrocarrumada_15_13_19" localSheetId="1">#REF!</definedName>
    <definedName name="venrocarrumada_15_13_19">#REF!</definedName>
    <definedName name="venrocarrumada_15_13_23" localSheetId="1">#REF!</definedName>
    <definedName name="venrocarrumada_15_13_23">#REF!</definedName>
    <definedName name="venrocarrumada_15_13_25" localSheetId="1">#REF!</definedName>
    <definedName name="venrocarrumada_15_13_25">#REF!</definedName>
    <definedName name="venrocarrumada_15_19" localSheetId="1">#REF!</definedName>
    <definedName name="venrocarrumada_15_19">#REF!</definedName>
    <definedName name="venrocarrumada_15_23" localSheetId="1">#REF!</definedName>
    <definedName name="venrocarrumada_15_23">#REF!</definedName>
    <definedName name="venrocarrumada_15_25" localSheetId="1">#REF!</definedName>
    <definedName name="venrocarrumada_15_25">#REF!</definedName>
    <definedName name="venrocarrumada_19" localSheetId="1">#REF!</definedName>
    <definedName name="venrocarrumada_19">#REF!</definedName>
    <definedName name="venrocarrumada_23" localSheetId="1">#REF!</definedName>
    <definedName name="venrocarrumada_23">#REF!</definedName>
    <definedName name="venrocarrumada_24" localSheetId="1">#REF!</definedName>
    <definedName name="venrocarrumada_24">#REF!</definedName>
    <definedName name="venrocarrumada_24_13" localSheetId="1">#REF!</definedName>
    <definedName name="venrocarrumada_24_13">#REF!</definedName>
    <definedName name="venrocarrumada_24_13_19" localSheetId="1">#REF!</definedName>
    <definedName name="venrocarrumada_24_13_19">#REF!</definedName>
    <definedName name="venrocarrumada_24_13_23" localSheetId="1">#REF!</definedName>
    <definedName name="venrocarrumada_24_13_23">#REF!</definedName>
    <definedName name="venrocarrumada_24_13_25" localSheetId="1">#REF!</definedName>
    <definedName name="venrocarrumada_24_13_25">#REF!</definedName>
    <definedName name="venrocarrumada_24_19" localSheetId="1">#REF!</definedName>
    <definedName name="venrocarrumada_24_19">#REF!</definedName>
    <definedName name="venrocarrumada_24_23" localSheetId="1">#REF!</definedName>
    <definedName name="venrocarrumada_24_23">#REF!</definedName>
    <definedName name="venrocarrumada_24_25" localSheetId="1">#REF!</definedName>
    <definedName name="venrocarrumada_24_25">#REF!</definedName>
    <definedName name="venrocarrumada_25" localSheetId="1">#REF!</definedName>
    <definedName name="venrocarrumada_25">#REF!</definedName>
    <definedName name="venrocjogada" localSheetId="1">#REF!</definedName>
    <definedName name="venrocjogada">#REF!</definedName>
    <definedName name="venrocjogada_13" localSheetId="1">#REF!</definedName>
    <definedName name="venrocjogada_13">#REF!</definedName>
    <definedName name="venrocjogada_13_19" localSheetId="1">#REF!</definedName>
    <definedName name="venrocjogada_13_19">#REF!</definedName>
    <definedName name="venrocjogada_13_23" localSheetId="1">#REF!</definedName>
    <definedName name="venrocjogada_13_23">#REF!</definedName>
    <definedName name="venrocjogada_13_25" localSheetId="1">#REF!</definedName>
    <definedName name="venrocjogada_13_25">#REF!</definedName>
    <definedName name="venrocjogada_15" localSheetId="1">#REF!</definedName>
    <definedName name="venrocjogada_15">#REF!</definedName>
    <definedName name="venrocjogada_15_13" localSheetId="1">#REF!</definedName>
    <definedName name="venrocjogada_15_13">#REF!</definedName>
    <definedName name="venrocjogada_15_13_19" localSheetId="1">#REF!</definedName>
    <definedName name="venrocjogada_15_13_19">#REF!</definedName>
    <definedName name="venrocjogada_15_13_23" localSheetId="1">#REF!</definedName>
    <definedName name="venrocjogada_15_13_23">#REF!</definedName>
    <definedName name="venrocjogada_15_13_25" localSheetId="1">#REF!</definedName>
    <definedName name="venrocjogada_15_13_25">#REF!</definedName>
    <definedName name="venrocjogada_15_19" localSheetId="1">#REF!</definedName>
    <definedName name="venrocjogada_15_19">#REF!</definedName>
    <definedName name="venrocjogada_15_23" localSheetId="1">#REF!</definedName>
    <definedName name="venrocjogada_15_23">#REF!</definedName>
    <definedName name="venrocjogada_15_25" localSheetId="1">#REF!</definedName>
    <definedName name="venrocjogada_15_25">#REF!</definedName>
    <definedName name="venrocjogada_19" localSheetId="1">#REF!</definedName>
    <definedName name="venrocjogada_19">#REF!</definedName>
    <definedName name="venrocjogada_23" localSheetId="1">#REF!</definedName>
    <definedName name="venrocjogada_23">#REF!</definedName>
    <definedName name="venrocjogada_24" localSheetId="1">#REF!</definedName>
    <definedName name="venrocjogada_24">#REF!</definedName>
    <definedName name="venrocjogada_24_13" localSheetId="1">#REF!</definedName>
    <definedName name="venrocjogada_24_13">#REF!</definedName>
    <definedName name="venrocjogada_24_13_19" localSheetId="1">#REF!</definedName>
    <definedName name="venrocjogada_24_13_19">#REF!</definedName>
    <definedName name="venrocjogada_24_13_23" localSheetId="1">#REF!</definedName>
    <definedName name="venrocjogada_24_13_23">#REF!</definedName>
    <definedName name="venrocjogada_24_13_25" localSheetId="1">#REF!</definedName>
    <definedName name="venrocjogada_24_13_25">#REF!</definedName>
    <definedName name="venrocjogada_24_19" localSheetId="1">#REF!</definedName>
    <definedName name="venrocjogada_24_19">#REF!</definedName>
    <definedName name="venrocjogada_24_23" localSheetId="1">#REF!</definedName>
    <definedName name="venrocjogada_24_23">#REF!</definedName>
    <definedName name="venrocjogada_24_25" localSheetId="1">#REF!</definedName>
    <definedName name="venrocjogada_24_25">#REF!</definedName>
    <definedName name="venrocjogada_25" localSheetId="1">#REF!</definedName>
    <definedName name="venrocjogada_25">#REF!</definedName>
    <definedName name="verde" localSheetId="1">#REF!</definedName>
    <definedName name="verde">#REF!</definedName>
    <definedName name="verde_4" localSheetId="1">#REF!</definedName>
    <definedName name="verde_4">#REF!</definedName>
    <definedName name="verdee" localSheetId="1">#REF!</definedName>
    <definedName name="verdee">#REF!</definedName>
    <definedName name="verdepav" localSheetId="1">#REF!</definedName>
    <definedName name="verdepav">#REF!</definedName>
    <definedName name="verdepav_4" localSheetId="1">#REF!</definedName>
    <definedName name="verdepav_4">#REF!</definedName>
    <definedName name="verdepavv" localSheetId="1">#REF!</definedName>
    <definedName name="verdepavv">#REF!</definedName>
    <definedName name="Versao" localSheetId="8">#REF!</definedName>
    <definedName name="Versao" localSheetId="4">#REF!</definedName>
    <definedName name="Versao" localSheetId="13">#REF!</definedName>
    <definedName name="Versao" localSheetId="7">#REF!</definedName>
    <definedName name="Versao" localSheetId="10">#REF!</definedName>
    <definedName name="Versao" localSheetId="9">#REF!</definedName>
    <definedName name="Versao" localSheetId="5">#REF!</definedName>
    <definedName name="Versao" localSheetId="6">#REF!</definedName>
    <definedName name="Versao" localSheetId="3">#REF!</definedName>
    <definedName name="Versao">#REF!</definedName>
    <definedName name="vfresagem" localSheetId="1">#REF!</definedName>
    <definedName name="vfresagem">#REF!</definedName>
    <definedName name="vfresagem_13" localSheetId="1">#REF!</definedName>
    <definedName name="vfresagem_13">#REF!</definedName>
    <definedName name="vfresagem_13_19" localSheetId="1">#REF!</definedName>
    <definedName name="vfresagem_13_19">#REF!</definedName>
    <definedName name="vfresagem_13_23" localSheetId="1">#REF!</definedName>
    <definedName name="vfresagem_13_23">#REF!</definedName>
    <definedName name="vfresagem_13_25" localSheetId="1">#REF!</definedName>
    <definedName name="vfresagem_13_25">#REF!</definedName>
    <definedName name="vfresagem_15" localSheetId="1">#REF!</definedName>
    <definedName name="vfresagem_15">#REF!</definedName>
    <definedName name="vfresagem_15_13" localSheetId="1">#REF!</definedName>
    <definedName name="vfresagem_15_13">#REF!</definedName>
    <definedName name="vfresagem_15_13_19" localSheetId="1">#REF!</definedName>
    <definedName name="vfresagem_15_13_19">#REF!</definedName>
    <definedName name="vfresagem_15_13_23" localSheetId="1">#REF!</definedName>
    <definedName name="vfresagem_15_13_23">#REF!</definedName>
    <definedName name="vfresagem_15_13_25" localSheetId="1">#REF!</definedName>
    <definedName name="vfresagem_15_13_25">#REF!</definedName>
    <definedName name="vfresagem_15_19" localSheetId="1">#REF!</definedName>
    <definedName name="vfresagem_15_19">#REF!</definedName>
    <definedName name="vfresagem_15_23" localSheetId="1">#REF!</definedName>
    <definedName name="vfresagem_15_23">#REF!</definedName>
    <definedName name="vfresagem_15_25" localSheetId="1">#REF!</definedName>
    <definedName name="vfresagem_15_25">#REF!</definedName>
    <definedName name="vfresagem_19" localSheetId="1">#REF!</definedName>
    <definedName name="vfresagem_19">#REF!</definedName>
    <definedName name="vfresagem_23" localSheetId="1">#REF!</definedName>
    <definedName name="vfresagem_23">#REF!</definedName>
    <definedName name="vfresagem_24" localSheetId="1">#REF!</definedName>
    <definedName name="vfresagem_24">#REF!</definedName>
    <definedName name="vfresagem_24_13" localSheetId="1">#REF!</definedName>
    <definedName name="vfresagem_24_13">#REF!</definedName>
    <definedName name="vfresagem_24_13_19" localSheetId="1">#REF!</definedName>
    <definedName name="vfresagem_24_13_19">#REF!</definedName>
    <definedName name="vfresagem_24_13_23" localSheetId="1">#REF!</definedName>
    <definedName name="vfresagem_24_13_23">#REF!</definedName>
    <definedName name="vfresagem_24_13_25" localSheetId="1">#REF!</definedName>
    <definedName name="vfresagem_24_13_25">#REF!</definedName>
    <definedName name="vfresagem_24_19" localSheetId="1">#REF!</definedName>
    <definedName name="vfresagem_24_19">#REF!</definedName>
    <definedName name="vfresagem_24_23" localSheetId="1">#REF!</definedName>
    <definedName name="vfresagem_24_23">#REF!</definedName>
    <definedName name="vfresagem_24_25" localSheetId="1">#REF!</definedName>
    <definedName name="vfresagem_24_25">#REF!</definedName>
    <definedName name="vfresagem_25" localSheetId="1">#REF!</definedName>
    <definedName name="vfresagem_25">#REF!</definedName>
    <definedName name="VLM" localSheetId="1">#REF!</definedName>
    <definedName name="VLM">#REF!</definedName>
    <definedName name="VLPI" localSheetId="1">#REF!</definedName>
    <definedName name="VLPI">#REF!</definedName>
    <definedName name="VLREAJ" localSheetId="1">#REF!</definedName>
    <definedName name="VLREAJ">#REF!</definedName>
    <definedName name="vmistbetoneira" localSheetId="1">#REF!</definedName>
    <definedName name="vmistbetoneira">#REF!</definedName>
    <definedName name="vmistbetoneira_13" localSheetId="1">#REF!</definedName>
    <definedName name="vmistbetoneira_13">#REF!</definedName>
    <definedName name="vmistbetoneira_13_19" localSheetId="1">#REF!</definedName>
    <definedName name="vmistbetoneira_13_19">#REF!</definedName>
    <definedName name="vmistbetoneira_13_23" localSheetId="1">#REF!</definedName>
    <definedName name="vmistbetoneira_13_23">#REF!</definedName>
    <definedName name="vmistbetoneira_13_25" localSheetId="1">#REF!</definedName>
    <definedName name="vmistbetoneira_13_25">#REF!</definedName>
    <definedName name="vmistbetoneira_15" localSheetId="1">#REF!</definedName>
    <definedName name="vmistbetoneira_15">#REF!</definedName>
    <definedName name="vmistbetoneira_15_13" localSheetId="1">#REF!</definedName>
    <definedName name="vmistbetoneira_15_13">#REF!</definedName>
    <definedName name="vmistbetoneira_15_13_19" localSheetId="1">#REF!</definedName>
    <definedName name="vmistbetoneira_15_13_19">#REF!</definedName>
    <definedName name="vmistbetoneira_15_13_23" localSheetId="1">#REF!</definedName>
    <definedName name="vmistbetoneira_15_13_23">#REF!</definedName>
    <definedName name="vmistbetoneira_15_13_25" localSheetId="1">#REF!</definedName>
    <definedName name="vmistbetoneira_15_13_25">#REF!</definedName>
    <definedName name="vmistbetoneira_15_19" localSheetId="1">#REF!</definedName>
    <definedName name="vmistbetoneira_15_19">#REF!</definedName>
    <definedName name="vmistbetoneira_15_23" localSheetId="1">#REF!</definedName>
    <definedName name="vmistbetoneira_15_23">#REF!</definedName>
    <definedName name="vmistbetoneira_15_25" localSheetId="1">#REF!</definedName>
    <definedName name="vmistbetoneira_15_25">#REF!</definedName>
    <definedName name="vmistbetoneira_19" localSheetId="1">#REF!</definedName>
    <definedName name="vmistbetoneira_19">#REF!</definedName>
    <definedName name="vmistbetoneira_23" localSheetId="1">#REF!</definedName>
    <definedName name="vmistbetoneira_23">#REF!</definedName>
    <definedName name="vmistbetoneira_24" localSheetId="1">#REF!</definedName>
    <definedName name="vmistbetoneira_24">#REF!</definedName>
    <definedName name="vmistbetoneira_24_13" localSheetId="1">#REF!</definedName>
    <definedName name="vmistbetoneira_24_13">#REF!</definedName>
    <definedName name="vmistbetoneira_24_13_19" localSheetId="1">#REF!</definedName>
    <definedName name="vmistbetoneira_24_13_19">#REF!</definedName>
    <definedName name="vmistbetoneira_24_13_23" localSheetId="1">#REF!</definedName>
    <definedName name="vmistbetoneira_24_13_23">#REF!</definedName>
    <definedName name="vmistbetoneira_24_13_25" localSheetId="1">#REF!</definedName>
    <definedName name="vmistbetoneira_24_13_25">#REF!</definedName>
    <definedName name="vmistbetoneira_24_19" localSheetId="1">#REF!</definedName>
    <definedName name="vmistbetoneira_24_19">#REF!</definedName>
    <definedName name="vmistbetoneira_24_23" localSheetId="1">#REF!</definedName>
    <definedName name="vmistbetoneira_24_23">#REF!</definedName>
    <definedName name="vmistbetoneira_24_25" localSheetId="1">#REF!</definedName>
    <definedName name="vmistbetoneira_24_25">#REF!</definedName>
    <definedName name="vmistbetoneira_25" localSheetId="1">#REF!</definedName>
    <definedName name="vmistbetoneira_25">#REF!</definedName>
    <definedName name="vmisturaf" localSheetId="1">#REF!</definedName>
    <definedName name="vmisturaf">#REF!</definedName>
    <definedName name="vmisturaf_13" localSheetId="1">#REF!</definedName>
    <definedName name="vmisturaf_13">#REF!</definedName>
    <definedName name="vmisturaf_13_19" localSheetId="1">#REF!</definedName>
    <definedName name="vmisturaf_13_19">#REF!</definedName>
    <definedName name="vmisturaf_13_23" localSheetId="1">#REF!</definedName>
    <definedName name="vmisturaf_13_23">#REF!</definedName>
    <definedName name="vmisturaf_13_25" localSheetId="1">#REF!</definedName>
    <definedName name="vmisturaf_13_25">#REF!</definedName>
    <definedName name="vmisturaf_15" localSheetId="1">#REF!</definedName>
    <definedName name="vmisturaf_15">#REF!</definedName>
    <definedName name="vmisturaf_15_13" localSheetId="1">#REF!</definedName>
    <definedName name="vmisturaf_15_13">#REF!</definedName>
    <definedName name="vmisturaf_15_13_19" localSheetId="1">#REF!</definedName>
    <definedName name="vmisturaf_15_13_19">#REF!</definedName>
    <definedName name="vmisturaf_15_13_23" localSheetId="1">#REF!</definedName>
    <definedName name="vmisturaf_15_13_23">#REF!</definedName>
    <definedName name="vmisturaf_15_13_25" localSheetId="1">#REF!</definedName>
    <definedName name="vmisturaf_15_13_25">#REF!</definedName>
    <definedName name="vmisturaf_15_19" localSheetId="1">#REF!</definedName>
    <definedName name="vmisturaf_15_19">#REF!</definedName>
    <definedName name="vmisturaf_15_23" localSheetId="1">#REF!</definedName>
    <definedName name="vmisturaf_15_23">#REF!</definedName>
    <definedName name="vmisturaf_15_25" localSheetId="1">#REF!</definedName>
    <definedName name="vmisturaf_15_25">#REF!</definedName>
    <definedName name="vmisturaf_19" localSheetId="1">#REF!</definedName>
    <definedName name="vmisturaf_19">#REF!</definedName>
    <definedName name="vmisturaf_23" localSheetId="1">#REF!</definedName>
    <definedName name="vmisturaf_23">#REF!</definedName>
    <definedName name="vmisturaf_24" localSheetId="1">#REF!</definedName>
    <definedName name="vmisturaf_24">#REF!</definedName>
    <definedName name="vmisturaf_24_13" localSheetId="1">#REF!</definedName>
    <definedName name="vmisturaf_24_13">#REF!</definedName>
    <definedName name="vmisturaf_24_13_19" localSheetId="1">#REF!</definedName>
    <definedName name="vmisturaf_24_13_19">#REF!</definedName>
    <definedName name="vmisturaf_24_13_23" localSheetId="1">#REF!</definedName>
    <definedName name="vmisturaf_24_13_23">#REF!</definedName>
    <definedName name="vmisturaf_24_13_25" localSheetId="1">#REF!</definedName>
    <definedName name="vmisturaf_24_13_25">#REF!</definedName>
    <definedName name="vmisturaf_24_19" localSheetId="1">#REF!</definedName>
    <definedName name="vmisturaf_24_19">#REF!</definedName>
    <definedName name="vmisturaf_24_23" localSheetId="1">#REF!</definedName>
    <definedName name="vmisturaf_24_23">#REF!</definedName>
    <definedName name="vmisturaf_24_25" localSheetId="1">#REF!</definedName>
    <definedName name="vmisturaf_24_25">#REF!</definedName>
    <definedName name="vmisturaf_25" localSheetId="1">#REF!</definedName>
    <definedName name="vmisturaf_25">#REF!</definedName>
    <definedName name="vmisturaq" localSheetId="1">#REF!</definedName>
    <definedName name="vmisturaq">#REF!</definedName>
    <definedName name="vmisturaq_13" localSheetId="1">#REF!</definedName>
    <definedName name="vmisturaq_13">#REF!</definedName>
    <definedName name="vmisturaq_13_19" localSheetId="1">#REF!</definedName>
    <definedName name="vmisturaq_13_19">#REF!</definedName>
    <definedName name="vmisturaq_13_23" localSheetId="1">#REF!</definedName>
    <definedName name="vmisturaq_13_23">#REF!</definedName>
    <definedName name="vmisturaq_13_25" localSheetId="1">#REF!</definedName>
    <definedName name="vmisturaq_13_25">#REF!</definedName>
    <definedName name="vmisturaq_15" localSheetId="1">#REF!</definedName>
    <definedName name="vmisturaq_15">#REF!</definedName>
    <definedName name="vmisturaq_15_13" localSheetId="1">#REF!</definedName>
    <definedName name="vmisturaq_15_13">#REF!</definedName>
    <definedName name="vmisturaq_15_13_19" localSheetId="1">#REF!</definedName>
    <definedName name="vmisturaq_15_13_19">#REF!</definedName>
    <definedName name="vmisturaq_15_13_23" localSheetId="1">#REF!</definedName>
    <definedName name="vmisturaq_15_13_23">#REF!</definedName>
    <definedName name="vmisturaq_15_13_25" localSheetId="1">#REF!</definedName>
    <definedName name="vmisturaq_15_13_25">#REF!</definedName>
    <definedName name="vmisturaq_15_19" localSheetId="1">#REF!</definedName>
    <definedName name="vmisturaq_15_19">#REF!</definedName>
    <definedName name="vmisturaq_15_23" localSheetId="1">#REF!</definedName>
    <definedName name="vmisturaq_15_23">#REF!</definedName>
    <definedName name="vmisturaq_15_25" localSheetId="1">#REF!</definedName>
    <definedName name="vmisturaq_15_25">#REF!</definedName>
    <definedName name="vmisturaq_19" localSheetId="1">#REF!</definedName>
    <definedName name="vmisturaq_19">#REF!</definedName>
    <definedName name="vmisturaq_23" localSheetId="1">#REF!</definedName>
    <definedName name="vmisturaq_23">#REF!</definedName>
    <definedName name="vmisturaq_24" localSheetId="1">#REF!</definedName>
    <definedName name="vmisturaq_24">#REF!</definedName>
    <definedName name="vmisturaq_24_13" localSheetId="1">#REF!</definedName>
    <definedName name="vmisturaq_24_13">#REF!</definedName>
    <definedName name="vmisturaq_24_13_19" localSheetId="1">#REF!</definedName>
    <definedName name="vmisturaq_24_13_19">#REF!</definedName>
    <definedName name="vmisturaq_24_13_23" localSheetId="1">#REF!</definedName>
    <definedName name="vmisturaq_24_13_23">#REF!</definedName>
    <definedName name="vmisturaq_24_13_25" localSheetId="1">#REF!</definedName>
    <definedName name="vmisturaq_24_13_25">#REF!</definedName>
    <definedName name="vmisturaq_24_19" localSheetId="1">#REF!</definedName>
    <definedName name="vmisturaq_24_19">#REF!</definedName>
    <definedName name="vmisturaq_24_23" localSheetId="1">#REF!</definedName>
    <definedName name="vmisturaq_24_23">#REF!</definedName>
    <definedName name="vmisturaq_24_25" localSheetId="1">#REF!</definedName>
    <definedName name="vmisturaq_24_25">#REF!</definedName>
    <definedName name="vmisturaq_25" localSheetId="1">#REF!</definedName>
    <definedName name="vmisturaq_25">#REF!</definedName>
    <definedName name="VMOB" localSheetId="1">#REF!</definedName>
    <definedName name="VMOB">#REF!</definedName>
    <definedName name="VOL_ACUM" localSheetId="1">#REF!</definedName>
    <definedName name="VOL_ACUM">#REF!</definedName>
    <definedName name="VOLUME" localSheetId="1">#REF!</definedName>
    <definedName name="VOLUME">#REF!</definedName>
    <definedName name="VR" localSheetId="1">#REF!</definedName>
    <definedName name="VR">#REF!</definedName>
    <definedName name="vrecompfrio" localSheetId="1">#REF!</definedName>
    <definedName name="vrecompfrio">#REF!</definedName>
    <definedName name="vrecompfrio_13" localSheetId="1">#REF!</definedName>
    <definedName name="vrecompfrio_13">#REF!</definedName>
    <definedName name="vrecompfrio_13_19" localSheetId="1">#REF!</definedName>
    <definedName name="vrecompfrio_13_19">#REF!</definedName>
    <definedName name="vrecompfrio_13_23" localSheetId="1">#REF!</definedName>
    <definedName name="vrecompfrio_13_23">#REF!</definedName>
    <definedName name="vrecompfrio_13_25" localSheetId="1">#REF!</definedName>
    <definedName name="vrecompfrio_13_25">#REF!</definedName>
    <definedName name="vrecompfrio_15" localSheetId="1">#REF!</definedName>
    <definedName name="vrecompfrio_15">#REF!</definedName>
    <definedName name="vrecompfrio_15_13" localSheetId="1">#REF!</definedName>
    <definedName name="vrecompfrio_15_13">#REF!</definedName>
    <definedName name="vrecompfrio_15_13_19" localSheetId="1">#REF!</definedName>
    <definedName name="vrecompfrio_15_13_19">#REF!</definedName>
    <definedName name="vrecompfrio_15_13_23" localSheetId="1">#REF!</definedName>
    <definedName name="vrecompfrio_15_13_23">#REF!</definedName>
    <definedName name="vrecompfrio_15_13_25" localSheetId="1">#REF!</definedName>
    <definedName name="vrecompfrio_15_13_25">#REF!</definedName>
    <definedName name="vrecompfrio_15_19" localSheetId="1">#REF!</definedName>
    <definedName name="vrecompfrio_15_19">#REF!</definedName>
    <definedName name="vrecompfrio_15_23" localSheetId="1">#REF!</definedName>
    <definedName name="vrecompfrio_15_23">#REF!</definedName>
    <definedName name="vrecompfrio_15_25" localSheetId="1">#REF!</definedName>
    <definedName name="vrecompfrio_15_25">#REF!</definedName>
    <definedName name="vrecompfrio_19" localSheetId="1">#REF!</definedName>
    <definedName name="vrecompfrio_19">#REF!</definedName>
    <definedName name="vrecompfrio_23" localSheetId="1">#REF!</definedName>
    <definedName name="vrecompfrio_23">#REF!</definedName>
    <definedName name="vrecompfrio_24" localSheetId="1">#REF!</definedName>
    <definedName name="vrecompfrio_24">#REF!</definedName>
    <definedName name="vrecompfrio_24_13" localSheetId="1">#REF!</definedName>
    <definedName name="vrecompfrio_24_13">#REF!</definedName>
    <definedName name="vrecompfrio_24_13_19" localSheetId="1">#REF!</definedName>
    <definedName name="vrecompfrio_24_13_19">#REF!</definedName>
    <definedName name="vrecompfrio_24_13_23" localSheetId="1">#REF!</definedName>
    <definedName name="vrecompfrio_24_13_23">#REF!</definedName>
    <definedName name="vrecompfrio_24_13_25" localSheetId="1">#REF!</definedName>
    <definedName name="vrecompfrio_24_13_25">#REF!</definedName>
    <definedName name="vrecompfrio_24_19" localSheetId="1">#REF!</definedName>
    <definedName name="vrecompfrio_24_19">#REF!</definedName>
    <definedName name="vrecompfrio_24_23" localSheetId="1">#REF!</definedName>
    <definedName name="vrecompfrio_24_23">#REF!</definedName>
    <definedName name="vrecompfrio_24_25" localSheetId="1">#REF!</definedName>
    <definedName name="vrecompfrio_24_25">#REF!</definedName>
    <definedName name="vrecompfrio_25" localSheetId="1">#REF!</definedName>
    <definedName name="vrecompfrio_25">#REF!</definedName>
    <definedName name="vrecompquente" localSheetId="1">#REF!</definedName>
    <definedName name="vrecompquente">#REF!</definedName>
    <definedName name="vrecompquente_13" localSheetId="1">#REF!</definedName>
    <definedName name="vrecompquente_13">#REF!</definedName>
    <definedName name="vrecompquente_13_19" localSheetId="1">#REF!</definedName>
    <definedName name="vrecompquente_13_19">#REF!</definedName>
    <definedName name="vrecompquente_13_23" localSheetId="1">#REF!</definedName>
    <definedName name="vrecompquente_13_23">#REF!</definedName>
    <definedName name="vrecompquente_13_25" localSheetId="1">#REF!</definedName>
    <definedName name="vrecompquente_13_25">#REF!</definedName>
    <definedName name="vrecompquente_15" localSheetId="1">#REF!</definedName>
    <definedName name="vrecompquente_15">#REF!</definedName>
    <definedName name="vrecompquente_15_13" localSheetId="1">#REF!</definedName>
    <definedName name="vrecompquente_15_13">#REF!</definedName>
    <definedName name="vrecompquente_15_13_19" localSheetId="1">#REF!</definedName>
    <definedName name="vrecompquente_15_13_19">#REF!</definedName>
    <definedName name="vrecompquente_15_13_23" localSheetId="1">#REF!</definedName>
    <definedName name="vrecompquente_15_13_23">#REF!</definedName>
    <definedName name="vrecompquente_15_13_25" localSheetId="1">#REF!</definedName>
    <definedName name="vrecompquente_15_13_25">#REF!</definedName>
    <definedName name="vrecompquente_15_19" localSheetId="1">#REF!</definedName>
    <definedName name="vrecompquente_15_19">#REF!</definedName>
    <definedName name="vrecompquente_15_23" localSheetId="1">#REF!</definedName>
    <definedName name="vrecompquente_15_23">#REF!</definedName>
    <definedName name="vrecompquente_15_25" localSheetId="1">#REF!</definedName>
    <definedName name="vrecompquente_15_25">#REF!</definedName>
    <definedName name="vrecompquente_19" localSheetId="1">#REF!</definedName>
    <definedName name="vrecompquente_19">#REF!</definedName>
    <definedName name="vrecompquente_23" localSheetId="1">#REF!</definedName>
    <definedName name="vrecompquente_23">#REF!</definedName>
    <definedName name="vrecompquente_24" localSheetId="1">#REF!</definedName>
    <definedName name="vrecompquente_24">#REF!</definedName>
    <definedName name="vrecompquente_24_13" localSheetId="1">#REF!</definedName>
    <definedName name="vrecompquente_24_13">#REF!</definedName>
    <definedName name="vrecompquente_24_13_19" localSheetId="1">#REF!</definedName>
    <definedName name="vrecompquente_24_13_19">#REF!</definedName>
    <definedName name="vrecompquente_24_13_23" localSheetId="1">#REF!</definedName>
    <definedName name="vrecompquente_24_13_23">#REF!</definedName>
    <definedName name="vrecompquente_24_13_25" localSheetId="1">#REF!</definedName>
    <definedName name="vrecompquente_24_13_25">#REF!</definedName>
    <definedName name="vrecompquente_24_19" localSheetId="1">#REF!</definedName>
    <definedName name="vrecompquente_24_19">#REF!</definedName>
    <definedName name="vrecompquente_24_23" localSheetId="1">#REF!</definedName>
    <definedName name="vrecompquente_24_23">#REF!</definedName>
    <definedName name="vrecompquente_24_25" localSheetId="1">#REF!</definedName>
    <definedName name="vrecompquente_24_25">#REF!</definedName>
    <definedName name="vrecompquente_25" localSheetId="1">#REF!</definedName>
    <definedName name="vrecompquente_25">#REF!</definedName>
    <definedName name="vremprof" localSheetId="1">#REF!</definedName>
    <definedName name="vremprof">#REF!</definedName>
    <definedName name="vremprof_13" localSheetId="1">#REF!</definedName>
    <definedName name="vremprof_13">#REF!</definedName>
    <definedName name="vremprof_13_19" localSheetId="1">#REF!</definedName>
    <definedName name="vremprof_13_19">#REF!</definedName>
    <definedName name="vremprof_13_23" localSheetId="1">#REF!</definedName>
    <definedName name="vremprof_13_23">#REF!</definedName>
    <definedName name="vremprof_13_25" localSheetId="1">#REF!</definedName>
    <definedName name="vremprof_13_25">#REF!</definedName>
    <definedName name="vremprof_15" localSheetId="1">#REF!</definedName>
    <definedName name="vremprof_15">#REF!</definedName>
    <definedName name="vremprof_15_13" localSheetId="1">#REF!</definedName>
    <definedName name="vremprof_15_13">#REF!</definedName>
    <definedName name="vremprof_15_13_19" localSheetId="1">#REF!</definedName>
    <definedName name="vremprof_15_13_19">#REF!</definedName>
    <definedName name="vremprof_15_13_23" localSheetId="1">#REF!</definedName>
    <definedName name="vremprof_15_13_23">#REF!</definedName>
    <definedName name="vremprof_15_13_25" localSheetId="1">#REF!</definedName>
    <definedName name="vremprof_15_13_25">#REF!</definedName>
    <definedName name="vremprof_15_19" localSheetId="1">#REF!</definedName>
    <definedName name="vremprof_15_19">#REF!</definedName>
    <definedName name="vremprof_15_23" localSheetId="1">#REF!</definedName>
    <definedName name="vremprof_15_23">#REF!</definedName>
    <definedName name="vremprof_15_25" localSheetId="1">#REF!</definedName>
    <definedName name="vremprof_15_25">#REF!</definedName>
    <definedName name="vremprof_19" localSheetId="1">#REF!</definedName>
    <definedName name="vremprof_19">#REF!</definedName>
    <definedName name="vremprof_23" localSheetId="1">#REF!</definedName>
    <definedName name="vremprof_23">#REF!</definedName>
    <definedName name="vremprof_24" localSheetId="1">#REF!</definedName>
    <definedName name="vremprof_24">#REF!</definedName>
    <definedName name="vremprof_24_13" localSheetId="1">#REF!</definedName>
    <definedName name="vremprof_24_13">#REF!</definedName>
    <definedName name="vremprof_24_13_19" localSheetId="1">#REF!</definedName>
    <definedName name="vremprof_24_13_19">#REF!</definedName>
    <definedName name="vremprof_24_13_23" localSheetId="1">#REF!</definedName>
    <definedName name="vremprof_24_13_23">#REF!</definedName>
    <definedName name="vremprof_24_13_25" localSheetId="1">#REF!</definedName>
    <definedName name="vremprof_24_13_25">#REF!</definedName>
    <definedName name="vremprof_24_19" localSheetId="1">#REF!</definedName>
    <definedName name="vremprof_24_19">#REF!</definedName>
    <definedName name="vremprof_24_23" localSheetId="1">#REF!</definedName>
    <definedName name="vremprof_24_23">#REF!</definedName>
    <definedName name="vremprof_24_25" localSheetId="1">#REF!</definedName>
    <definedName name="vremprof_24_25">#REF!</definedName>
    <definedName name="vremprof_25" localSheetId="1">#REF!</definedName>
    <definedName name="vremprof_25">#REF!</definedName>
    <definedName name="VSR" localSheetId="1">#REF!</definedName>
    <definedName name="VSR">#REF!</definedName>
    <definedName name="vtapaburaco" localSheetId="1">#REF!</definedName>
    <definedName name="vtapaburaco">#REF!</definedName>
    <definedName name="vtapaburaco_13" localSheetId="1">#REF!</definedName>
    <definedName name="vtapaburaco_13">#REF!</definedName>
    <definedName name="vtapaburaco_13_19" localSheetId="1">#REF!</definedName>
    <definedName name="vtapaburaco_13_19">#REF!</definedName>
    <definedName name="vtapaburaco_13_23" localSheetId="1">#REF!</definedName>
    <definedName name="vtapaburaco_13_23">#REF!</definedName>
    <definedName name="vtapaburaco_13_25" localSheetId="1">#REF!</definedName>
    <definedName name="vtapaburaco_13_25">#REF!</definedName>
    <definedName name="vtapaburaco_15" localSheetId="1">#REF!</definedName>
    <definedName name="vtapaburaco_15">#REF!</definedName>
    <definedName name="vtapaburaco_15_13" localSheetId="1">#REF!</definedName>
    <definedName name="vtapaburaco_15_13">#REF!</definedName>
    <definedName name="vtapaburaco_15_13_19" localSheetId="1">#REF!</definedName>
    <definedName name="vtapaburaco_15_13_19">#REF!</definedName>
    <definedName name="vtapaburaco_15_13_23" localSheetId="1">#REF!</definedName>
    <definedName name="vtapaburaco_15_13_23">#REF!</definedName>
    <definedName name="vtapaburaco_15_13_25" localSheetId="1">#REF!</definedName>
    <definedName name="vtapaburaco_15_13_25">#REF!</definedName>
    <definedName name="vtapaburaco_15_19" localSheetId="1">#REF!</definedName>
    <definedName name="vtapaburaco_15_19">#REF!</definedName>
    <definedName name="vtapaburaco_15_23" localSheetId="1">#REF!</definedName>
    <definedName name="vtapaburaco_15_23">#REF!</definedName>
    <definedName name="vtapaburaco_15_25" localSheetId="1">#REF!</definedName>
    <definedName name="vtapaburaco_15_25">#REF!</definedName>
    <definedName name="vtapaburaco_19" localSheetId="1">#REF!</definedName>
    <definedName name="vtapaburaco_19">#REF!</definedName>
    <definedName name="vtapaburaco_23" localSheetId="1">#REF!</definedName>
    <definedName name="vtapaburaco_23">#REF!</definedName>
    <definedName name="vtapaburaco_24" localSheetId="1">#REF!</definedName>
    <definedName name="vtapaburaco_24">#REF!</definedName>
    <definedName name="vtapaburaco_24_13" localSheetId="1">#REF!</definedName>
    <definedName name="vtapaburaco_24_13">#REF!</definedName>
    <definedName name="vtapaburaco_24_13_19" localSheetId="1">#REF!</definedName>
    <definedName name="vtapaburaco_24_13_19">#REF!</definedName>
    <definedName name="vtapaburaco_24_13_23" localSheetId="1">#REF!</definedName>
    <definedName name="vtapaburaco_24_13_23">#REF!</definedName>
    <definedName name="vtapaburaco_24_13_25" localSheetId="1">#REF!</definedName>
    <definedName name="vtapaburaco_24_13_25">#REF!</definedName>
    <definedName name="vtapaburaco_24_19" localSheetId="1">#REF!</definedName>
    <definedName name="vtapaburaco_24_19">#REF!</definedName>
    <definedName name="vtapaburaco_24_23" localSheetId="1">#REF!</definedName>
    <definedName name="vtapaburaco_24_23">#REF!</definedName>
    <definedName name="vtapaburaco_24_25" localSheetId="1">#REF!</definedName>
    <definedName name="vtapaburaco_24_25">#REF!</definedName>
    <definedName name="vtapaburaco_25" localSheetId="1">#REF!</definedName>
    <definedName name="vtapaburaco_25">#REF!</definedName>
    <definedName name="VTOTAL" localSheetId="8">IF(#REF!=0,0,CHOOSE(MATCH('Andrade Neves'!RegimeExecucao,{"Global","Unitário"},0),ROUND(ROUND(#REF!,'Andrade Neves'!arredmed)/100*#REF!,'Andrade Neves'!arredtot),ROUND(ROUND(#REF!,'Andrade Neves'!arredmed)*ROUND(#REF!,'Andrade Neves'!arredunit),'Andrade Neves'!arredtot)))</definedName>
    <definedName name="VTOTAL" localSheetId="4">IF(#REF!=0,0,CHOOSE(MATCH('Antônio de Oliveira'!RegimeExecucao,{"Global","Unitário"},0),ROUND(ROUND(#REF!,'Antônio de Oliveira'!arredmed)/100*#REF!,'Antônio de Oliveira'!arredtot),ROUND(ROUND(#REF!,'Antônio de Oliveira'!arredmed)*ROUND(#REF!,'Antônio de Oliveira'!arredunit),'Antônio de Oliveira'!arredtot)))</definedName>
    <definedName name="VTOTAL" localSheetId="13">IF(#REF!=0,0,CHOOSE(MATCH(Asfalto!RegimeExecucao,{"Global","Unitário"},0),ROUND(ROUND(#REF!,Asfalto!arredmed)/100*#REF!,Asfalto!arredtot),ROUND(ROUND(#REF!,Asfalto!arredmed)*ROUND(#REF!,Asfalto!arredunit),Asfalto!arredtot)))</definedName>
    <definedName name="VTOTAL" localSheetId="7">IF(#REF!=0,0,CHOOSE(MATCH('Av. Central do Jacuí'!RegimeExecucao,{"Global","Unitário"},0),ROUND(ROUND(#REF!,'Av. Central do Jacuí'!arredmed)/100*#REF!,'Av. Central do Jacuí'!arredtot),ROUND(ROUND(#REF!,'Av. Central do Jacuí'!arredmed)*ROUND(#REF!,'Av. Central do Jacuí'!arredunit),'Av. Central do Jacuí'!arredtot)))</definedName>
    <definedName name="VTOTAL" localSheetId="10">IF(#REF!=0,0,CHOOSE(MATCH('Av. Maia Filho'!RegimeExecucao,{"Global","Unitário"},0),ROUND(ROUND(#REF!,'Av. Maia Filho'!arredmed)/100*#REF!,'Av. Maia Filho'!arredtot),ROUND(ROUND(#REF!,'Av. Maia Filho'!arredmed)*ROUND(#REF!,'Av. Maia Filho'!arredunit),'Av. Maia Filho'!arredtot)))</definedName>
    <definedName name="VTOTAL" localSheetId="9">IF(#REF!=0,0,CHOOSE(MATCH('Av. Pio XII'!RegimeExecucao,{"Global","Unitário"},0),ROUND(ROUND(#REF!,'Av. Pio XII'!arredmed)/100*#REF!,'Av. Pio XII'!arredtot),ROUND(ROUND(#REF!,'Av. Pio XII'!arredmed)*ROUND(#REF!,'Av. Pio XII'!arredunit),'Av. Pio XII'!arredtot)))</definedName>
    <definedName name="VTOTAL" localSheetId="5">IF(#REF!=0,0,CHOOSE(MATCH('Cenêncio Ferreira'!RegimeExecucao,{"Global","Unitário"},0),ROUND(ROUND(#REF!,'Cenêncio Ferreira'!arredmed)/100*#REF!,'Cenêncio Ferreira'!arredtot),ROUND(ROUND(#REF!,'Cenêncio Ferreira'!arredmed)*ROUND(#REF!,'Cenêncio Ferreira'!arredunit),'Cenêncio Ferreira'!arredtot)))</definedName>
    <definedName name="VTOTAL" localSheetId="6">IF(#REF!=0,0,CHOOSE(MATCH('Central Pres. Médice'!RegimeExecucao,{"Global","Unitário"},0),ROUND(ROUND(#REF!,'Central Pres. Médice'!arredmed)/100*#REF!,'Central Pres. Médice'!arredtot),ROUND(ROUND(#REF!,'Central Pres. Médice'!arredmed)*ROUND(#REF!,'Central Pres. Médice'!arredunit),'Central Pres. Médice'!arredtot)))</definedName>
    <definedName name="VTOTAL" localSheetId="3">IF(#REF!=0,0,CHOOSE(MATCH('Simião Guerreiro'!RegimeExecucao,{"Global","Unitário"},0),ROUND(ROUND(#REF!,'Simião Guerreiro'!arredmed)/100*#REF!,'Simião Guerreiro'!arredtot),ROUND(ROUND(#REF!,'Simião Guerreiro'!arredmed)*ROUND(#REF!,'Simião Guerreiro'!arredunit),'Simião Guerreiro'!arredtot)))</definedName>
    <definedName name="VTOTAL">IF(#REF!=0,0,CHOOSE(MATCH(RegimeExecucao,{"Global","Unitário"},0),ROUND(ROUND(#REF!,arredmed)/100*#REF!,arredtot),ROUND(ROUND(#REF!,arredmed)*ROUND(#REF!,arredunit),arredtot)))</definedName>
    <definedName name="vv" localSheetId="1">#REF!</definedName>
    <definedName name="vv">#REF!</definedName>
    <definedName name="w" localSheetId="1">#REF!</definedName>
    <definedName name="w">#REF!</definedName>
    <definedName name="WEWRWR" localSheetId="1">#REF!</definedName>
    <definedName name="WEWRWR">#REF!</definedName>
    <definedName name="WEWRWR_4" localSheetId="1">#REF!</definedName>
    <definedName name="WEWRWR_4">#REF!</definedName>
    <definedName name="WEWRWRE" localSheetId="1">#REF!</definedName>
    <definedName name="WEWRWRE">#REF!</definedName>
    <definedName name="wrn.PENDENCIAS." localSheetId="1">#REF!</definedName>
    <definedName name="wrn.PENDENCIAS.">#REF!</definedName>
    <definedName name="wrn.RELAT_EAP." localSheetId="1">#REF!</definedName>
    <definedName name="wrn.RELAT_EAP.">#REF!</definedName>
    <definedName name="WW" localSheetId="1">#REF!</definedName>
    <definedName name="WW">#REF!</definedName>
    <definedName name="x" localSheetId="1">#REF!</definedName>
    <definedName name="x">#REF!</definedName>
    <definedName name="X_?Print_Area" localSheetId="1">#REF!</definedName>
    <definedName name="X_?Print_Area">#REF!</definedName>
    <definedName name="X_?Print_Area_10" localSheetId="1">#REF!</definedName>
    <definedName name="X_?Print_Area_10">#REF!</definedName>
    <definedName name="X_?Print_Area_19" localSheetId="1">#REF!</definedName>
    <definedName name="X_?Print_Area_19">#REF!</definedName>
    <definedName name="X_?Print_Area_20" localSheetId="1">#REF!</definedName>
    <definedName name="X_?Print_Area_20">#REF!</definedName>
    <definedName name="X_?Print_Area_23" localSheetId="1">#REF!</definedName>
    <definedName name="X_?Print_Area_23">#REF!</definedName>
    <definedName name="X_?Print_Area_25" localSheetId="1">#REF!</definedName>
    <definedName name="X_?Print_Area_25">#REF!</definedName>
    <definedName name="X_?Print_Area_9" localSheetId="1">#REF!</definedName>
    <definedName name="X_?Print_Area_9">#REF!</definedName>
    <definedName name="X_?Print_Area_9_19" localSheetId="1">#REF!</definedName>
    <definedName name="X_?Print_Area_9_19">#REF!</definedName>
    <definedName name="X_?Print_Area_9_20" localSheetId="1">#REF!</definedName>
    <definedName name="X_?Print_Area_9_20">#REF!</definedName>
    <definedName name="X_?Print_Area_9_23" localSheetId="1">#REF!</definedName>
    <definedName name="X_?Print_Area_9_23">#REF!</definedName>
    <definedName name="X_?Print_Area_9_25" localSheetId="1">#REF!</definedName>
    <definedName name="X_?Print_Area_9_25">#REF!</definedName>
    <definedName name="x_12" localSheetId="1">#REF!</definedName>
    <definedName name="x_12">#REF!</definedName>
    <definedName name="x_24" localSheetId="1">#REF!</definedName>
    <definedName name="x_24">#REF!</definedName>
    <definedName name="x_26" localSheetId="1">#REF!</definedName>
    <definedName name="x_26">#REF!</definedName>
    <definedName name="x_27" localSheetId="1">#REF!</definedName>
    <definedName name="x_27">#REF!</definedName>
    <definedName name="x_28" localSheetId="1">#REF!</definedName>
    <definedName name="x_28">#REF!</definedName>
    <definedName name="x_29" localSheetId="1">#REF!</definedName>
    <definedName name="x_29">#REF!</definedName>
    <definedName name="x_3" localSheetId="1">#REF!</definedName>
    <definedName name="x_3">#REF!</definedName>
    <definedName name="x_4" localSheetId="1">#REF!</definedName>
    <definedName name="x_4">#REF!</definedName>
    <definedName name="x_5" localSheetId="1">#REF!</definedName>
    <definedName name="x_5">#REF!</definedName>
    <definedName name="x_9" localSheetId="1">#REF!</definedName>
    <definedName name="x_9">#REF!</definedName>
    <definedName name="xc32dd" localSheetId="1">#REF!</definedName>
    <definedName name="xc32dd">#REF!</definedName>
    <definedName name="xsd" localSheetId="1">#REF!</definedName>
    <definedName name="xsd">#REF!</definedName>
    <definedName name="XX" localSheetId="1">#REF!</definedName>
    <definedName name="XX">#REF!</definedName>
    <definedName name="xxc" localSheetId="1">#REF!</definedName>
    <definedName name="xxc">#REF!</definedName>
    <definedName name="xxd" localSheetId="1">#REF!</definedName>
    <definedName name="xxd">#REF!</definedName>
    <definedName name="XXX" localSheetId="1">#REF!</definedName>
    <definedName name="XXX">#REF!</definedName>
    <definedName name="XXX_4" localSheetId="1">#REF!</definedName>
    <definedName name="XXX_4">#REF!</definedName>
    <definedName name="xxxc" localSheetId="1">#REF!</definedName>
    <definedName name="xxxc">#REF!</definedName>
    <definedName name="XXXX" localSheetId="1">#REF!</definedName>
    <definedName name="XXXX">#REF!</definedName>
    <definedName name="XXXXXXXX" localSheetId="1">#REF!</definedName>
    <definedName name="XXXXXXXX">#REF!</definedName>
    <definedName name="Y" localSheetId="1">#REF!</definedName>
    <definedName name="Y">#REF!</definedName>
    <definedName name="Y_19" localSheetId="1">#REF!</definedName>
    <definedName name="Y_19">#REF!</definedName>
    <definedName name="Y_23" localSheetId="1">#REF!</definedName>
    <definedName name="Y_23">#REF!</definedName>
    <definedName name="Y_25" localSheetId="1">#REF!</definedName>
    <definedName name="Y_25">#REF!</definedName>
    <definedName name="yety" localSheetId="1">#REF!</definedName>
    <definedName name="yety">#REF!</definedName>
    <definedName name="yreyre" localSheetId="1">#REF!</definedName>
    <definedName name="yreyre">#REF!</definedName>
    <definedName name="YYYYYYYYYY" localSheetId="1">#REF!</definedName>
    <definedName name="YYYYYYYYYY">#REF!</definedName>
    <definedName name="Z" localSheetId="1">#REF!</definedName>
    <definedName name="Z">#REF!</definedName>
    <definedName name="ZONASUL" localSheetId="1">#REF!</definedName>
    <definedName name="ZONASUL">#REF!</definedName>
  </definedNames>
  <calcPr calcId="181029"/>
</workbook>
</file>

<file path=xl/calcChain.xml><?xml version="1.0" encoding="utf-8"?>
<calcChain xmlns="http://schemas.openxmlformats.org/spreadsheetml/2006/main">
  <c r="F36" i="53" l="1"/>
  <c r="F37" i="53" l="1"/>
  <c r="F38" i="53"/>
  <c r="J36" i="53"/>
  <c r="J36" i="68" s="1"/>
  <c r="M36" i="68" s="1"/>
  <c r="I36" i="53" l="1"/>
  <c r="H36" i="53" s="1"/>
  <c r="K36" i="53" s="1"/>
  <c r="I36" i="68"/>
  <c r="H36" i="68"/>
  <c r="K36" i="68" s="1"/>
  <c r="L36" i="68" s="1"/>
  <c r="J36" i="64"/>
  <c r="J36" i="61"/>
  <c r="J36" i="55"/>
  <c r="J36" i="62"/>
  <c r="J36" i="65"/>
  <c r="J36" i="60"/>
  <c r="J36" i="63"/>
  <c r="M36" i="53"/>
  <c r="L19" i="29"/>
  <c r="E19" i="29"/>
  <c r="F19" i="29"/>
  <c r="G19" i="29"/>
  <c r="H19" i="29"/>
  <c r="I19" i="29"/>
  <c r="J19" i="29"/>
  <c r="K19" i="29"/>
  <c r="D19" i="29"/>
  <c r="F7" i="68"/>
  <c r="F114" i="53"/>
  <c r="F113" i="53"/>
  <c r="F112" i="53"/>
  <c r="F110" i="53"/>
  <c r="F109" i="53"/>
  <c r="F108" i="53"/>
  <c r="F107" i="53"/>
  <c r="F106" i="53"/>
  <c r="F105" i="53"/>
  <c r="F104" i="53"/>
  <c r="F103" i="53"/>
  <c r="F102" i="53"/>
  <c r="F101" i="53"/>
  <c r="F100" i="53"/>
  <c r="F96" i="53"/>
  <c r="F95" i="53"/>
  <c r="F84" i="53"/>
  <c r="F82" i="53"/>
  <c r="F81" i="53"/>
  <c r="F79" i="53"/>
  <c r="F78" i="53"/>
  <c r="F73" i="53"/>
  <c r="F35" i="53"/>
  <c r="F27" i="53"/>
  <c r="F11" i="53"/>
  <c r="F10" i="53"/>
  <c r="F9" i="53"/>
  <c r="F90" i="68"/>
  <c r="F91" i="68" s="1"/>
  <c r="F92" i="68" s="1"/>
  <c r="F93" i="68" s="1"/>
  <c r="S113" i="63"/>
  <c r="M36" i="55" l="1"/>
  <c r="I36" i="55"/>
  <c r="H36" i="55" s="1"/>
  <c r="K36" i="55" s="1"/>
  <c r="F7" i="53"/>
  <c r="F21" i="68" s="1"/>
  <c r="M36" i="61"/>
  <c r="I36" i="61"/>
  <c r="H36" i="61" s="1"/>
  <c r="K36" i="61" s="1"/>
  <c r="M36" i="64"/>
  <c r="L36" i="64" s="1"/>
  <c r="I36" i="64"/>
  <c r="H36" i="64"/>
  <c r="K36" i="64" s="1"/>
  <c r="M36" i="63"/>
  <c r="L36" i="63" s="1"/>
  <c r="I36" i="63"/>
  <c r="H36" i="63" s="1"/>
  <c r="K36" i="63" s="1"/>
  <c r="M36" i="60"/>
  <c r="I36" i="60"/>
  <c r="H36" i="60"/>
  <c r="K36" i="60" s="1"/>
  <c r="L36" i="60" s="1"/>
  <c r="M36" i="65"/>
  <c r="I36" i="65"/>
  <c r="H36" i="65"/>
  <c r="K36" i="65" s="1"/>
  <c r="M36" i="62"/>
  <c r="I36" i="62"/>
  <c r="H36" i="62" s="1"/>
  <c r="K36" i="62" s="1"/>
  <c r="L36" i="65"/>
  <c r="L36" i="53"/>
  <c r="J113" i="53"/>
  <c r="I113" i="53" s="1"/>
  <c r="O113" i="55"/>
  <c r="J113" i="55"/>
  <c r="M113" i="55" s="1"/>
  <c r="O113" i="60"/>
  <c r="J113" i="60"/>
  <c r="M113" i="60" s="1"/>
  <c r="O113" i="61"/>
  <c r="J113" i="61"/>
  <c r="M113" i="61" s="1"/>
  <c r="O113" i="62"/>
  <c r="J113" i="62"/>
  <c r="M113" i="62" s="1"/>
  <c r="O113" i="63"/>
  <c r="J113" i="63"/>
  <c r="M113" i="63" s="1"/>
  <c r="O113" i="64"/>
  <c r="J113" i="64"/>
  <c r="M113" i="64" s="1"/>
  <c r="O113" i="65"/>
  <c r="J113" i="65"/>
  <c r="M113" i="65" s="1"/>
  <c r="O113" i="68"/>
  <c r="J113" i="68"/>
  <c r="M113" i="68" s="1"/>
  <c r="F15" i="71"/>
  <c r="H15" i="71" s="1"/>
  <c r="F14" i="71"/>
  <c r="H14" i="71" s="1"/>
  <c r="H13" i="71"/>
  <c r="F13" i="71"/>
  <c r="H10" i="71"/>
  <c r="G10" i="71"/>
  <c r="F10" i="71"/>
  <c r="H9" i="71"/>
  <c r="G9" i="71"/>
  <c r="F9" i="71"/>
  <c r="H8" i="71"/>
  <c r="G8" i="71"/>
  <c r="F8" i="71"/>
  <c r="G7" i="71"/>
  <c r="H7" i="71" s="1"/>
  <c r="F7" i="71"/>
  <c r="G6" i="71"/>
  <c r="H6" i="71" s="1"/>
  <c r="F6" i="71"/>
  <c r="F5" i="71"/>
  <c r="H5" i="71" s="1"/>
  <c r="H11" i="71" s="1"/>
  <c r="F15" i="70"/>
  <c r="H15" i="70" s="1"/>
  <c r="H14" i="70"/>
  <c r="F14" i="70"/>
  <c r="F13" i="70"/>
  <c r="H13" i="70" s="1"/>
  <c r="G10" i="70"/>
  <c r="H10" i="70" s="1"/>
  <c r="F10" i="70"/>
  <c r="G9" i="70"/>
  <c r="H9" i="70" s="1"/>
  <c r="F9" i="70"/>
  <c r="G8" i="70"/>
  <c r="H8" i="70" s="1"/>
  <c r="F8" i="70"/>
  <c r="H7" i="70"/>
  <c r="G7" i="70"/>
  <c r="F7" i="70"/>
  <c r="H6" i="70"/>
  <c r="G6" i="70"/>
  <c r="F6" i="70"/>
  <c r="H5" i="70"/>
  <c r="F5" i="70"/>
  <c r="L36" i="62" l="1"/>
  <c r="L36" i="55"/>
  <c r="H11" i="70"/>
  <c r="H17" i="70" s="1"/>
  <c r="G9" i="53" s="1"/>
  <c r="H16" i="70"/>
  <c r="L36" i="61"/>
  <c r="H16" i="71"/>
  <c r="F21" i="62"/>
  <c r="F21" i="61"/>
  <c r="F21" i="63"/>
  <c r="F21" i="55"/>
  <c r="F21" i="64"/>
  <c r="F21" i="65"/>
  <c r="F21" i="60"/>
  <c r="M113" i="53"/>
  <c r="I113" i="68"/>
  <c r="H113" i="68" s="1"/>
  <c r="K113" i="68" s="1"/>
  <c r="L113" i="68" s="1"/>
  <c r="I113" i="65"/>
  <c r="H113" i="65" s="1"/>
  <c r="K113" i="65" s="1"/>
  <c r="L113" i="65" s="1"/>
  <c r="I113" i="64"/>
  <c r="H113" i="64" s="1"/>
  <c r="K113" i="64" s="1"/>
  <c r="L113" i="64" s="1"/>
  <c r="I113" i="63"/>
  <c r="H113" i="63" s="1"/>
  <c r="K113" i="63" s="1"/>
  <c r="L113" i="63" s="1"/>
  <c r="I113" i="62"/>
  <c r="H113" i="62" s="1"/>
  <c r="K113" i="62" s="1"/>
  <c r="L113" i="62" s="1"/>
  <c r="I113" i="61"/>
  <c r="H113" i="61" s="1"/>
  <c r="K113" i="61" s="1"/>
  <c r="L113" i="61" s="1"/>
  <c r="I113" i="60"/>
  <c r="H113" i="60" s="1"/>
  <c r="K113" i="60" s="1"/>
  <c r="L113" i="60" s="1"/>
  <c r="I113" i="55"/>
  <c r="H113" i="55" s="1"/>
  <c r="K113" i="55" s="1"/>
  <c r="L113" i="55" s="1"/>
  <c r="H113" i="53"/>
  <c r="K113" i="53" s="1"/>
  <c r="H17" i="71"/>
  <c r="L113" i="53" l="1"/>
  <c r="S114" i="68"/>
  <c r="O114" i="68"/>
  <c r="J114" i="68"/>
  <c r="S112" i="68"/>
  <c r="O112" i="68"/>
  <c r="J112" i="68"/>
  <c r="S111" i="68"/>
  <c r="J111" i="68"/>
  <c r="I111" i="68" s="1"/>
  <c r="O111" i="68"/>
  <c r="S110" i="68"/>
  <c r="O110" i="68"/>
  <c r="J110" i="68"/>
  <c r="I110" i="68" s="1"/>
  <c r="H110" i="68" s="1"/>
  <c r="K110" i="68" s="1"/>
  <c r="S109" i="68"/>
  <c r="O109" i="68"/>
  <c r="K109" i="68"/>
  <c r="J109" i="68"/>
  <c r="M109" i="68" s="1"/>
  <c r="S108" i="68"/>
  <c r="O108" i="68"/>
  <c r="K108" i="68"/>
  <c r="J108" i="68"/>
  <c r="M108" i="68" s="1"/>
  <c r="S107" i="68"/>
  <c r="O107" i="68"/>
  <c r="K107" i="68"/>
  <c r="J107" i="68"/>
  <c r="M107" i="68" s="1"/>
  <c r="S106" i="68"/>
  <c r="O106" i="68"/>
  <c r="K106" i="68"/>
  <c r="J106" i="68"/>
  <c r="M106" i="68" s="1"/>
  <c r="S105" i="68"/>
  <c r="O105" i="68"/>
  <c r="K105" i="68"/>
  <c r="J105" i="68"/>
  <c r="M105" i="68" s="1"/>
  <c r="S104" i="68"/>
  <c r="O104" i="68"/>
  <c r="K104" i="68"/>
  <c r="J104" i="68"/>
  <c r="M104" i="68" s="1"/>
  <c r="S103" i="68"/>
  <c r="O103" i="68"/>
  <c r="K103" i="68"/>
  <c r="J103" i="68"/>
  <c r="M103" i="68" s="1"/>
  <c r="S102" i="68"/>
  <c r="O102" i="68"/>
  <c r="K102" i="68"/>
  <c r="J102" i="68"/>
  <c r="M102" i="68" s="1"/>
  <c r="S101" i="68"/>
  <c r="O101" i="68"/>
  <c r="K101" i="68"/>
  <c r="J101" i="68"/>
  <c r="M101" i="68" s="1"/>
  <c r="S100" i="68"/>
  <c r="O100" i="68"/>
  <c r="K100" i="68"/>
  <c r="J100" i="68"/>
  <c r="M100" i="68" s="1"/>
  <c r="S99" i="68"/>
  <c r="O99" i="68"/>
  <c r="I98" i="68"/>
  <c r="H98" i="68"/>
  <c r="K98" i="68" s="1"/>
  <c r="G98" i="68"/>
  <c r="O98" i="68" s="1"/>
  <c r="I97" i="68"/>
  <c r="H97" i="68"/>
  <c r="K97" i="68" s="1"/>
  <c r="G97" i="68"/>
  <c r="O97" i="68" s="1"/>
  <c r="I96" i="68"/>
  <c r="H96" i="68"/>
  <c r="K96" i="68" s="1"/>
  <c r="G96" i="68"/>
  <c r="O96" i="68" s="1"/>
  <c r="I95" i="68"/>
  <c r="H95" i="68"/>
  <c r="K95" i="68" s="1"/>
  <c r="G95" i="68"/>
  <c r="O95" i="68" s="1"/>
  <c r="O94" i="68"/>
  <c r="I93" i="68"/>
  <c r="H93" i="68"/>
  <c r="G93" i="68"/>
  <c r="I92" i="68"/>
  <c r="H92" i="68"/>
  <c r="G92" i="68"/>
  <c r="I91" i="68"/>
  <c r="H91" i="68"/>
  <c r="G91" i="68"/>
  <c r="I90" i="68"/>
  <c r="H90" i="68"/>
  <c r="G90" i="68"/>
  <c r="I89" i="68"/>
  <c r="H89" i="68"/>
  <c r="G89" i="68"/>
  <c r="I88" i="68"/>
  <c r="H88" i="68"/>
  <c r="G88" i="68"/>
  <c r="O87" i="68"/>
  <c r="O86" i="68"/>
  <c r="I85" i="68"/>
  <c r="H85" i="68"/>
  <c r="K85" i="68" s="1"/>
  <c r="G85" i="68"/>
  <c r="O85" i="68" s="1"/>
  <c r="I84" i="68"/>
  <c r="H84" i="68"/>
  <c r="K84" i="68" s="1"/>
  <c r="G84" i="68"/>
  <c r="O84" i="68" s="1"/>
  <c r="O83" i="68"/>
  <c r="I82" i="68"/>
  <c r="H82" i="68"/>
  <c r="K82" i="68" s="1"/>
  <c r="G82" i="68"/>
  <c r="O82" i="68" s="1"/>
  <c r="I81" i="68"/>
  <c r="H81" i="68"/>
  <c r="K81" i="68" s="1"/>
  <c r="G81" i="68"/>
  <c r="O81" i="68" s="1"/>
  <c r="O80" i="68"/>
  <c r="I79" i="68"/>
  <c r="H79" i="68"/>
  <c r="K79" i="68" s="1"/>
  <c r="G79" i="68"/>
  <c r="O79" i="68" s="1"/>
  <c r="I78" i="68"/>
  <c r="H78" i="68"/>
  <c r="K78" i="68" s="1"/>
  <c r="G78" i="68"/>
  <c r="O78" i="68" s="1"/>
  <c r="I77" i="68"/>
  <c r="H77" i="68"/>
  <c r="K77" i="68" s="1"/>
  <c r="G77" i="68"/>
  <c r="O77" i="68" s="1"/>
  <c r="I76" i="68"/>
  <c r="H76" i="68"/>
  <c r="K76" i="68" s="1"/>
  <c r="G76" i="68"/>
  <c r="O76" i="68" s="1"/>
  <c r="O75" i="68"/>
  <c r="O74" i="68"/>
  <c r="I73" i="68"/>
  <c r="H73" i="68"/>
  <c r="K73" i="68" s="1"/>
  <c r="G73" i="68"/>
  <c r="O73" i="68" s="1"/>
  <c r="O72" i="68"/>
  <c r="I71" i="68"/>
  <c r="H71" i="68"/>
  <c r="K71" i="68" s="1"/>
  <c r="G71" i="68"/>
  <c r="I70" i="68"/>
  <c r="H70" i="68"/>
  <c r="G70" i="68"/>
  <c r="I69" i="68"/>
  <c r="H69" i="68"/>
  <c r="G69" i="68"/>
  <c r="I68" i="68"/>
  <c r="H68" i="68"/>
  <c r="G68" i="68"/>
  <c r="I67" i="68"/>
  <c r="H67" i="68"/>
  <c r="K67" i="68" s="1"/>
  <c r="G67" i="68"/>
  <c r="I66" i="68"/>
  <c r="H66" i="68"/>
  <c r="G66" i="68"/>
  <c r="I65" i="68"/>
  <c r="H65" i="68"/>
  <c r="G65" i="68"/>
  <c r="I64" i="68"/>
  <c r="H64" i="68"/>
  <c r="G64" i="68"/>
  <c r="I63" i="68"/>
  <c r="H63" i="68"/>
  <c r="K63" i="68" s="1"/>
  <c r="G63" i="68"/>
  <c r="I62" i="68"/>
  <c r="H62" i="68"/>
  <c r="G62" i="68"/>
  <c r="O62" i="68" s="1"/>
  <c r="I61" i="68"/>
  <c r="H61" i="68"/>
  <c r="G61" i="68"/>
  <c r="O60" i="68"/>
  <c r="I59" i="68"/>
  <c r="H59" i="68"/>
  <c r="G59" i="68"/>
  <c r="I58" i="68"/>
  <c r="H58" i="68"/>
  <c r="G58" i="68"/>
  <c r="I57" i="68"/>
  <c r="H57" i="68"/>
  <c r="G57" i="68"/>
  <c r="I56" i="68"/>
  <c r="H56" i="68"/>
  <c r="G56" i="68"/>
  <c r="I55" i="68"/>
  <c r="H55" i="68"/>
  <c r="K55" i="68" s="1"/>
  <c r="G55" i="68"/>
  <c r="O55" i="68" s="1"/>
  <c r="I54" i="68"/>
  <c r="H54" i="68"/>
  <c r="G54" i="68"/>
  <c r="I53" i="68"/>
  <c r="H53" i="68"/>
  <c r="G53" i="68"/>
  <c r="I52" i="68"/>
  <c r="H52" i="68"/>
  <c r="G52" i="68"/>
  <c r="I51" i="68"/>
  <c r="H51" i="68"/>
  <c r="G51" i="68"/>
  <c r="O50" i="68"/>
  <c r="I49" i="68"/>
  <c r="H49" i="68"/>
  <c r="G49" i="68"/>
  <c r="I48" i="68"/>
  <c r="H48" i="68"/>
  <c r="G48" i="68"/>
  <c r="I47" i="68"/>
  <c r="H47" i="68"/>
  <c r="G47" i="68"/>
  <c r="I46" i="68"/>
  <c r="H46" i="68"/>
  <c r="G46" i="68"/>
  <c r="I45" i="68"/>
  <c r="H45" i="68"/>
  <c r="G45" i="68"/>
  <c r="I44" i="68"/>
  <c r="H44" i="68"/>
  <c r="G44" i="68"/>
  <c r="I43" i="68"/>
  <c r="H43" i="68"/>
  <c r="G43" i="68"/>
  <c r="I42" i="68"/>
  <c r="H42" i="68"/>
  <c r="G42" i="68"/>
  <c r="I41" i="68"/>
  <c r="H41" i="68"/>
  <c r="G41" i="68"/>
  <c r="O40" i="68"/>
  <c r="O39" i="68"/>
  <c r="I38" i="68"/>
  <c r="H38" i="68"/>
  <c r="K38" i="68" s="1"/>
  <c r="G38" i="68"/>
  <c r="O38" i="68" s="1"/>
  <c r="I37" i="68"/>
  <c r="H37" i="68"/>
  <c r="K37" i="68" s="1"/>
  <c r="G37" i="68"/>
  <c r="O37" i="68" s="1"/>
  <c r="I35" i="68"/>
  <c r="H35" i="68"/>
  <c r="K35" i="68" s="1"/>
  <c r="G35" i="68"/>
  <c r="O35" i="68" s="1"/>
  <c r="I34" i="68"/>
  <c r="H34" i="68"/>
  <c r="G34" i="68"/>
  <c r="I33" i="68"/>
  <c r="H33" i="68"/>
  <c r="G33" i="68"/>
  <c r="I32" i="68"/>
  <c r="H32" i="68"/>
  <c r="G32" i="68"/>
  <c r="M32" i="68" s="1"/>
  <c r="I31" i="68"/>
  <c r="H31" i="68"/>
  <c r="G31" i="68"/>
  <c r="O31" i="68" s="1"/>
  <c r="I30" i="68"/>
  <c r="H30" i="68"/>
  <c r="G30" i="68"/>
  <c r="I29" i="68"/>
  <c r="H29" i="68"/>
  <c r="K29" i="68" s="1"/>
  <c r="G29" i="68"/>
  <c r="O29" i="68" s="1"/>
  <c r="I28" i="68"/>
  <c r="H28" i="68"/>
  <c r="K28" i="68" s="1"/>
  <c r="G28" i="68"/>
  <c r="O28" i="68" s="1"/>
  <c r="I27" i="68"/>
  <c r="H27" i="68"/>
  <c r="K27" i="68" s="1"/>
  <c r="G27" i="68"/>
  <c r="O27" i="68" s="1"/>
  <c r="I26" i="68"/>
  <c r="H26" i="68"/>
  <c r="G26" i="68"/>
  <c r="O26" i="68" s="1"/>
  <c r="I25" i="68"/>
  <c r="H25" i="68"/>
  <c r="K25" i="68" s="1"/>
  <c r="G25" i="68"/>
  <c r="O25" i="68" s="1"/>
  <c r="O24" i="68"/>
  <c r="I23" i="68"/>
  <c r="H23" i="68"/>
  <c r="G23" i="68"/>
  <c r="I22" i="68"/>
  <c r="H22" i="68"/>
  <c r="G22" i="68"/>
  <c r="O22" i="68" s="1"/>
  <c r="I21" i="68"/>
  <c r="H21" i="68"/>
  <c r="G21" i="68"/>
  <c r="O21" i="68" s="1"/>
  <c r="I20" i="68"/>
  <c r="H20" i="68"/>
  <c r="G20" i="68"/>
  <c r="O20" i="68" s="1"/>
  <c r="I19" i="68"/>
  <c r="H19" i="68"/>
  <c r="G19" i="68"/>
  <c r="O19" i="68" s="1"/>
  <c r="I18" i="68"/>
  <c r="H18" i="68"/>
  <c r="G18" i="68"/>
  <c r="I17" i="68"/>
  <c r="H17" i="68"/>
  <c r="G17" i="68"/>
  <c r="O17" i="68" s="1"/>
  <c r="I16" i="68"/>
  <c r="H16" i="68"/>
  <c r="K16" i="68" s="1"/>
  <c r="G16" i="68"/>
  <c r="O16" i="68" s="1"/>
  <c r="I15" i="68"/>
  <c r="H15" i="68"/>
  <c r="G15" i="68"/>
  <c r="I14" i="68"/>
  <c r="H14" i="68"/>
  <c r="G14" i="68"/>
  <c r="O14" i="68" s="1"/>
  <c r="I13" i="68"/>
  <c r="H13" i="68"/>
  <c r="G13" i="68"/>
  <c r="O13" i="68" s="1"/>
  <c r="O12" i="68"/>
  <c r="I11" i="68"/>
  <c r="H11" i="68"/>
  <c r="K11" i="68" s="1"/>
  <c r="G11" i="68"/>
  <c r="O11" i="68" s="1"/>
  <c r="I10" i="68"/>
  <c r="H10" i="68"/>
  <c r="K10" i="68" s="1"/>
  <c r="G10" i="68"/>
  <c r="O10" i="68" s="1"/>
  <c r="I9" i="68"/>
  <c r="H9" i="68"/>
  <c r="K9" i="68" s="1"/>
  <c r="G9" i="68"/>
  <c r="O9" i="68" s="1"/>
  <c r="I8" i="68"/>
  <c r="H8" i="68"/>
  <c r="K8" i="68" s="1"/>
  <c r="G8" i="68"/>
  <c r="O8" i="68" s="1"/>
  <c r="G7" i="68"/>
  <c r="O7" i="68" s="1"/>
  <c r="K108" i="53"/>
  <c r="S107" i="53"/>
  <c r="K100" i="53"/>
  <c r="F111" i="65"/>
  <c r="O114" i="55"/>
  <c r="O112" i="55"/>
  <c r="O111" i="55"/>
  <c r="O110" i="55"/>
  <c r="O109" i="55"/>
  <c r="O108" i="55"/>
  <c r="O107" i="55"/>
  <c r="O106" i="55"/>
  <c r="O105" i="55"/>
  <c r="O104" i="55"/>
  <c r="O103" i="55"/>
  <c r="O102" i="55"/>
  <c r="O101" i="55"/>
  <c r="O100" i="55"/>
  <c r="O99" i="55"/>
  <c r="O94" i="55"/>
  <c r="O87" i="55"/>
  <c r="O86" i="55"/>
  <c r="O83" i="55"/>
  <c r="O80" i="55"/>
  <c r="O75" i="55"/>
  <c r="O74" i="55"/>
  <c r="O72" i="55"/>
  <c r="O60" i="55"/>
  <c r="O50" i="55"/>
  <c r="O40" i="55"/>
  <c r="O39" i="55"/>
  <c r="O24" i="55"/>
  <c r="O12" i="55"/>
  <c r="O114" i="60"/>
  <c r="O112" i="60"/>
  <c r="O111" i="60"/>
  <c r="O110" i="60"/>
  <c r="O109" i="60"/>
  <c r="O108" i="60"/>
  <c r="O107" i="60"/>
  <c r="O106" i="60"/>
  <c r="O105" i="60"/>
  <c r="O104" i="60"/>
  <c r="O103" i="60"/>
  <c r="O102" i="60"/>
  <c r="O101" i="60"/>
  <c r="O100" i="60"/>
  <c r="O99" i="60"/>
  <c r="O94" i="60"/>
  <c r="O87" i="60"/>
  <c r="O86" i="60"/>
  <c r="O83" i="60"/>
  <c r="O80" i="60"/>
  <c r="O75" i="60"/>
  <c r="O74" i="60"/>
  <c r="O72" i="60"/>
  <c r="O60" i="60"/>
  <c r="O50" i="60"/>
  <c r="O40" i="60"/>
  <c r="O39" i="60"/>
  <c r="O24" i="60"/>
  <c r="O12" i="60"/>
  <c r="O114" i="61"/>
  <c r="O112" i="61"/>
  <c r="O111" i="61"/>
  <c r="O110" i="61"/>
  <c r="O109" i="61"/>
  <c r="O108" i="61"/>
  <c r="O107" i="61"/>
  <c r="O106" i="61"/>
  <c r="O105" i="61"/>
  <c r="O104" i="61"/>
  <c r="O103" i="61"/>
  <c r="O102" i="61"/>
  <c r="O101" i="61"/>
  <c r="O100" i="61"/>
  <c r="O99" i="61"/>
  <c r="O94" i="61"/>
  <c r="O87" i="61"/>
  <c r="O86" i="61"/>
  <c r="O83" i="61"/>
  <c r="O80" i="61"/>
  <c r="O75" i="61"/>
  <c r="O74" i="61"/>
  <c r="O72" i="61"/>
  <c r="O60" i="61"/>
  <c r="O50" i="61"/>
  <c r="O40" i="61"/>
  <c r="O39" i="61"/>
  <c r="O24" i="61"/>
  <c r="O12" i="61"/>
  <c r="O114" i="62"/>
  <c r="O112" i="62"/>
  <c r="O111" i="62"/>
  <c r="O110" i="62"/>
  <c r="O109" i="62"/>
  <c r="O108" i="62"/>
  <c r="O107" i="62"/>
  <c r="O106" i="62"/>
  <c r="O105" i="62"/>
  <c r="O104" i="62"/>
  <c r="O103" i="62"/>
  <c r="O102" i="62"/>
  <c r="O101" i="62"/>
  <c r="O100" i="62"/>
  <c r="O99" i="62"/>
  <c r="O94" i="62"/>
  <c r="O87" i="62"/>
  <c r="O86" i="62"/>
  <c r="O83" i="62"/>
  <c r="O80" i="62"/>
  <c r="O75" i="62"/>
  <c r="O74" i="62"/>
  <c r="O72" i="62"/>
  <c r="O60" i="62"/>
  <c r="O50" i="62"/>
  <c r="O40" i="62"/>
  <c r="O39" i="62"/>
  <c r="O24" i="62"/>
  <c r="O12" i="62"/>
  <c r="O114" i="63"/>
  <c r="O112" i="63"/>
  <c r="O111" i="63"/>
  <c r="O110" i="63"/>
  <c r="O109" i="63"/>
  <c r="O108" i="63"/>
  <c r="O107" i="63"/>
  <c r="O106" i="63"/>
  <c r="O105" i="63"/>
  <c r="O104" i="63"/>
  <c r="O103" i="63"/>
  <c r="O102" i="63"/>
  <c r="O101" i="63"/>
  <c r="O100" i="63"/>
  <c r="O99" i="63"/>
  <c r="O94" i="63"/>
  <c r="O87" i="63"/>
  <c r="O86" i="63"/>
  <c r="O83" i="63"/>
  <c r="O80" i="63"/>
  <c r="O75" i="63"/>
  <c r="O74" i="63"/>
  <c r="O72" i="63"/>
  <c r="O60" i="63"/>
  <c r="O50" i="63"/>
  <c r="O40" i="63"/>
  <c r="O39" i="63"/>
  <c r="O24" i="63"/>
  <c r="O12" i="63"/>
  <c r="O114" i="64"/>
  <c r="O112" i="64"/>
  <c r="O111" i="64"/>
  <c r="O110" i="64"/>
  <c r="O109" i="64"/>
  <c r="O108" i="64"/>
  <c r="O107" i="64"/>
  <c r="O106" i="64"/>
  <c r="O105" i="64"/>
  <c r="O104" i="64"/>
  <c r="O103" i="64"/>
  <c r="O102" i="64"/>
  <c r="O101" i="64"/>
  <c r="O100" i="64"/>
  <c r="O99" i="64"/>
  <c r="O94" i="64"/>
  <c r="O87" i="64"/>
  <c r="O86" i="64"/>
  <c r="O83" i="64"/>
  <c r="O80" i="64"/>
  <c r="O75" i="64"/>
  <c r="O74" i="64"/>
  <c r="O72" i="64"/>
  <c r="O60" i="64"/>
  <c r="O50" i="64"/>
  <c r="O40" i="64"/>
  <c r="O39" i="64"/>
  <c r="O24" i="64"/>
  <c r="O12" i="64"/>
  <c r="O12" i="65"/>
  <c r="O24" i="65"/>
  <c r="O39" i="65"/>
  <c r="O40" i="65"/>
  <c r="O50" i="65"/>
  <c r="O60" i="65"/>
  <c r="O72" i="65"/>
  <c r="O74" i="65"/>
  <c r="O75" i="65"/>
  <c r="O80" i="65"/>
  <c r="O83" i="65"/>
  <c r="O86" i="65"/>
  <c r="O87" i="65"/>
  <c r="O94" i="65"/>
  <c r="O99" i="65"/>
  <c r="O100" i="65"/>
  <c r="O101" i="65"/>
  <c r="O102" i="65"/>
  <c r="O103" i="65"/>
  <c r="O104" i="65"/>
  <c r="O105" i="65"/>
  <c r="O106" i="65"/>
  <c r="O107" i="65"/>
  <c r="O108" i="65"/>
  <c r="O109" i="65"/>
  <c r="O110" i="65"/>
  <c r="O112" i="65"/>
  <c r="O114" i="65"/>
  <c r="S114" i="60"/>
  <c r="J114" i="60"/>
  <c r="I114" i="60" s="1"/>
  <c r="S112" i="60"/>
  <c r="J112" i="60"/>
  <c r="I112" i="60" s="1"/>
  <c r="S111" i="60"/>
  <c r="J111" i="60"/>
  <c r="I111" i="60" s="1"/>
  <c r="S110" i="60"/>
  <c r="J110" i="60"/>
  <c r="I110" i="60" s="1"/>
  <c r="S109" i="60"/>
  <c r="K109" i="60"/>
  <c r="J109" i="60"/>
  <c r="M109" i="60" s="1"/>
  <c r="S108" i="60"/>
  <c r="K108" i="60"/>
  <c r="J108" i="60"/>
  <c r="M108" i="60" s="1"/>
  <c r="S107" i="60"/>
  <c r="K107" i="60"/>
  <c r="J107" i="60"/>
  <c r="M107" i="60" s="1"/>
  <c r="S106" i="60"/>
  <c r="K106" i="60"/>
  <c r="J106" i="60"/>
  <c r="M106" i="60" s="1"/>
  <c r="S105" i="60"/>
  <c r="K105" i="60"/>
  <c r="J105" i="60"/>
  <c r="M105" i="60" s="1"/>
  <c r="S104" i="60"/>
  <c r="K104" i="60"/>
  <c r="J104" i="60"/>
  <c r="M104" i="60" s="1"/>
  <c r="S103" i="60"/>
  <c r="K103" i="60"/>
  <c r="J103" i="60"/>
  <c r="M103" i="60" s="1"/>
  <c r="S102" i="60"/>
  <c r="K102" i="60"/>
  <c r="J102" i="60"/>
  <c r="M102" i="60" s="1"/>
  <c r="S101" i="60"/>
  <c r="K101" i="60"/>
  <c r="J101" i="60"/>
  <c r="M101" i="60" s="1"/>
  <c r="S100" i="60"/>
  <c r="K100" i="60"/>
  <c r="J100" i="60"/>
  <c r="M100" i="60" s="1"/>
  <c r="S99" i="60"/>
  <c r="S114" i="61"/>
  <c r="J114" i="61"/>
  <c r="M114" i="61" s="1"/>
  <c r="S112" i="61"/>
  <c r="J112" i="61"/>
  <c r="M112" i="61" s="1"/>
  <c r="S111" i="61"/>
  <c r="J111" i="61"/>
  <c r="M111" i="61" s="1"/>
  <c r="S110" i="61"/>
  <c r="J110" i="61"/>
  <c r="M110" i="61" s="1"/>
  <c r="S109" i="61"/>
  <c r="K109" i="61"/>
  <c r="J109" i="61"/>
  <c r="M109" i="61" s="1"/>
  <c r="S108" i="61"/>
  <c r="K108" i="61"/>
  <c r="J108" i="61"/>
  <c r="M108" i="61" s="1"/>
  <c r="S107" i="61"/>
  <c r="K107" i="61"/>
  <c r="J107" i="61"/>
  <c r="M107" i="61" s="1"/>
  <c r="S106" i="61"/>
  <c r="K106" i="61"/>
  <c r="J106" i="61"/>
  <c r="M106" i="61" s="1"/>
  <c r="S105" i="61"/>
  <c r="K105" i="61"/>
  <c r="J105" i="61"/>
  <c r="M105" i="61" s="1"/>
  <c r="S104" i="61"/>
  <c r="K104" i="61"/>
  <c r="J104" i="61"/>
  <c r="M104" i="61" s="1"/>
  <c r="S103" i="61"/>
  <c r="K103" i="61"/>
  <c r="J103" i="61"/>
  <c r="M103" i="61" s="1"/>
  <c r="L103" i="61" s="1"/>
  <c r="S102" i="61"/>
  <c r="K102" i="61"/>
  <c r="J102" i="61"/>
  <c r="M102" i="61" s="1"/>
  <c r="S101" i="61"/>
  <c r="K101" i="61"/>
  <c r="J101" i="61"/>
  <c r="M101" i="61" s="1"/>
  <c r="S100" i="61"/>
  <c r="K100" i="61"/>
  <c r="J100" i="61"/>
  <c r="M100" i="61" s="1"/>
  <c r="S99" i="61"/>
  <c r="S114" i="62"/>
  <c r="J114" i="62"/>
  <c r="I114" i="62" s="1"/>
  <c r="S112" i="62"/>
  <c r="J112" i="62"/>
  <c r="I112" i="62" s="1"/>
  <c r="S111" i="62"/>
  <c r="J111" i="62"/>
  <c r="I111" i="62" s="1"/>
  <c r="S110" i="62"/>
  <c r="J110" i="62"/>
  <c r="I110" i="62" s="1"/>
  <c r="S109" i="62"/>
  <c r="K109" i="62"/>
  <c r="J109" i="62"/>
  <c r="M109" i="62" s="1"/>
  <c r="S108" i="62"/>
  <c r="K108" i="62"/>
  <c r="J108" i="62"/>
  <c r="M108" i="62" s="1"/>
  <c r="S107" i="62"/>
  <c r="K107" i="62"/>
  <c r="J107" i="62"/>
  <c r="M107" i="62" s="1"/>
  <c r="S106" i="62"/>
  <c r="K106" i="62"/>
  <c r="J106" i="62"/>
  <c r="M106" i="62" s="1"/>
  <c r="S105" i="62"/>
  <c r="K105" i="62"/>
  <c r="J105" i="62"/>
  <c r="M105" i="62" s="1"/>
  <c r="S104" i="62"/>
  <c r="K104" i="62"/>
  <c r="J104" i="62"/>
  <c r="M104" i="62" s="1"/>
  <c r="S103" i="62"/>
  <c r="K103" i="62"/>
  <c r="J103" i="62"/>
  <c r="M103" i="62" s="1"/>
  <c r="S102" i="62"/>
  <c r="K102" i="62"/>
  <c r="J102" i="62"/>
  <c r="M102" i="62" s="1"/>
  <c r="S101" i="62"/>
  <c r="K101" i="62"/>
  <c r="J101" i="62"/>
  <c r="M101" i="62" s="1"/>
  <c r="S100" i="62"/>
  <c r="K100" i="62"/>
  <c r="J100" i="62"/>
  <c r="M100" i="62" s="1"/>
  <c r="S99" i="62"/>
  <c r="S114" i="63"/>
  <c r="J114" i="63"/>
  <c r="M114" i="63" s="1"/>
  <c r="S112" i="63"/>
  <c r="J112" i="63"/>
  <c r="M112" i="63" s="1"/>
  <c r="S111" i="63"/>
  <c r="J111" i="63"/>
  <c r="M111" i="63" s="1"/>
  <c r="S110" i="63"/>
  <c r="J110" i="63"/>
  <c r="M110" i="63" s="1"/>
  <c r="S109" i="63"/>
  <c r="K109" i="63"/>
  <c r="J109" i="63"/>
  <c r="M109" i="63" s="1"/>
  <c r="S108" i="63"/>
  <c r="K108" i="63"/>
  <c r="J108" i="63"/>
  <c r="M108" i="63" s="1"/>
  <c r="S107" i="63"/>
  <c r="K107" i="63"/>
  <c r="J107" i="63"/>
  <c r="M107" i="63" s="1"/>
  <c r="S106" i="63"/>
  <c r="K106" i="63"/>
  <c r="J106" i="63"/>
  <c r="M106" i="63" s="1"/>
  <c r="S105" i="63"/>
  <c r="K105" i="63"/>
  <c r="J105" i="63"/>
  <c r="M105" i="63" s="1"/>
  <c r="S104" i="63"/>
  <c r="K104" i="63"/>
  <c r="J104" i="63"/>
  <c r="M104" i="63" s="1"/>
  <c r="S103" i="63"/>
  <c r="K103" i="63"/>
  <c r="J103" i="63"/>
  <c r="M103" i="63" s="1"/>
  <c r="S102" i="63"/>
  <c r="K102" i="63"/>
  <c r="J102" i="63"/>
  <c r="M102" i="63" s="1"/>
  <c r="S101" i="63"/>
  <c r="K101" i="63"/>
  <c r="J101" i="63"/>
  <c r="M101" i="63" s="1"/>
  <c r="S100" i="63"/>
  <c r="K100" i="63"/>
  <c r="J100" i="63"/>
  <c r="M100" i="63" s="1"/>
  <c r="S99" i="63"/>
  <c r="S114" i="64"/>
  <c r="J114" i="64"/>
  <c r="I114" i="64" s="1"/>
  <c r="S112" i="64"/>
  <c r="J112" i="64"/>
  <c r="I112" i="64" s="1"/>
  <c r="S111" i="64"/>
  <c r="J111" i="64"/>
  <c r="I111" i="64" s="1"/>
  <c r="S110" i="64"/>
  <c r="J110" i="64"/>
  <c r="I110" i="64" s="1"/>
  <c r="S109" i="64"/>
  <c r="K109" i="64"/>
  <c r="J109" i="64"/>
  <c r="M109" i="64" s="1"/>
  <c r="S108" i="64"/>
  <c r="K108" i="64"/>
  <c r="J108" i="64"/>
  <c r="M108" i="64" s="1"/>
  <c r="S107" i="64"/>
  <c r="K107" i="64"/>
  <c r="J107" i="64"/>
  <c r="M107" i="64" s="1"/>
  <c r="S106" i="64"/>
  <c r="K106" i="64"/>
  <c r="J106" i="64"/>
  <c r="M106" i="64" s="1"/>
  <c r="S105" i="64"/>
  <c r="K105" i="64"/>
  <c r="J105" i="64"/>
  <c r="M105" i="64" s="1"/>
  <c r="S104" i="64"/>
  <c r="K104" i="64"/>
  <c r="J104" i="64"/>
  <c r="M104" i="64" s="1"/>
  <c r="S103" i="64"/>
  <c r="K103" i="64"/>
  <c r="J103" i="64"/>
  <c r="M103" i="64" s="1"/>
  <c r="S102" i="64"/>
  <c r="K102" i="64"/>
  <c r="J102" i="64"/>
  <c r="M102" i="64" s="1"/>
  <c r="S101" i="64"/>
  <c r="K101" i="64"/>
  <c r="J101" i="64"/>
  <c r="M101" i="64" s="1"/>
  <c r="S100" i="64"/>
  <c r="K100" i="64"/>
  <c r="J100" i="64"/>
  <c r="M100" i="64" s="1"/>
  <c r="S99" i="64"/>
  <c r="S114" i="65"/>
  <c r="J114" i="65"/>
  <c r="M114" i="65" s="1"/>
  <c r="S112" i="65"/>
  <c r="J112" i="65"/>
  <c r="M112" i="65" s="1"/>
  <c r="J111" i="65"/>
  <c r="S110" i="65"/>
  <c r="J110" i="65"/>
  <c r="M110" i="65" s="1"/>
  <c r="S109" i="65"/>
  <c r="K109" i="65"/>
  <c r="J109" i="65"/>
  <c r="M109" i="65" s="1"/>
  <c r="S108" i="65"/>
  <c r="K108" i="65"/>
  <c r="J108" i="65"/>
  <c r="M108" i="65" s="1"/>
  <c r="S107" i="65"/>
  <c r="K107" i="65"/>
  <c r="J107" i="65"/>
  <c r="M107" i="65" s="1"/>
  <c r="S106" i="65"/>
  <c r="K106" i="65"/>
  <c r="J106" i="65"/>
  <c r="M106" i="65" s="1"/>
  <c r="S105" i="65"/>
  <c r="K105" i="65"/>
  <c r="J105" i="65"/>
  <c r="M105" i="65" s="1"/>
  <c r="S104" i="65"/>
  <c r="K104" i="65"/>
  <c r="J104" i="65"/>
  <c r="M104" i="65" s="1"/>
  <c r="S103" i="65"/>
  <c r="K103" i="65"/>
  <c r="J103" i="65"/>
  <c r="M103" i="65" s="1"/>
  <c r="S102" i="65"/>
  <c r="K102" i="65"/>
  <c r="J102" i="65"/>
  <c r="M102" i="65" s="1"/>
  <c r="S101" i="65"/>
  <c r="K101" i="65"/>
  <c r="J101" i="65"/>
  <c r="M101" i="65" s="1"/>
  <c r="S100" i="65"/>
  <c r="K100" i="65"/>
  <c r="J100" i="65"/>
  <c r="M100" i="65" s="1"/>
  <c r="S99" i="65"/>
  <c r="S114" i="55"/>
  <c r="J114" i="55"/>
  <c r="I114" i="55" s="1"/>
  <c r="S112" i="55"/>
  <c r="J112" i="55"/>
  <c r="I112" i="55" s="1"/>
  <c r="S111" i="55"/>
  <c r="J111" i="55"/>
  <c r="I111" i="55" s="1"/>
  <c r="S110" i="55"/>
  <c r="J110" i="55"/>
  <c r="I110" i="55" s="1"/>
  <c r="S109" i="55"/>
  <c r="K109" i="55"/>
  <c r="J109" i="55"/>
  <c r="M109" i="55" s="1"/>
  <c r="S108" i="55"/>
  <c r="K108" i="55"/>
  <c r="J108" i="55"/>
  <c r="M108" i="55" s="1"/>
  <c r="S107" i="55"/>
  <c r="K107" i="55"/>
  <c r="J107" i="55"/>
  <c r="M107" i="55" s="1"/>
  <c r="S106" i="55"/>
  <c r="K106" i="55"/>
  <c r="J106" i="55"/>
  <c r="M106" i="55" s="1"/>
  <c r="L106" i="55" s="1"/>
  <c r="S105" i="55"/>
  <c r="K105" i="55"/>
  <c r="J105" i="55"/>
  <c r="M105" i="55" s="1"/>
  <c r="S104" i="55"/>
  <c r="K104" i="55"/>
  <c r="J104" i="55"/>
  <c r="M104" i="55" s="1"/>
  <c r="S103" i="55"/>
  <c r="K103" i="55"/>
  <c r="J103" i="55"/>
  <c r="M103" i="55" s="1"/>
  <c r="S102" i="55"/>
  <c r="K102" i="55"/>
  <c r="J102" i="55"/>
  <c r="M102" i="55" s="1"/>
  <c r="S101" i="55"/>
  <c r="K101" i="55"/>
  <c r="J101" i="55"/>
  <c r="M101" i="55" s="1"/>
  <c r="S100" i="55"/>
  <c r="K100" i="55"/>
  <c r="J100" i="55"/>
  <c r="M100" i="55" s="1"/>
  <c r="S99" i="55"/>
  <c r="S99" i="53"/>
  <c r="S101" i="53"/>
  <c r="S102" i="53"/>
  <c r="S103" i="53"/>
  <c r="S104" i="53"/>
  <c r="S105" i="53"/>
  <c r="S106" i="53"/>
  <c r="S109" i="53"/>
  <c r="S110" i="53"/>
  <c r="S112" i="53"/>
  <c r="S114" i="53"/>
  <c r="J111" i="53"/>
  <c r="J110" i="53"/>
  <c r="I110" i="53" s="1"/>
  <c r="J112" i="53"/>
  <c r="M112" i="53" s="1"/>
  <c r="J114" i="53"/>
  <c r="M114" i="53" s="1"/>
  <c r="K109" i="53"/>
  <c r="J109" i="53"/>
  <c r="M109" i="53" s="1"/>
  <c r="J108" i="53"/>
  <c r="J107" i="53"/>
  <c r="K106" i="53"/>
  <c r="J106" i="53"/>
  <c r="M106" i="53" s="1"/>
  <c r="K105" i="53"/>
  <c r="J105" i="53"/>
  <c r="M105" i="53" s="1"/>
  <c r="K104" i="53"/>
  <c r="J104" i="53"/>
  <c r="M104" i="53" s="1"/>
  <c r="K103" i="53"/>
  <c r="J103" i="53"/>
  <c r="M103" i="53" s="1"/>
  <c r="K102" i="53"/>
  <c r="J102" i="53"/>
  <c r="M102" i="53" s="1"/>
  <c r="K101" i="53"/>
  <c r="J101" i="53"/>
  <c r="M101" i="53" s="1"/>
  <c r="J100" i="53"/>
  <c r="L102" i="64" l="1"/>
  <c r="L107" i="63"/>
  <c r="S111" i="65"/>
  <c r="M111" i="65"/>
  <c r="F111" i="53"/>
  <c r="S111" i="53" s="1"/>
  <c r="I110" i="61"/>
  <c r="H110" i="61" s="1"/>
  <c r="K110" i="61" s="1"/>
  <c r="L107" i="61"/>
  <c r="M114" i="64"/>
  <c r="L108" i="65"/>
  <c r="L102" i="55"/>
  <c r="I110" i="65"/>
  <c r="H110" i="65" s="1"/>
  <c r="K110" i="65" s="1"/>
  <c r="L110" i="65" s="1"/>
  <c r="M110" i="68"/>
  <c r="L110" i="68" s="1"/>
  <c r="L107" i="68"/>
  <c r="I112" i="65"/>
  <c r="H112" i="65" s="1"/>
  <c r="K112" i="65" s="1"/>
  <c r="L112" i="65" s="1"/>
  <c r="L106" i="64"/>
  <c r="L109" i="60"/>
  <c r="M110" i="64"/>
  <c r="L107" i="55"/>
  <c r="M112" i="64"/>
  <c r="M114" i="62"/>
  <c r="L105" i="60"/>
  <c r="M110" i="60"/>
  <c r="M110" i="62"/>
  <c r="L101" i="60"/>
  <c r="M114" i="60"/>
  <c r="M111" i="60"/>
  <c r="L109" i="68"/>
  <c r="L101" i="62"/>
  <c r="M111" i="68"/>
  <c r="M111" i="64"/>
  <c r="O111" i="65"/>
  <c r="M110" i="55"/>
  <c r="L105" i="65"/>
  <c r="I111" i="61"/>
  <c r="H111" i="61" s="1"/>
  <c r="K111" i="61" s="1"/>
  <c r="L111" i="61" s="1"/>
  <c r="M112" i="60"/>
  <c r="L101" i="68"/>
  <c r="I112" i="68"/>
  <c r="H112" i="68" s="1"/>
  <c r="K112" i="68" s="1"/>
  <c r="L103" i="64"/>
  <c r="L109" i="62"/>
  <c r="L105" i="62"/>
  <c r="L103" i="63"/>
  <c r="S100" i="53"/>
  <c r="M108" i="53"/>
  <c r="L108" i="53" s="1"/>
  <c r="S108" i="53"/>
  <c r="M100" i="53"/>
  <c r="L100" i="53" s="1"/>
  <c r="L102" i="68"/>
  <c r="O45" i="68"/>
  <c r="O49" i="68"/>
  <c r="K20" i="68"/>
  <c r="O41" i="68"/>
  <c r="O51" i="68"/>
  <c r="O18" i="68"/>
  <c r="K51" i="68"/>
  <c r="K23" i="68"/>
  <c r="O23" i="68"/>
  <c r="L104" i="68"/>
  <c r="L106" i="68"/>
  <c r="O30" i="68"/>
  <c r="K30" i="68"/>
  <c r="O88" i="68"/>
  <c r="K88" i="68"/>
  <c r="K45" i="68"/>
  <c r="O52" i="68"/>
  <c r="K56" i="68"/>
  <c r="O56" i="68"/>
  <c r="M56" i="68"/>
  <c r="L103" i="68"/>
  <c r="L105" i="68"/>
  <c r="L108" i="68"/>
  <c r="L100" i="68"/>
  <c r="K49" i="68"/>
  <c r="S115" i="68"/>
  <c r="K32" i="68"/>
  <c r="L32" i="68" s="1"/>
  <c r="O32" i="68"/>
  <c r="M114" i="68"/>
  <c r="I114" i="68"/>
  <c r="H114" i="68" s="1"/>
  <c r="K114" i="68" s="1"/>
  <c r="K15" i="68"/>
  <c r="O15" i="68"/>
  <c r="K41" i="68"/>
  <c r="K13" i="68"/>
  <c r="K21" i="68"/>
  <c r="O63" i="68"/>
  <c r="O67" i="68"/>
  <c r="O71" i="68"/>
  <c r="M112" i="68"/>
  <c r="K14" i="68"/>
  <c r="K22" i="68"/>
  <c r="K26" i="68"/>
  <c r="K31" i="68"/>
  <c r="K62" i="68"/>
  <c r="H111" i="68"/>
  <c r="K111" i="68" s="1"/>
  <c r="L111" i="68" s="1"/>
  <c r="M107" i="53"/>
  <c r="K107" i="53"/>
  <c r="L104" i="53"/>
  <c r="L104" i="65"/>
  <c r="L100" i="65"/>
  <c r="M112" i="55"/>
  <c r="L107" i="64"/>
  <c r="I110" i="63"/>
  <c r="H110" i="63" s="1"/>
  <c r="K110" i="63" s="1"/>
  <c r="L110" i="63" s="1"/>
  <c r="M111" i="62"/>
  <c r="I114" i="61"/>
  <c r="H114" i="61" s="1"/>
  <c r="K114" i="61" s="1"/>
  <c r="L114" i="61" s="1"/>
  <c r="L109" i="65"/>
  <c r="I114" i="63"/>
  <c r="H114" i="63" s="1"/>
  <c r="K114" i="63" s="1"/>
  <c r="L114" i="63" s="1"/>
  <c r="S115" i="65"/>
  <c r="L103" i="55"/>
  <c r="M114" i="55"/>
  <c r="L101" i="65"/>
  <c r="I111" i="65"/>
  <c r="H111" i="65" s="1"/>
  <c r="K111" i="65" s="1"/>
  <c r="L111" i="65" s="1"/>
  <c r="I114" i="65"/>
  <c r="H114" i="65" s="1"/>
  <c r="K114" i="65" s="1"/>
  <c r="L114" i="65" s="1"/>
  <c r="I111" i="63"/>
  <c r="H111" i="63" s="1"/>
  <c r="K111" i="63" s="1"/>
  <c r="L111" i="63" s="1"/>
  <c r="M112" i="62"/>
  <c r="S115" i="60"/>
  <c r="S115" i="62"/>
  <c r="S115" i="61"/>
  <c r="M111" i="55"/>
  <c r="S115" i="63"/>
  <c r="I112" i="61"/>
  <c r="H112" i="61" s="1"/>
  <c r="K112" i="61" s="1"/>
  <c r="L112" i="61" s="1"/>
  <c r="I112" i="63"/>
  <c r="H112" i="63" s="1"/>
  <c r="K112" i="63" s="1"/>
  <c r="L112" i="63" s="1"/>
  <c r="L109" i="64"/>
  <c r="L101" i="63"/>
  <c r="M99" i="63"/>
  <c r="F24" i="72" s="1"/>
  <c r="L105" i="64"/>
  <c r="L106" i="63"/>
  <c r="L103" i="60"/>
  <c r="L101" i="64"/>
  <c r="L103" i="62"/>
  <c r="L102" i="61"/>
  <c r="L110" i="61"/>
  <c r="L108" i="60"/>
  <c r="L106" i="65"/>
  <c r="L101" i="61"/>
  <c r="M99" i="61"/>
  <c r="F54" i="72" s="1"/>
  <c r="L101" i="55"/>
  <c r="L105" i="55"/>
  <c r="L102" i="63"/>
  <c r="L109" i="61"/>
  <c r="S115" i="55"/>
  <c r="L108" i="64"/>
  <c r="L104" i="62"/>
  <c r="L105" i="61"/>
  <c r="L100" i="64"/>
  <c r="L107" i="60"/>
  <c r="L109" i="55"/>
  <c r="L108" i="62"/>
  <c r="M99" i="65"/>
  <c r="F14" i="72" s="1"/>
  <c r="L103" i="65"/>
  <c r="L107" i="65"/>
  <c r="L109" i="63"/>
  <c r="L104" i="60"/>
  <c r="L100" i="55"/>
  <c r="L104" i="55"/>
  <c r="L108" i="55"/>
  <c r="S115" i="64"/>
  <c r="L104" i="64"/>
  <c r="L105" i="63"/>
  <c r="L100" i="60"/>
  <c r="L102" i="65"/>
  <c r="L100" i="62"/>
  <c r="L107" i="62"/>
  <c r="L106" i="61"/>
  <c r="H110" i="55"/>
  <c r="K110" i="55" s="1"/>
  <c r="H111" i="55"/>
  <c r="K111" i="55" s="1"/>
  <c r="H112" i="55"/>
  <c r="K112" i="55" s="1"/>
  <c r="H114" i="55"/>
  <c r="K114" i="55" s="1"/>
  <c r="H110" i="64"/>
  <c r="K110" i="64" s="1"/>
  <c r="H111" i="64"/>
  <c r="K111" i="64" s="1"/>
  <c r="H112" i="64"/>
  <c r="K112" i="64" s="1"/>
  <c r="H114" i="64"/>
  <c r="K114" i="64" s="1"/>
  <c r="L114" i="64" s="1"/>
  <c r="H110" i="62"/>
  <c r="K110" i="62" s="1"/>
  <c r="H111" i="62"/>
  <c r="K111" i="62" s="1"/>
  <c r="H112" i="62"/>
  <c r="K112" i="62" s="1"/>
  <c r="H114" i="62"/>
  <c r="K114" i="62" s="1"/>
  <c r="H110" i="60"/>
  <c r="K110" i="60" s="1"/>
  <c r="H111" i="60"/>
  <c r="K111" i="60" s="1"/>
  <c r="H112" i="60"/>
  <c r="K112" i="60" s="1"/>
  <c r="H114" i="60"/>
  <c r="K114" i="60" s="1"/>
  <c r="L114" i="60" s="1"/>
  <c r="L100" i="63"/>
  <c r="L104" i="63"/>
  <c r="L108" i="63"/>
  <c r="L102" i="62"/>
  <c r="L106" i="62"/>
  <c r="L100" i="61"/>
  <c r="L104" i="61"/>
  <c r="L108" i="61"/>
  <c r="L102" i="60"/>
  <c r="L106" i="60"/>
  <c r="I114" i="53"/>
  <c r="H114" i="53" s="1"/>
  <c r="K114" i="53" s="1"/>
  <c r="L114" i="53" s="1"/>
  <c r="I112" i="53"/>
  <c r="H112" i="53" s="1"/>
  <c r="K112" i="53" s="1"/>
  <c r="L112" i="53" s="1"/>
  <c r="I111" i="53"/>
  <c r="H111" i="53" s="1"/>
  <c r="M110" i="53"/>
  <c r="H110" i="53"/>
  <c r="K110" i="53" s="1"/>
  <c r="L101" i="53"/>
  <c r="L106" i="53"/>
  <c r="L105" i="53"/>
  <c r="L109" i="53"/>
  <c r="L102" i="53"/>
  <c r="L103" i="53"/>
  <c r="F8" i="64"/>
  <c r="F8" i="61"/>
  <c r="F8" i="60"/>
  <c r="F8" i="55"/>
  <c r="F8" i="53" s="1"/>
  <c r="F62" i="64"/>
  <c r="F62" i="63"/>
  <c r="F62" i="62"/>
  <c r="K111" i="53" l="1"/>
  <c r="M99" i="60"/>
  <c r="F74" i="72" s="1"/>
  <c r="L112" i="60"/>
  <c r="L112" i="64"/>
  <c r="L114" i="62"/>
  <c r="L114" i="55"/>
  <c r="M99" i="64"/>
  <c r="F44" i="72" s="1"/>
  <c r="L110" i="62"/>
  <c r="L112" i="55"/>
  <c r="L111" i="62"/>
  <c r="M99" i="62"/>
  <c r="F34" i="72" s="1"/>
  <c r="L110" i="55"/>
  <c r="L111" i="60"/>
  <c r="L111" i="64"/>
  <c r="M99" i="55"/>
  <c r="F64" i="72" s="1"/>
  <c r="L110" i="60"/>
  <c r="L110" i="64"/>
  <c r="M111" i="53"/>
  <c r="L107" i="53"/>
  <c r="O89" i="68"/>
  <c r="K89" i="68"/>
  <c r="K52" i="68"/>
  <c r="M52" i="68"/>
  <c r="O64" i="68"/>
  <c r="K64" i="68"/>
  <c r="O42" i="68"/>
  <c r="K42" i="68"/>
  <c r="M42" i="68"/>
  <c r="O54" i="68"/>
  <c r="K54" i="68"/>
  <c r="O46" i="68"/>
  <c r="K46" i="68"/>
  <c r="M46" i="68"/>
  <c r="O65" i="68"/>
  <c r="K65" i="68"/>
  <c r="L112" i="68"/>
  <c r="O33" i="68"/>
  <c r="K33" i="68"/>
  <c r="M99" i="68"/>
  <c r="F84" i="72" s="1"/>
  <c r="O68" i="68"/>
  <c r="M68" i="68"/>
  <c r="K68" i="68"/>
  <c r="O61" i="68"/>
  <c r="K61" i="68"/>
  <c r="O34" i="68"/>
  <c r="K34" i="68"/>
  <c r="L114" i="68"/>
  <c r="L56" i="68"/>
  <c r="L111" i="55"/>
  <c r="L112" i="62"/>
  <c r="L110" i="53"/>
  <c r="F97" i="65"/>
  <c r="F76" i="62"/>
  <c r="F76" i="61"/>
  <c r="F85" i="53"/>
  <c r="F85" i="60"/>
  <c r="F76" i="60"/>
  <c r="F76" i="55"/>
  <c r="L111" i="53" l="1"/>
  <c r="F97" i="53"/>
  <c r="F76" i="53"/>
  <c r="M99" i="53"/>
  <c r="C22" i="29" s="1"/>
  <c r="L52" i="68"/>
  <c r="F77" i="55"/>
  <c r="F77" i="60"/>
  <c r="F77" i="61"/>
  <c r="F77" i="62"/>
  <c r="F98" i="65"/>
  <c r="K90" i="68"/>
  <c r="O90" i="68"/>
  <c r="O59" i="68"/>
  <c r="K59" i="68"/>
  <c r="K53" i="68"/>
  <c r="O53" i="68"/>
  <c r="O57" i="68"/>
  <c r="K57" i="68"/>
  <c r="O69" i="68"/>
  <c r="K69" i="68"/>
  <c r="K66" i="68"/>
  <c r="O66" i="68"/>
  <c r="L46" i="68"/>
  <c r="L42" i="68"/>
  <c r="K58" i="68"/>
  <c r="O58" i="68"/>
  <c r="K70" i="68"/>
  <c r="O70" i="68"/>
  <c r="O47" i="68"/>
  <c r="K47" i="68"/>
  <c r="O43" i="68"/>
  <c r="K43" i="68"/>
  <c r="L68" i="68"/>
  <c r="K48" i="68"/>
  <c r="O48" i="68"/>
  <c r="K44" i="68"/>
  <c r="O44" i="68"/>
  <c r="F71" i="65"/>
  <c r="F71" i="53" s="1"/>
  <c r="P21" i="55"/>
  <c r="F98" i="53" l="1"/>
  <c r="K22" i="29"/>
  <c r="F77" i="53"/>
  <c r="K91" i="68"/>
  <c r="O91" i="68"/>
  <c r="K92" i="68" l="1"/>
  <c r="O92" i="68"/>
  <c r="K11" i="53"/>
  <c r="K10" i="53"/>
  <c r="S98" i="53"/>
  <c r="K96" i="53"/>
  <c r="S95" i="53"/>
  <c r="S85" i="53"/>
  <c r="K84" i="53"/>
  <c r="S82" i="53"/>
  <c r="S81" i="53"/>
  <c r="K79" i="53"/>
  <c r="S78" i="53"/>
  <c r="S77" i="53"/>
  <c r="S76" i="53"/>
  <c r="S37" i="53"/>
  <c r="S35" i="53"/>
  <c r="S27" i="53"/>
  <c r="S9" i="53"/>
  <c r="S7" i="53"/>
  <c r="F62" i="65"/>
  <c r="I98" i="65"/>
  <c r="H98" i="65"/>
  <c r="K98" i="65" s="1"/>
  <c r="G98" i="65"/>
  <c r="O98" i="65" s="1"/>
  <c r="I97" i="65"/>
  <c r="H97" i="65"/>
  <c r="K97" i="65" s="1"/>
  <c r="G97" i="65"/>
  <c r="O97" i="65" s="1"/>
  <c r="I96" i="65"/>
  <c r="H96" i="65"/>
  <c r="K96" i="65" s="1"/>
  <c r="G96" i="65"/>
  <c r="O96" i="65" s="1"/>
  <c r="I95" i="65"/>
  <c r="H95" i="65"/>
  <c r="K95" i="65" s="1"/>
  <c r="G95" i="65"/>
  <c r="O95" i="65" s="1"/>
  <c r="I93" i="65"/>
  <c r="H93" i="65"/>
  <c r="G93" i="65"/>
  <c r="I92" i="65"/>
  <c r="H92" i="65"/>
  <c r="G92" i="65"/>
  <c r="I91" i="65"/>
  <c r="H91" i="65"/>
  <c r="G91" i="65"/>
  <c r="I90" i="65"/>
  <c r="H90" i="65"/>
  <c r="G90" i="65"/>
  <c r="I89" i="65"/>
  <c r="H89" i="65"/>
  <c r="G89" i="65"/>
  <c r="I88" i="65"/>
  <c r="H88" i="65"/>
  <c r="G88" i="65"/>
  <c r="I85" i="65"/>
  <c r="H85" i="65"/>
  <c r="K85" i="65" s="1"/>
  <c r="G85" i="65"/>
  <c r="O85" i="65" s="1"/>
  <c r="I84" i="65"/>
  <c r="H84" i="65"/>
  <c r="K84" i="65" s="1"/>
  <c r="G84" i="65"/>
  <c r="O84" i="65" s="1"/>
  <c r="I82" i="65"/>
  <c r="H82" i="65"/>
  <c r="K82" i="65" s="1"/>
  <c r="G82" i="65"/>
  <c r="O82" i="65" s="1"/>
  <c r="I81" i="65"/>
  <c r="H81" i="65"/>
  <c r="K81" i="65" s="1"/>
  <c r="G81" i="65"/>
  <c r="O81" i="65" s="1"/>
  <c r="I79" i="65"/>
  <c r="H79" i="65"/>
  <c r="K79" i="65" s="1"/>
  <c r="G79" i="65"/>
  <c r="O79" i="65" s="1"/>
  <c r="I78" i="65"/>
  <c r="H78" i="65"/>
  <c r="K78" i="65" s="1"/>
  <c r="G78" i="65"/>
  <c r="O78" i="65" s="1"/>
  <c r="I77" i="65"/>
  <c r="H77" i="65"/>
  <c r="K77" i="65" s="1"/>
  <c r="G77" i="65"/>
  <c r="O77" i="65" s="1"/>
  <c r="I76" i="65"/>
  <c r="H76" i="65"/>
  <c r="K76" i="65" s="1"/>
  <c r="G76" i="65"/>
  <c r="O76" i="65" s="1"/>
  <c r="I73" i="65"/>
  <c r="H73" i="65"/>
  <c r="K73" i="65" s="1"/>
  <c r="G73" i="65"/>
  <c r="O73" i="65" s="1"/>
  <c r="I71" i="65"/>
  <c r="H71" i="65"/>
  <c r="K71" i="65" s="1"/>
  <c r="G71" i="65"/>
  <c r="O71" i="65" s="1"/>
  <c r="I70" i="65"/>
  <c r="H70" i="65"/>
  <c r="G70" i="65"/>
  <c r="I69" i="65"/>
  <c r="H69" i="65"/>
  <c r="G69" i="65"/>
  <c r="I68" i="65"/>
  <c r="H68" i="65"/>
  <c r="G68" i="65"/>
  <c r="I67" i="65"/>
  <c r="H67" i="65"/>
  <c r="G67" i="65"/>
  <c r="I66" i="65"/>
  <c r="H66" i="65"/>
  <c r="G66" i="65"/>
  <c r="I65" i="65"/>
  <c r="H65" i="65"/>
  <c r="G65" i="65"/>
  <c r="I64" i="65"/>
  <c r="H64" i="65"/>
  <c r="G64" i="65"/>
  <c r="I63" i="65"/>
  <c r="H63" i="65"/>
  <c r="G63" i="65"/>
  <c r="I62" i="65"/>
  <c r="H62" i="65"/>
  <c r="G62" i="65"/>
  <c r="I61" i="65"/>
  <c r="H61" i="65"/>
  <c r="G61" i="65"/>
  <c r="I59" i="65"/>
  <c r="H59" i="65"/>
  <c r="G59" i="65"/>
  <c r="I58" i="65"/>
  <c r="H58" i="65"/>
  <c r="G58" i="65"/>
  <c r="I57" i="65"/>
  <c r="H57" i="65"/>
  <c r="G57" i="65"/>
  <c r="I56" i="65"/>
  <c r="H56" i="65"/>
  <c r="G56" i="65"/>
  <c r="I55" i="65"/>
  <c r="H55" i="65"/>
  <c r="G55" i="65"/>
  <c r="I54" i="65"/>
  <c r="H54" i="65"/>
  <c r="G54" i="65"/>
  <c r="I53" i="65"/>
  <c r="H53" i="65"/>
  <c r="G53" i="65"/>
  <c r="I52" i="65"/>
  <c r="H52" i="65"/>
  <c r="G52" i="65"/>
  <c r="I51" i="65"/>
  <c r="H51" i="65"/>
  <c r="G51" i="65"/>
  <c r="F51" i="65"/>
  <c r="F55" i="65" s="1"/>
  <c r="I49" i="65"/>
  <c r="H49" i="65"/>
  <c r="G49" i="65"/>
  <c r="I48" i="65"/>
  <c r="H48" i="65"/>
  <c r="G48" i="65"/>
  <c r="I47" i="65"/>
  <c r="H47" i="65"/>
  <c r="G47" i="65"/>
  <c r="I46" i="65"/>
  <c r="H46" i="65"/>
  <c r="G46" i="65"/>
  <c r="I45" i="65"/>
  <c r="H45" i="65"/>
  <c r="G45" i="65"/>
  <c r="I44" i="65"/>
  <c r="H44" i="65"/>
  <c r="G44" i="65"/>
  <c r="I43" i="65"/>
  <c r="H43" i="65"/>
  <c r="G43" i="65"/>
  <c r="I42" i="65"/>
  <c r="H42" i="65"/>
  <c r="G42" i="65"/>
  <c r="I41" i="65"/>
  <c r="H41" i="65"/>
  <c r="G41" i="65"/>
  <c r="F41" i="65"/>
  <c r="I38" i="65"/>
  <c r="H38" i="65"/>
  <c r="K38" i="65" s="1"/>
  <c r="G38" i="65"/>
  <c r="O38" i="65" s="1"/>
  <c r="I37" i="65"/>
  <c r="H37" i="65"/>
  <c r="K37" i="65" s="1"/>
  <c r="G37" i="65"/>
  <c r="O37" i="65" s="1"/>
  <c r="I35" i="65"/>
  <c r="H35" i="65"/>
  <c r="K35" i="65" s="1"/>
  <c r="G35" i="65"/>
  <c r="O35" i="65" s="1"/>
  <c r="I34" i="65"/>
  <c r="H34" i="65"/>
  <c r="G34" i="65"/>
  <c r="I33" i="65"/>
  <c r="H33" i="65"/>
  <c r="G33" i="65"/>
  <c r="I32" i="65"/>
  <c r="H32" i="65"/>
  <c r="G32" i="65"/>
  <c r="I31" i="65"/>
  <c r="H31" i="65"/>
  <c r="G31" i="65"/>
  <c r="F31" i="65"/>
  <c r="O31" i="65" s="1"/>
  <c r="I30" i="65"/>
  <c r="H30" i="65"/>
  <c r="G30" i="65"/>
  <c r="I29" i="65"/>
  <c r="H29" i="65"/>
  <c r="G29" i="65"/>
  <c r="F29" i="65"/>
  <c r="I28" i="65"/>
  <c r="H28" i="65"/>
  <c r="G28" i="65"/>
  <c r="O28" i="65" s="1"/>
  <c r="I27" i="65"/>
  <c r="H27" i="65"/>
  <c r="K27" i="65" s="1"/>
  <c r="G27" i="65"/>
  <c r="O27" i="65" s="1"/>
  <c r="I26" i="65"/>
  <c r="H26" i="65"/>
  <c r="G26" i="65"/>
  <c r="F26" i="65"/>
  <c r="I25" i="65"/>
  <c r="H25" i="65"/>
  <c r="G25" i="65"/>
  <c r="O25" i="65" s="1"/>
  <c r="I23" i="65"/>
  <c r="H23" i="65"/>
  <c r="G23" i="65"/>
  <c r="I22" i="65"/>
  <c r="H22" i="65"/>
  <c r="G22" i="65"/>
  <c r="I21" i="65"/>
  <c r="H21" i="65"/>
  <c r="G21" i="65"/>
  <c r="I20" i="65"/>
  <c r="H20" i="65"/>
  <c r="G20" i="65"/>
  <c r="I19" i="65"/>
  <c r="H19" i="65"/>
  <c r="G19" i="65"/>
  <c r="I18" i="65"/>
  <c r="H18" i="65"/>
  <c r="G18" i="65"/>
  <c r="I17" i="65"/>
  <c r="H17" i="65"/>
  <c r="G17" i="65"/>
  <c r="I16" i="65"/>
  <c r="H16" i="65"/>
  <c r="G16" i="65"/>
  <c r="I15" i="65"/>
  <c r="H15" i="65"/>
  <c r="G15" i="65"/>
  <c r="I14" i="65"/>
  <c r="H14" i="65"/>
  <c r="G14" i="65"/>
  <c r="I13" i="65"/>
  <c r="H13" i="65"/>
  <c r="G13" i="65"/>
  <c r="I11" i="65"/>
  <c r="H11" i="65"/>
  <c r="K11" i="65" s="1"/>
  <c r="G11" i="65"/>
  <c r="O11" i="65" s="1"/>
  <c r="I10" i="65"/>
  <c r="H10" i="65"/>
  <c r="K10" i="65" s="1"/>
  <c r="G10" i="65"/>
  <c r="O10" i="65" s="1"/>
  <c r="I9" i="65"/>
  <c r="H9" i="65"/>
  <c r="K9" i="65" s="1"/>
  <c r="G9" i="65"/>
  <c r="O9" i="65" s="1"/>
  <c r="I8" i="65"/>
  <c r="H8" i="65"/>
  <c r="K8" i="65" s="1"/>
  <c r="G8" i="65"/>
  <c r="O8" i="65" s="1"/>
  <c r="G7" i="65"/>
  <c r="O7" i="65" s="1"/>
  <c r="F25" i="64"/>
  <c r="F51" i="64"/>
  <c r="I98" i="64"/>
  <c r="H98" i="64"/>
  <c r="K98" i="64" s="1"/>
  <c r="G98" i="64"/>
  <c r="O98" i="64" s="1"/>
  <c r="I97" i="64"/>
  <c r="H97" i="64"/>
  <c r="K97" i="64" s="1"/>
  <c r="G97" i="64"/>
  <c r="O97" i="64" s="1"/>
  <c r="I96" i="64"/>
  <c r="H96" i="64"/>
  <c r="K96" i="64" s="1"/>
  <c r="G96" i="64"/>
  <c r="O96" i="64" s="1"/>
  <c r="I95" i="64"/>
  <c r="H95" i="64"/>
  <c r="K95" i="64" s="1"/>
  <c r="G95" i="64"/>
  <c r="O95" i="64" s="1"/>
  <c r="I93" i="64"/>
  <c r="H93" i="64"/>
  <c r="G93" i="64"/>
  <c r="I92" i="64"/>
  <c r="H92" i="64"/>
  <c r="G92" i="64"/>
  <c r="I91" i="64"/>
  <c r="H91" i="64"/>
  <c r="G91" i="64"/>
  <c r="I90" i="64"/>
  <c r="H90" i="64"/>
  <c r="G90" i="64"/>
  <c r="I89" i="64"/>
  <c r="H89" i="64"/>
  <c r="G89" i="64"/>
  <c r="I88" i="64"/>
  <c r="H88" i="64"/>
  <c r="G88" i="64"/>
  <c r="I85" i="64"/>
  <c r="H85" i="64"/>
  <c r="K85" i="64" s="1"/>
  <c r="G85" i="64"/>
  <c r="O85" i="64" s="1"/>
  <c r="I84" i="64"/>
  <c r="H84" i="64"/>
  <c r="K84" i="64" s="1"/>
  <c r="G84" i="64"/>
  <c r="O84" i="64" s="1"/>
  <c r="I82" i="64"/>
  <c r="H82" i="64"/>
  <c r="K82" i="64" s="1"/>
  <c r="G82" i="64"/>
  <c r="O82" i="64" s="1"/>
  <c r="I81" i="64"/>
  <c r="H81" i="64"/>
  <c r="K81" i="64" s="1"/>
  <c r="G81" i="64"/>
  <c r="O81" i="64" s="1"/>
  <c r="I79" i="64"/>
  <c r="H79" i="64"/>
  <c r="K79" i="64" s="1"/>
  <c r="G79" i="64"/>
  <c r="O79" i="64" s="1"/>
  <c r="I78" i="64"/>
  <c r="H78" i="64"/>
  <c r="K78" i="64" s="1"/>
  <c r="G78" i="64"/>
  <c r="O78" i="64" s="1"/>
  <c r="I77" i="64"/>
  <c r="H77" i="64"/>
  <c r="K77" i="64" s="1"/>
  <c r="G77" i="64"/>
  <c r="O77" i="64" s="1"/>
  <c r="I76" i="64"/>
  <c r="H76" i="64"/>
  <c r="K76" i="64" s="1"/>
  <c r="G76" i="64"/>
  <c r="O76" i="64" s="1"/>
  <c r="I73" i="64"/>
  <c r="H73" i="64"/>
  <c r="K73" i="64" s="1"/>
  <c r="G73" i="64"/>
  <c r="O73" i="64" s="1"/>
  <c r="I71" i="64"/>
  <c r="H71" i="64"/>
  <c r="K71" i="64" s="1"/>
  <c r="G71" i="64"/>
  <c r="O71" i="64" s="1"/>
  <c r="I70" i="64"/>
  <c r="H70" i="64"/>
  <c r="G70" i="64"/>
  <c r="I69" i="64"/>
  <c r="H69" i="64"/>
  <c r="G69" i="64"/>
  <c r="I68" i="64"/>
  <c r="H68" i="64"/>
  <c r="G68" i="64"/>
  <c r="I67" i="64"/>
  <c r="H67" i="64"/>
  <c r="G67" i="64"/>
  <c r="F67" i="64"/>
  <c r="I66" i="64"/>
  <c r="H66" i="64"/>
  <c r="G66" i="64"/>
  <c r="I65" i="64"/>
  <c r="H65" i="64"/>
  <c r="G65" i="64"/>
  <c r="F65" i="64"/>
  <c r="I64" i="64"/>
  <c r="H64" i="64"/>
  <c r="G64" i="64"/>
  <c r="I63" i="64"/>
  <c r="H63" i="64"/>
  <c r="G63" i="64"/>
  <c r="F63" i="64"/>
  <c r="I62" i="64"/>
  <c r="H62" i="64"/>
  <c r="K62" i="64" s="1"/>
  <c r="G62" i="64"/>
  <c r="O62" i="64" s="1"/>
  <c r="I61" i="64"/>
  <c r="H61" i="64"/>
  <c r="G61" i="64"/>
  <c r="F61" i="64"/>
  <c r="I59" i="64"/>
  <c r="H59" i="64"/>
  <c r="G59" i="64"/>
  <c r="I58" i="64"/>
  <c r="H58" i="64"/>
  <c r="G58" i="64"/>
  <c r="I57" i="64"/>
  <c r="H57" i="64"/>
  <c r="G57" i="64"/>
  <c r="I56" i="64"/>
  <c r="H56" i="64"/>
  <c r="G56" i="64"/>
  <c r="I55" i="64"/>
  <c r="H55" i="64"/>
  <c r="G55" i="64"/>
  <c r="I54" i="64"/>
  <c r="H54" i="64"/>
  <c r="G54" i="64"/>
  <c r="I53" i="64"/>
  <c r="H53" i="64"/>
  <c r="G53" i="64"/>
  <c r="I52" i="64"/>
  <c r="H52" i="64"/>
  <c r="G52" i="64"/>
  <c r="I51" i="64"/>
  <c r="H51" i="64"/>
  <c r="G51" i="64"/>
  <c r="I49" i="64"/>
  <c r="H49" i="64"/>
  <c r="G49" i="64"/>
  <c r="I48" i="64"/>
  <c r="H48" i="64"/>
  <c r="G48" i="64"/>
  <c r="I47" i="64"/>
  <c r="H47" i="64"/>
  <c r="G47" i="64"/>
  <c r="I46" i="64"/>
  <c r="H46" i="64"/>
  <c r="G46" i="64"/>
  <c r="I45" i="64"/>
  <c r="H45" i="64"/>
  <c r="G45" i="64"/>
  <c r="I44" i="64"/>
  <c r="H44" i="64"/>
  <c r="G44" i="64"/>
  <c r="I43" i="64"/>
  <c r="H43" i="64"/>
  <c r="G43" i="64"/>
  <c r="I42" i="64"/>
  <c r="H42" i="64"/>
  <c r="G42" i="64"/>
  <c r="I41" i="64"/>
  <c r="H41" i="64"/>
  <c r="G41" i="64"/>
  <c r="F41" i="64"/>
  <c r="I38" i="64"/>
  <c r="H38" i="64"/>
  <c r="K38" i="64" s="1"/>
  <c r="G38" i="64"/>
  <c r="O38" i="64" s="1"/>
  <c r="I37" i="64"/>
  <c r="H37" i="64"/>
  <c r="K37" i="64" s="1"/>
  <c r="G37" i="64"/>
  <c r="O37" i="64" s="1"/>
  <c r="I35" i="64"/>
  <c r="H35" i="64"/>
  <c r="K35" i="64" s="1"/>
  <c r="G35" i="64"/>
  <c r="O35" i="64" s="1"/>
  <c r="I34" i="64"/>
  <c r="H34" i="64"/>
  <c r="G34" i="64"/>
  <c r="I33" i="64"/>
  <c r="H33" i="64"/>
  <c r="G33" i="64"/>
  <c r="I32" i="64"/>
  <c r="H32" i="64"/>
  <c r="G32" i="64"/>
  <c r="I31" i="64"/>
  <c r="H31" i="64"/>
  <c r="G31" i="64"/>
  <c r="F31" i="64"/>
  <c r="I30" i="64"/>
  <c r="H30" i="64"/>
  <c r="G30" i="64"/>
  <c r="I29" i="64"/>
  <c r="H29" i="64"/>
  <c r="G29" i="64"/>
  <c r="F29" i="64"/>
  <c r="I28" i="64"/>
  <c r="H28" i="64"/>
  <c r="G28" i="64"/>
  <c r="I27" i="64"/>
  <c r="H27" i="64"/>
  <c r="K27" i="64" s="1"/>
  <c r="G27" i="64"/>
  <c r="O27" i="64" s="1"/>
  <c r="I26" i="64"/>
  <c r="H26" i="64"/>
  <c r="G26" i="64"/>
  <c r="F26" i="64"/>
  <c r="I25" i="64"/>
  <c r="H25" i="64"/>
  <c r="G25" i="64"/>
  <c r="I23" i="64"/>
  <c r="H23" i="64"/>
  <c r="G23" i="64"/>
  <c r="I22" i="64"/>
  <c r="H22" i="64"/>
  <c r="G22" i="64"/>
  <c r="I21" i="64"/>
  <c r="H21" i="64"/>
  <c r="G21" i="64"/>
  <c r="I20" i="64"/>
  <c r="H20" i="64"/>
  <c r="G20" i="64"/>
  <c r="I19" i="64"/>
  <c r="H19" i="64"/>
  <c r="G19" i="64"/>
  <c r="I18" i="64"/>
  <c r="H18" i="64"/>
  <c r="G18" i="64"/>
  <c r="I17" i="64"/>
  <c r="H17" i="64"/>
  <c r="G17" i="64"/>
  <c r="I16" i="64"/>
  <c r="H16" i="64"/>
  <c r="G16" i="64"/>
  <c r="I15" i="64"/>
  <c r="H15" i="64"/>
  <c r="G15" i="64"/>
  <c r="I14" i="64"/>
  <c r="H14" i="64"/>
  <c r="G14" i="64"/>
  <c r="I13" i="64"/>
  <c r="H13" i="64"/>
  <c r="G13" i="64"/>
  <c r="I11" i="64"/>
  <c r="H11" i="64"/>
  <c r="K11" i="64" s="1"/>
  <c r="G11" i="64"/>
  <c r="O11" i="64" s="1"/>
  <c r="I10" i="64"/>
  <c r="H10" i="64"/>
  <c r="K10" i="64" s="1"/>
  <c r="G10" i="64"/>
  <c r="O10" i="64" s="1"/>
  <c r="I9" i="64"/>
  <c r="H9" i="64"/>
  <c r="K9" i="64" s="1"/>
  <c r="G9" i="64"/>
  <c r="O9" i="64" s="1"/>
  <c r="I8" i="64"/>
  <c r="H8" i="64"/>
  <c r="G8" i="64"/>
  <c r="O8" i="64" s="1"/>
  <c r="G7" i="64"/>
  <c r="O7" i="64" s="1"/>
  <c r="F25" i="63"/>
  <c r="F31" i="63"/>
  <c r="F31" i="53" s="1"/>
  <c r="F29" i="63"/>
  <c r="F29" i="53" s="1"/>
  <c r="F26" i="63"/>
  <c r="F61" i="62"/>
  <c r="F61" i="63"/>
  <c r="F55" i="63"/>
  <c r="I98" i="63"/>
  <c r="H98" i="63"/>
  <c r="K98" i="63" s="1"/>
  <c r="G98" i="63"/>
  <c r="O98" i="63" s="1"/>
  <c r="I97" i="63"/>
  <c r="H97" i="63"/>
  <c r="K97" i="63" s="1"/>
  <c r="G97" i="63"/>
  <c r="O97" i="63" s="1"/>
  <c r="I96" i="63"/>
  <c r="H96" i="63"/>
  <c r="K96" i="63" s="1"/>
  <c r="G96" i="63"/>
  <c r="O96" i="63" s="1"/>
  <c r="I95" i="63"/>
  <c r="H95" i="63"/>
  <c r="K95" i="63" s="1"/>
  <c r="G95" i="63"/>
  <c r="O95" i="63" s="1"/>
  <c r="I93" i="63"/>
  <c r="H93" i="63"/>
  <c r="G93" i="63"/>
  <c r="I92" i="63"/>
  <c r="H92" i="63"/>
  <c r="G92" i="63"/>
  <c r="I91" i="63"/>
  <c r="H91" i="63"/>
  <c r="G91" i="63"/>
  <c r="I90" i="63"/>
  <c r="H90" i="63"/>
  <c r="G90" i="63"/>
  <c r="I89" i="63"/>
  <c r="H89" i="63"/>
  <c r="G89" i="63"/>
  <c r="I88" i="63"/>
  <c r="H88" i="63"/>
  <c r="G88" i="63"/>
  <c r="I85" i="63"/>
  <c r="H85" i="63"/>
  <c r="K85" i="63" s="1"/>
  <c r="G85" i="63"/>
  <c r="O85" i="63" s="1"/>
  <c r="I84" i="63"/>
  <c r="H84" i="63"/>
  <c r="K84" i="63" s="1"/>
  <c r="G84" i="63"/>
  <c r="O84" i="63" s="1"/>
  <c r="I82" i="63"/>
  <c r="H82" i="63"/>
  <c r="K82" i="63" s="1"/>
  <c r="G82" i="63"/>
  <c r="O82" i="63" s="1"/>
  <c r="I81" i="63"/>
  <c r="H81" i="63"/>
  <c r="K81" i="63" s="1"/>
  <c r="G81" i="63"/>
  <c r="O81" i="63" s="1"/>
  <c r="I79" i="63"/>
  <c r="H79" i="63"/>
  <c r="K79" i="63" s="1"/>
  <c r="G79" i="63"/>
  <c r="O79" i="63" s="1"/>
  <c r="I78" i="63"/>
  <c r="H78" i="63"/>
  <c r="K78" i="63" s="1"/>
  <c r="G78" i="63"/>
  <c r="O78" i="63" s="1"/>
  <c r="I77" i="63"/>
  <c r="H77" i="63"/>
  <c r="K77" i="63" s="1"/>
  <c r="G77" i="63"/>
  <c r="O77" i="63" s="1"/>
  <c r="I76" i="63"/>
  <c r="H76" i="63"/>
  <c r="K76" i="63" s="1"/>
  <c r="G76" i="63"/>
  <c r="O76" i="63" s="1"/>
  <c r="I73" i="63"/>
  <c r="H73" i="63"/>
  <c r="K73" i="63" s="1"/>
  <c r="G73" i="63"/>
  <c r="O73" i="63" s="1"/>
  <c r="I71" i="63"/>
  <c r="H71" i="63"/>
  <c r="K71" i="63" s="1"/>
  <c r="G71" i="63"/>
  <c r="O71" i="63" s="1"/>
  <c r="I70" i="63"/>
  <c r="H70" i="63"/>
  <c r="G70" i="63"/>
  <c r="I69" i="63"/>
  <c r="H69" i="63"/>
  <c r="G69" i="63"/>
  <c r="I68" i="63"/>
  <c r="H68" i="63"/>
  <c r="G68" i="63"/>
  <c r="I67" i="63"/>
  <c r="H67" i="63"/>
  <c r="G67" i="63"/>
  <c r="F67" i="63"/>
  <c r="I66" i="63"/>
  <c r="H66" i="63"/>
  <c r="G66" i="63"/>
  <c r="I65" i="63"/>
  <c r="H65" i="63"/>
  <c r="G65" i="63"/>
  <c r="F65" i="63"/>
  <c r="I64" i="63"/>
  <c r="H64" i="63"/>
  <c r="G64" i="63"/>
  <c r="I63" i="63"/>
  <c r="H63" i="63"/>
  <c r="G63" i="63"/>
  <c r="F63" i="63"/>
  <c r="I62" i="63"/>
  <c r="H62" i="63"/>
  <c r="K62" i="63" s="1"/>
  <c r="G62" i="63"/>
  <c r="O62" i="63" s="1"/>
  <c r="I61" i="63"/>
  <c r="H61" i="63"/>
  <c r="G61" i="63"/>
  <c r="I59" i="63"/>
  <c r="H59" i="63"/>
  <c r="G59" i="63"/>
  <c r="I58" i="63"/>
  <c r="H58" i="63"/>
  <c r="G58" i="63"/>
  <c r="I57" i="63"/>
  <c r="H57" i="63"/>
  <c r="G57" i="63"/>
  <c r="I56" i="63"/>
  <c r="H56" i="63"/>
  <c r="G56" i="63"/>
  <c r="I55" i="63"/>
  <c r="H55" i="63"/>
  <c r="G55" i="63"/>
  <c r="I54" i="63"/>
  <c r="H54" i="63"/>
  <c r="G54" i="63"/>
  <c r="I53" i="63"/>
  <c r="H53" i="63"/>
  <c r="G53" i="63"/>
  <c r="I52" i="63"/>
  <c r="H52" i="63"/>
  <c r="G52" i="63"/>
  <c r="I51" i="63"/>
  <c r="H51" i="63"/>
  <c r="K51" i="63" s="1"/>
  <c r="G51" i="63"/>
  <c r="O51" i="63" s="1"/>
  <c r="I49" i="63"/>
  <c r="H49" i="63"/>
  <c r="G49" i="63"/>
  <c r="I48" i="63"/>
  <c r="H48" i="63"/>
  <c r="G48" i="63"/>
  <c r="I47" i="63"/>
  <c r="H47" i="63"/>
  <c r="G47" i="63"/>
  <c r="I46" i="63"/>
  <c r="H46" i="63"/>
  <c r="G46" i="63"/>
  <c r="I45" i="63"/>
  <c r="H45" i="63"/>
  <c r="G45" i="63"/>
  <c r="I44" i="63"/>
  <c r="H44" i="63"/>
  <c r="G44" i="63"/>
  <c r="I43" i="63"/>
  <c r="H43" i="63"/>
  <c r="G43" i="63"/>
  <c r="I42" i="63"/>
  <c r="H42" i="63"/>
  <c r="G42" i="63"/>
  <c r="I41" i="63"/>
  <c r="H41" i="63"/>
  <c r="G41" i="63"/>
  <c r="F41" i="63"/>
  <c r="I38" i="63"/>
  <c r="H38" i="63"/>
  <c r="K38" i="63" s="1"/>
  <c r="G38" i="63"/>
  <c r="O38" i="63" s="1"/>
  <c r="I37" i="63"/>
  <c r="H37" i="63"/>
  <c r="K37" i="63" s="1"/>
  <c r="G37" i="63"/>
  <c r="O37" i="63" s="1"/>
  <c r="I35" i="63"/>
  <c r="H35" i="63"/>
  <c r="K35" i="63" s="1"/>
  <c r="G35" i="63"/>
  <c r="O35" i="63" s="1"/>
  <c r="I34" i="63"/>
  <c r="H34" i="63"/>
  <c r="G34" i="63"/>
  <c r="I33" i="63"/>
  <c r="H33" i="63"/>
  <c r="G33" i="63"/>
  <c r="I32" i="63"/>
  <c r="H32" i="63"/>
  <c r="G32" i="63"/>
  <c r="I31" i="63"/>
  <c r="H31" i="63"/>
  <c r="G31" i="63"/>
  <c r="I30" i="63"/>
  <c r="H30" i="63"/>
  <c r="G30" i="63"/>
  <c r="I29" i="63"/>
  <c r="H29" i="63"/>
  <c r="G29" i="63"/>
  <c r="I28" i="63"/>
  <c r="H28" i="63"/>
  <c r="G28" i="63"/>
  <c r="I27" i="63"/>
  <c r="H27" i="63"/>
  <c r="K27" i="63" s="1"/>
  <c r="G27" i="63"/>
  <c r="O27" i="63" s="1"/>
  <c r="I26" i="63"/>
  <c r="H26" i="63"/>
  <c r="G26" i="63"/>
  <c r="I25" i="63"/>
  <c r="H25" i="63"/>
  <c r="G25" i="63"/>
  <c r="I23" i="63"/>
  <c r="H23" i="63"/>
  <c r="G23" i="63"/>
  <c r="I22" i="63"/>
  <c r="H22" i="63"/>
  <c r="G22" i="63"/>
  <c r="I21" i="63"/>
  <c r="H21" i="63"/>
  <c r="G21" i="63"/>
  <c r="I20" i="63"/>
  <c r="H20" i="63"/>
  <c r="G20" i="63"/>
  <c r="I19" i="63"/>
  <c r="H19" i="63"/>
  <c r="G19" i="63"/>
  <c r="I18" i="63"/>
  <c r="H18" i="63"/>
  <c r="G18" i="63"/>
  <c r="I17" i="63"/>
  <c r="H17" i="63"/>
  <c r="G17" i="63"/>
  <c r="I16" i="63"/>
  <c r="H16" i="63"/>
  <c r="G16" i="63"/>
  <c r="I15" i="63"/>
  <c r="H15" i="63"/>
  <c r="G15" i="63"/>
  <c r="I14" i="63"/>
  <c r="H14" i="63"/>
  <c r="G14" i="63"/>
  <c r="I13" i="63"/>
  <c r="H13" i="63"/>
  <c r="G13" i="63"/>
  <c r="I11" i="63"/>
  <c r="H11" i="63"/>
  <c r="K11" i="63" s="1"/>
  <c r="G11" i="63"/>
  <c r="O11" i="63" s="1"/>
  <c r="I10" i="63"/>
  <c r="H10" i="63"/>
  <c r="K10" i="63" s="1"/>
  <c r="G10" i="63"/>
  <c r="O10" i="63" s="1"/>
  <c r="I9" i="63"/>
  <c r="H9" i="63"/>
  <c r="K9" i="63" s="1"/>
  <c r="G9" i="63"/>
  <c r="O9" i="63" s="1"/>
  <c r="I8" i="63"/>
  <c r="H8" i="63"/>
  <c r="G8" i="63"/>
  <c r="O8" i="63" s="1"/>
  <c r="G7" i="63"/>
  <c r="O7" i="63" s="1"/>
  <c r="F67" i="62"/>
  <c r="F65" i="62"/>
  <c r="F63" i="62"/>
  <c r="F26" i="62"/>
  <c r="F25" i="62"/>
  <c r="I98" i="62"/>
  <c r="H98" i="62"/>
  <c r="K98" i="62" s="1"/>
  <c r="G98" i="62"/>
  <c r="O98" i="62" s="1"/>
  <c r="I97" i="62"/>
  <c r="H97" i="62"/>
  <c r="K97" i="62" s="1"/>
  <c r="G97" i="62"/>
  <c r="O97" i="62" s="1"/>
  <c r="I96" i="62"/>
  <c r="H96" i="62"/>
  <c r="K96" i="62" s="1"/>
  <c r="G96" i="62"/>
  <c r="O96" i="62" s="1"/>
  <c r="I95" i="62"/>
  <c r="H95" i="62"/>
  <c r="K95" i="62" s="1"/>
  <c r="G95" i="62"/>
  <c r="O95" i="62" s="1"/>
  <c r="I93" i="62"/>
  <c r="H93" i="62"/>
  <c r="G93" i="62"/>
  <c r="I92" i="62"/>
  <c r="H92" i="62"/>
  <c r="G92" i="62"/>
  <c r="I91" i="62"/>
  <c r="H91" i="62"/>
  <c r="G91" i="62"/>
  <c r="I90" i="62"/>
  <c r="H90" i="62"/>
  <c r="G90" i="62"/>
  <c r="I89" i="62"/>
  <c r="H89" i="62"/>
  <c r="G89" i="62"/>
  <c r="I88" i="62"/>
  <c r="H88" i="62"/>
  <c r="G88" i="62"/>
  <c r="I85" i="62"/>
  <c r="H85" i="62"/>
  <c r="K85" i="62" s="1"/>
  <c r="G85" i="62"/>
  <c r="O85" i="62" s="1"/>
  <c r="I84" i="62"/>
  <c r="H84" i="62"/>
  <c r="K84" i="62" s="1"/>
  <c r="G84" i="62"/>
  <c r="O84" i="62" s="1"/>
  <c r="I82" i="62"/>
  <c r="H82" i="62"/>
  <c r="K82" i="62" s="1"/>
  <c r="G82" i="62"/>
  <c r="O82" i="62" s="1"/>
  <c r="I81" i="62"/>
  <c r="H81" i="62"/>
  <c r="K81" i="62" s="1"/>
  <c r="G81" i="62"/>
  <c r="O81" i="62" s="1"/>
  <c r="I79" i="62"/>
  <c r="H79" i="62"/>
  <c r="K79" i="62" s="1"/>
  <c r="G79" i="62"/>
  <c r="O79" i="62" s="1"/>
  <c r="I78" i="62"/>
  <c r="H78" i="62"/>
  <c r="K78" i="62" s="1"/>
  <c r="G78" i="62"/>
  <c r="O78" i="62" s="1"/>
  <c r="I77" i="62"/>
  <c r="H77" i="62"/>
  <c r="K77" i="62" s="1"/>
  <c r="G77" i="62"/>
  <c r="O77" i="62" s="1"/>
  <c r="I76" i="62"/>
  <c r="H76" i="62"/>
  <c r="K76" i="62" s="1"/>
  <c r="G76" i="62"/>
  <c r="O76" i="62" s="1"/>
  <c r="I73" i="62"/>
  <c r="H73" i="62"/>
  <c r="K73" i="62" s="1"/>
  <c r="G73" i="62"/>
  <c r="O73" i="62" s="1"/>
  <c r="I71" i="62"/>
  <c r="H71" i="62"/>
  <c r="K71" i="62" s="1"/>
  <c r="G71" i="62"/>
  <c r="O71" i="62" s="1"/>
  <c r="I70" i="62"/>
  <c r="H70" i="62"/>
  <c r="G70" i="62"/>
  <c r="I69" i="62"/>
  <c r="H69" i="62"/>
  <c r="G69" i="62"/>
  <c r="I68" i="62"/>
  <c r="H68" i="62"/>
  <c r="G68" i="62"/>
  <c r="I67" i="62"/>
  <c r="H67" i="62"/>
  <c r="G67" i="62"/>
  <c r="I66" i="62"/>
  <c r="H66" i="62"/>
  <c r="G66" i="62"/>
  <c r="I65" i="62"/>
  <c r="H65" i="62"/>
  <c r="G65" i="62"/>
  <c r="I64" i="62"/>
  <c r="H64" i="62"/>
  <c r="G64" i="62"/>
  <c r="I63" i="62"/>
  <c r="H63" i="62"/>
  <c r="G63" i="62"/>
  <c r="I62" i="62"/>
  <c r="H62" i="62"/>
  <c r="K62" i="62" s="1"/>
  <c r="G62" i="62"/>
  <c r="O62" i="62" s="1"/>
  <c r="I61" i="62"/>
  <c r="H61" i="62"/>
  <c r="G61" i="62"/>
  <c r="I59" i="62"/>
  <c r="H59" i="62"/>
  <c r="G59" i="62"/>
  <c r="I58" i="62"/>
  <c r="H58" i="62"/>
  <c r="G58" i="62"/>
  <c r="I57" i="62"/>
  <c r="H57" i="62"/>
  <c r="G57" i="62"/>
  <c r="I56" i="62"/>
  <c r="H56" i="62"/>
  <c r="G56" i="62"/>
  <c r="I55" i="62"/>
  <c r="H55" i="62"/>
  <c r="G55" i="62"/>
  <c r="I54" i="62"/>
  <c r="H54" i="62"/>
  <c r="G54" i="62"/>
  <c r="I53" i="62"/>
  <c r="H53" i="62"/>
  <c r="G53" i="62"/>
  <c r="I52" i="62"/>
  <c r="H52" i="62"/>
  <c r="G52" i="62"/>
  <c r="I51" i="62"/>
  <c r="H51" i="62"/>
  <c r="G51" i="62"/>
  <c r="F51" i="62"/>
  <c r="I49" i="62"/>
  <c r="H49" i="62"/>
  <c r="G49" i="62"/>
  <c r="I48" i="62"/>
  <c r="H48" i="62"/>
  <c r="G48" i="62"/>
  <c r="I47" i="62"/>
  <c r="H47" i="62"/>
  <c r="G47" i="62"/>
  <c r="I46" i="62"/>
  <c r="H46" i="62"/>
  <c r="G46" i="62"/>
  <c r="I45" i="62"/>
  <c r="H45" i="62"/>
  <c r="G45" i="62"/>
  <c r="I44" i="62"/>
  <c r="H44" i="62"/>
  <c r="G44" i="62"/>
  <c r="I43" i="62"/>
  <c r="H43" i="62"/>
  <c r="G43" i="62"/>
  <c r="I42" i="62"/>
  <c r="H42" i="62"/>
  <c r="G42" i="62"/>
  <c r="I41" i="62"/>
  <c r="H41" i="62"/>
  <c r="G41" i="62"/>
  <c r="F41" i="62"/>
  <c r="I38" i="62"/>
  <c r="H38" i="62"/>
  <c r="K38" i="62" s="1"/>
  <c r="G38" i="62"/>
  <c r="O38" i="62" s="1"/>
  <c r="I37" i="62"/>
  <c r="H37" i="62"/>
  <c r="K37" i="62" s="1"/>
  <c r="G37" i="62"/>
  <c r="O37" i="62" s="1"/>
  <c r="I35" i="62"/>
  <c r="H35" i="62"/>
  <c r="K35" i="62" s="1"/>
  <c r="G35" i="62"/>
  <c r="O35" i="62" s="1"/>
  <c r="I34" i="62"/>
  <c r="H34" i="62"/>
  <c r="K34" i="62" s="1"/>
  <c r="G34" i="62"/>
  <c r="O34" i="62" s="1"/>
  <c r="I33" i="62"/>
  <c r="H33" i="62"/>
  <c r="K33" i="62" s="1"/>
  <c r="G33" i="62"/>
  <c r="O33" i="62" s="1"/>
  <c r="I32" i="62"/>
  <c r="H32" i="62"/>
  <c r="K32" i="62" s="1"/>
  <c r="G32" i="62"/>
  <c r="O32" i="62" s="1"/>
  <c r="I31" i="62"/>
  <c r="H31" i="62"/>
  <c r="K31" i="62" s="1"/>
  <c r="G31" i="62"/>
  <c r="O31" i="62" s="1"/>
  <c r="I30" i="62"/>
  <c r="H30" i="62"/>
  <c r="K30" i="62" s="1"/>
  <c r="G30" i="62"/>
  <c r="O30" i="62" s="1"/>
  <c r="I29" i="62"/>
  <c r="H29" i="62"/>
  <c r="K29" i="62" s="1"/>
  <c r="G29" i="62"/>
  <c r="O29" i="62" s="1"/>
  <c r="I28" i="62"/>
  <c r="H28" i="62"/>
  <c r="K28" i="62" s="1"/>
  <c r="G28" i="62"/>
  <c r="O28" i="62" s="1"/>
  <c r="I27" i="62"/>
  <c r="H27" i="62"/>
  <c r="K27" i="62" s="1"/>
  <c r="G27" i="62"/>
  <c r="O27" i="62" s="1"/>
  <c r="I26" i="62"/>
  <c r="H26" i="62"/>
  <c r="G26" i="62"/>
  <c r="I25" i="62"/>
  <c r="H25" i="62"/>
  <c r="G25" i="62"/>
  <c r="I23" i="62"/>
  <c r="H23" i="62"/>
  <c r="G23" i="62"/>
  <c r="I22" i="62"/>
  <c r="H22" i="62"/>
  <c r="G22" i="62"/>
  <c r="I21" i="62"/>
  <c r="H21" i="62"/>
  <c r="G21" i="62"/>
  <c r="I20" i="62"/>
  <c r="H20" i="62"/>
  <c r="G20" i="62"/>
  <c r="I19" i="62"/>
  <c r="H19" i="62"/>
  <c r="G19" i="62"/>
  <c r="I18" i="62"/>
  <c r="H18" i="62"/>
  <c r="G18" i="62"/>
  <c r="I17" i="62"/>
  <c r="H17" i="62"/>
  <c r="G17" i="62"/>
  <c r="I16" i="62"/>
  <c r="H16" i="62"/>
  <c r="G16" i="62"/>
  <c r="I15" i="62"/>
  <c r="H15" i="62"/>
  <c r="G15" i="62"/>
  <c r="I14" i="62"/>
  <c r="H14" i="62"/>
  <c r="G14" i="62"/>
  <c r="I13" i="62"/>
  <c r="H13" i="62"/>
  <c r="G13" i="62"/>
  <c r="I11" i="62"/>
  <c r="H11" i="62"/>
  <c r="K11" i="62" s="1"/>
  <c r="G11" i="62"/>
  <c r="O11" i="62" s="1"/>
  <c r="I10" i="62"/>
  <c r="H10" i="62"/>
  <c r="K10" i="62" s="1"/>
  <c r="G10" i="62"/>
  <c r="O10" i="62" s="1"/>
  <c r="I9" i="62"/>
  <c r="H9" i="62"/>
  <c r="K9" i="62" s="1"/>
  <c r="G9" i="62"/>
  <c r="O9" i="62" s="1"/>
  <c r="I8" i="62"/>
  <c r="H8" i="62"/>
  <c r="G8" i="62"/>
  <c r="O8" i="62" s="1"/>
  <c r="G7" i="62"/>
  <c r="O7" i="62" s="1"/>
  <c r="I98" i="61"/>
  <c r="H98" i="61"/>
  <c r="K98" i="61" s="1"/>
  <c r="G98" i="61"/>
  <c r="O98" i="61" s="1"/>
  <c r="I97" i="61"/>
  <c r="H97" i="61"/>
  <c r="K97" i="61" s="1"/>
  <c r="G97" i="61"/>
  <c r="O97" i="61" s="1"/>
  <c r="I96" i="61"/>
  <c r="H96" i="61"/>
  <c r="K96" i="61" s="1"/>
  <c r="G96" i="61"/>
  <c r="O96" i="61" s="1"/>
  <c r="I95" i="61"/>
  <c r="H95" i="61"/>
  <c r="K95" i="61" s="1"/>
  <c r="G95" i="61"/>
  <c r="O95" i="61" s="1"/>
  <c r="I93" i="61"/>
  <c r="H93" i="61"/>
  <c r="G93" i="61"/>
  <c r="I92" i="61"/>
  <c r="H92" i="61"/>
  <c r="G92" i="61"/>
  <c r="I91" i="61"/>
  <c r="H91" i="61"/>
  <c r="G91" i="61"/>
  <c r="I90" i="61"/>
  <c r="H90" i="61"/>
  <c r="G90" i="61"/>
  <c r="I89" i="61"/>
  <c r="H89" i="61"/>
  <c r="G89" i="61"/>
  <c r="I88" i="61"/>
  <c r="H88" i="61"/>
  <c r="G88" i="61"/>
  <c r="F88" i="61"/>
  <c r="I85" i="61"/>
  <c r="H85" i="61"/>
  <c r="K85" i="61" s="1"/>
  <c r="G85" i="61"/>
  <c r="O85" i="61" s="1"/>
  <c r="I84" i="61"/>
  <c r="H84" i="61"/>
  <c r="K84" i="61" s="1"/>
  <c r="G84" i="61"/>
  <c r="O84" i="61" s="1"/>
  <c r="I82" i="61"/>
  <c r="H82" i="61"/>
  <c r="K82" i="61" s="1"/>
  <c r="G82" i="61"/>
  <c r="O82" i="61" s="1"/>
  <c r="I81" i="61"/>
  <c r="H81" i="61"/>
  <c r="K81" i="61" s="1"/>
  <c r="G81" i="61"/>
  <c r="O81" i="61" s="1"/>
  <c r="I79" i="61"/>
  <c r="H79" i="61"/>
  <c r="K79" i="61" s="1"/>
  <c r="G79" i="61"/>
  <c r="O79" i="61" s="1"/>
  <c r="I78" i="61"/>
  <c r="H78" i="61"/>
  <c r="K78" i="61" s="1"/>
  <c r="G78" i="61"/>
  <c r="O78" i="61" s="1"/>
  <c r="I77" i="61"/>
  <c r="H77" i="61"/>
  <c r="K77" i="61" s="1"/>
  <c r="G77" i="61"/>
  <c r="O77" i="61" s="1"/>
  <c r="I76" i="61"/>
  <c r="H76" i="61"/>
  <c r="K76" i="61" s="1"/>
  <c r="G76" i="61"/>
  <c r="O76" i="61" s="1"/>
  <c r="I73" i="61"/>
  <c r="H73" i="61"/>
  <c r="K73" i="61" s="1"/>
  <c r="G73" i="61"/>
  <c r="O73" i="61" s="1"/>
  <c r="I71" i="61"/>
  <c r="H71" i="61"/>
  <c r="K71" i="61" s="1"/>
  <c r="G71" i="61"/>
  <c r="O71" i="61" s="1"/>
  <c r="I70" i="61"/>
  <c r="H70" i="61"/>
  <c r="K70" i="61" s="1"/>
  <c r="G70" i="61"/>
  <c r="O70" i="61" s="1"/>
  <c r="I69" i="61"/>
  <c r="H69" i="61"/>
  <c r="K69" i="61" s="1"/>
  <c r="G69" i="61"/>
  <c r="O69" i="61" s="1"/>
  <c r="I68" i="61"/>
  <c r="H68" i="61"/>
  <c r="K68" i="61" s="1"/>
  <c r="G68" i="61"/>
  <c r="I67" i="61"/>
  <c r="H67" i="61"/>
  <c r="K67" i="61" s="1"/>
  <c r="G67" i="61"/>
  <c r="O67" i="61" s="1"/>
  <c r="I66" i="61"/>
  <c r="H66" i="61"/>
  <c r="K66" i="61" s="1"/>
  <c r="G66" i="61"/>
  <c r="O66" i="61" s="1"/>
  <c r="I65" i="61"/>
  <c r="H65" i="61"/>
  <c r="K65" i="61" s="1"/>
  <c r="G65" i="61"/>
  <c r="O65" i="61" s="1"/>
  <c r="I64" i="61"/>
  <c r="H64" i="61"/>
  <c r="K64" i="61" s="1"/>
  <c r="G64" i="61"/>
  <c r="O64" i="61" s="1"/>
  <c r="I63" i="61"/>
  <c r="H63" i="61"/>
  <c r="K63" i="61" s="1"/>
  <c r="G63" i="61"/>
  <c r="O63" i="61" s="1"/>
  <c r="I62" i="61"/>
  <c r="H62" i="61"/>
  <c r="K62" i="61" s="1"/>
  <c r="G62" i="61"/>
  <c r="O62" i="61" s="1"/>
  <c r="I61" i="61"/>
  <c r="H61" i="61"/>
  <c r="K61" i="61" s="1"/>
  <c r="G61" i="61"/>
  <c r="O61" i="61" s="1"/>
  <c r="I59" i="61"/>
  <c r="H59" i="61"/>
  <c r="G59" i="61"/>
  <c r="I58" i="61"/>
  <c r="H58" i="61"/>
  <c r="G58" i="61"/>
  <c r="I57" i="61"/>
  <c r="H57" i="61"/>
  <c r="G57" i="61"/>
  <c r="I56" i="61"/>
  <c r="H56" i="61"/>
  <c r="G56" i="61"/>
  <c r="I55" i="61"/>
  <c r="H55" i="61"/>
  <c r="G55" i="61"/>
  <c r="I54" i="61"/>
  <c r="H54" i="61"/>
  <c r="G54" i="61"/>
  <c r="I53" i="61"/>
  <c r="H53" i="61"/>
  <c r="G53" i="61"/>
  <c r="I52" i="61"/>
  <c r="H52" i="61"/>
  <c r="G52" i="61"/>
  <c r="I51" i="61"/>
  <c r="H51" i="61"/>
  <c r="G51" i="61"/>
  <c r="F51" i="61"/>
  <c r="I49" i="61"/>
  <c r="H49" i="61"/>
  <c r="G49" i="61"/>
  <c r="I48" i="61"/>
  <c r="H48" i="61"/>
  <c r="G48" i="61"/>
  <c r="I47" i="61"/>
  <c r="H47" i="61"/>
  <c r="G47" i="61"/>
  <c r="I46" i="61"/>
  <c r="H46" i="61"/>
  <c r="G46" i="61"/>
  <c r="I45" i="61"/>
  <c r="H45" i="61"/>
  <c r="G45" i="61"/>
  <c r="I44" i="61"/>
  <c r="H44" i="61"/>
  <c r="G44" i="61"/>
  <c r="I43" i="61"/>
  <c r="H43" i="61"/>
  <c r="G43" i="61"/>
  <c r="I42" i="61"/>
  <c r="H42" i="61"/>
  <c r="G42" i="61"/>
  <c r="I41" i="61"/>
  <c r="H41" i="61"/>
  <c r="G41" i="61"/>
  <c r="F41" i="61"/>
  <c r="I38" i="61"/>
  <c r="H38" i="61"/>
  <c r="K38" i="61" s="1"/>
  <c r="G38" i="61"/>
  <c r="O38" i="61" s="1"/>
  <c r="I37" i="61"/>
  <c r="H37" i="61"/>
  <c r="K37" i="61" s="1"/>
  <c r="G37" i="61"/>
  <c r="O37" i="61" s="1"/>
  <c r="I35" i="61"/>
  <c r="H35" i="61"/>
  <c r="K35" i="61" s="1"/>
  <c r="G35" i="61"/>
  <c r="O35" i="61" s="1"/>
  <c r="I34" i="61"/>
  <c r="H34" i="61"/>
  <c r="K34" i="61" s="1"/>
  <c r="G34" i="61"/>
  <c r="O34" i="61" s="1"/>
  <c r="I33" i="61"/>
  <c r="H33" i="61"/>
  <c r="K33" i="61" s="1"/>
  <c r="G33" i="61"/>
  <c r="O33" i="61" s="1"/>
  <c r="I32" i="61"/>
  <c r="H32" i="61"/>
  <c r="K32" i="61" s="1"/>
  <c r="G32" i="61"/>
  <c r="O32" i="61" s="1"/>
  <c r="I31" i="61"/>
  <c r="H31" i="61"/>
  <c r="K31" i="61" s="1"/>
  <c r="G31" i="61"/>
  <c r="O31" i="61" s="1"/>
  <c r="I30" i="61"/>
  <c r="H30" i="61"/>
  <c r="K30" i="61" s="1"/>
  <c r="G30" i="61"/>
  <c r="O30" i="61" s="1"/>
  <c r="I29" i="61"/>
  <c r="H29" i="61"/>
  <c r="K29" i="61" s="1"/>
  <c r="G29" i="61"/>
  <c r="O29" i="61" s="1"/>
  <c r="I28" i="61"/>
  <c r="H28" i="61"/>
  <c r="K28" i="61" s="1"/>
  <c r="G28" i="61"/>
  <c r="O28" i="61" s="1"/>
  <c r="I27" i="61"/>
  <c r="H27" i="61"/>
  <c r="K27" i="61" s="1"/>
  <c r="G27" i="61"/>
  <c r="O27" i="61" s="1"/>
  <c r="I26" i="61"/>
  <c r="H26" i="61"/>
  <c r="K26" i="61" s="1"/>
  <c r="G26" i="61"/>
  <c r="O26" i="61" s="1"/>
  <c r="I25" i="61"/>
  <c r="H25" i="61"/>
  <c r="K25" i="61" s="1"/>
  <c r="G25" i="61"/>
  <c r="O25" i="61" s="1"/>
  <c r="I23" i="61"/>
  <c r="H23" i="61"/>
  <c r="G23" i="61"/>
  <c r="I22" i="61"/>
  <c r="H22" i="61"/>
  <c r="G22" i="61"/>
  <c r="I21" i="61"/>
  <c r="H21" i="61"/>
  <c r="G21" i="61"/>
  <c r="I20" i="61"/>
  <c r="H20" i="61"/>
  <c r="G20" i="61"/>
  <c r="I19" i="61"/>
  <c r="H19" i="61"/>
  <c r="G19" i="61"/>
  <c r="I18" i="61"/>
  <c r="H18" i="61"/>
  <c r="G18" i="61"/>
  <c r="I17" i="61"/>
  <c r="H17" i="61"/>
  <c r="G17" i="61"/>
  <c r="I16" i="61"/>
  <c r="H16" i="61"/>
  <c r="G16" i="61"/>
  <c r="I15" i="61"/>
  <c r="H15" i="61"/>
  <c r="G15" i="61"/>
  <c r="I14" i="61"/>
  <c r="H14" i="61"/>
  <c r="G14" i="61"/>
  <c r="I13" i="61"/>
  <c r="H13" i="61"/>
  <c r="G13" i="61"/>
  <c r="I11" i="61"/>
  <c r="H11" i="61"/>
  <c r="K11" i="61" s="1"/>
  <c r="G11" i="61"/>
  <c r="O11" i="61" s="1"/>
  <c r="I10" i="61"/>
  <c r="H10" i="61"/>
  <c r="K10" i="61" s="1"/>
  <c r="G10" i="61"/>
  <c r="O10" i="61" s="1"/>
  <c r="I9" i="61"/>
  <c r="H9" i="61"/>
  <c r="K9" i="61" s="1"/>
  <c r="G9" i="61"/>
  <c r="O9" i="61" s="1"/>
  <c r="I8" i="61"/>
  <c r="H8" i="61"/>
  <c r="G8" i="61"/>
  <c r="O8" i="61" s="1"/>
  <c r="G7" i="61"/>
  <c r="O7" i="61" s="1"/>
  <c r="I98" i="60"/>
  <c r="H98" i="60"/>
  <c r="K98" i="60" s="1"/>
  <c r="G98" i="60"/>
  <c r="O98" i="60" s="1"/>
  <c r="I97" i="60"/>
  <c r="H97" i="60"/>
  <c r="K97" i="60" s="1"/>
  <c r="G97" i="60"/>
  <c r="O97" i="60" s="1"/>
  <c r="I96" i="60"/>
  <c r="H96" i="60"/>
  <c r="K96" i="60" s="1"/>
  <c r="G96" i="60"/>
  <c r="O96" i="60" s="1"/>
  <c r="I95" i="60"/>
  <c r="H95" i="60"/>
  <c r="K95" i="60" s="1"/>
  <c r="G95" i="60"/>
  <c r="O95" i="60" s="1"/>
  <c r="I93" i="60"/>
  <c r="H93" i="60"/>
  <c r="G93" i="60"/>
  <c r="I92" i="60"/>
  <c r="H92" i="60"/>
  <c r="G92" i="60"/>
  <c r="I91" i="60"/>
  <c r="H91" i="60"/>
  <c r="G91" i="60"/>
  <c r="I90" i="60"/>
  <c r="H90" i="60"/>
  <c r="G90" i="60"/>
  <c r="I89" i="60"/>
  <c r="H89" i="60"/>
  <c r="G89" i="60"/>
  <c r="I88" i="60"/>
  <c r="H88" i="60"/>
  <c r="G88" i="60"/>
  <c r="F88" i="60"/>
  <c r="I85" i="60"/>
  <c r="H85" i="60"/>
  <c r="K85" i="60" s="1"/>
  <c r="G85" i="60"/>
  <c r="O85" i="60" s="1"/>
  <c r="I84" i="60"/>
  <c r="H84" i="60"/>
  <c r="K84" i="60" s="1"/>
  <c r="G84" i="60"/>
  <c r="O84" i="60" s="1"/>
  <c r="I82" i="60"/>
  <c r="H82" i="60"/>
  <c r="K82" i="60" s="1"/>
  <c r="G82" i="60"/>
  <c r="O82" i="60" s="1"/>
  <c r="I81" i="60"/>
  <c r="H81" i="60"/>
  <c r="K81" i="60" s="1"/>
  <c r="G81" i="60"/>
  <c r="O81" i="60" s="1"/>
  <c r="I79" i="60"/>
  <c r="H79" i="60"/>
  <c r="K79" i="60" s="1"/>
  <c r="G79" i="60"/>
  <c r="O79" i="60" s="1"/>
  <c r="I78" i="60"/>
  <c r="H78" i="60"/>
  <c r="K78" i="60" s="1"/>
  <c r="G78" i="60"/>
  <c r="O78" i="60" s="1"/>
  <c r="I77" i="60"/>
  <c r="H77" i="60"/>
  <c r="K77" i="60" s="1"/>
  <c r="G77" i="60"/>
  <c r="O77" i="60" s="1"/>
  <c r="I76" i="60"/>
  <c r="H76" i="60"/>
  <c r="K76" i="60" s="1"/>
  <c r="G76" i="60"/>
  <c r="O76" i="60" s="1"/>
  <c r="I73" i="60"/>
  <c r="H73" i="60"/>
  <c r="K73" i="60" s="1"/>
  <c r="G73" i="60"/>
  <c r="O73" i="60" s="1"/>
  <c r="I71" i="60"/>
  <c r="H71" i="60"/>
  <c r="K71" i="60" s="1"/>
  <c r="G71" i="60"/>
  <c r="O71" i="60" s="1"/>
  <c r="I70" i="60"/>
  <c r="H70" i="60"/>
  <c r="K70" i="60" s="1"/>
  <c r="G70" i="60"/>
  <c r="O70" i="60" s="1"/>
  <c r="I69" i="60"/>
  <c r="H69" i="60"/>
  <c r="K69" i="60" s="1"/>
  <c r="G69" i="60"/>
  <c r="O69" i="60" s="1"/>
  <c r="I68" i="60"/>
  <c r="H68" i="60"/>
  <c r="K68" i="60" s="1"/>
  <c r="G68" i="60"/>
  <c r="I67" i="60"/>
  <c r="H67" i="60"/>
  <c r="K67" i="60" s="1"/>
  <c r="G67" i="60"/>
  <c r="O67" i="60" s="1"/>
  <c r="I66" i="60"/>
  <c r="H66" i="60"/>
  <c r="K66" i="60" s="1"/>
  <c r="G66" i="60"/>
  <c r="O66" i="60" s="1"/>
  <c r="I65" i="60"/>
  <c r="H65" i="60"/>
  <c r="K65" i="60" s="1"/>
  <c r="G65" i="60"/>
  <c r="O65" i="60" s="1"/>
  <c r="I64" i="60"/>
  <c r="H64" i="60"/>
  <c r="K64" i="60" s="1"/>
  <c r="G64" i="60"/>
  <c r="O64" i="60" s="1"/>
  <c r="I63" i="60"/>
  <c r="H63" i="60"/>
  <c r="K63" i="60" s="1"/>
  <c r="G63" i="60"/>
  <c r="O63" i="60" s="1"/>
  <c r="I62" i="60"/>
  <c r="H62" i="60"/>
  <c r="K62" i="60" s="1"/>
  <c r="G62" i="60"/>
  <c r="O62" i="60" s="1"/>
  <c r="I61" i="60"/>
  <c r="H61" i="60"/>
  <c r="K61" i="60" s="1"/>
  <c r="G61" i="60"/>
  <c r="O61" i="60" s="1"/>
  <c r="I59" i="60"/>
  <c r="H59" i="60"/>
  <c r="G59" i="60"/>
  <c r="I58" i="60"/>
  <c r="H58" i="60"/>
  <c r="G58" i="60"/>
  <c r="I57" i="60"/>
  <c r="H57" i="60"/>
  <c r="G57" i="60"/>
  <c r="I56" i="60"/>
  <c r="H56" i="60"/>
  <c r="G56" i="60"/>
  <c r="I55" i="60"/>
  <c r="H55" i="60"/>
  <c r="G55" i="60"/>
  <c r="I54" i="60"/>
  <c r="H54" i="60"/>
  <c r="G54" i="60"/>
  <c r="I53" i="60"/>
  <c r="H53" i="60"/>
  <c r="G53" i="60"/>
  <c r="I52" i="60"/>
  <c r="H52" i="60"/>
  <c r="G52" i="60"/>
  <c r="I51" i="60"/>
  <c r="H51" i="60"/>
  <c r="G51" i="60"/>
  <c r="F51" i="60"/>
  <c r="I49" i="60"/>
  <c r="H49" i="60"/>
  <c r="G49" i="60"/>
  <c r="I48" i="60"/>
  <c r="H48" i="60"/>
  <c r="G48" i="60"/>
  <c r="I47" i="60"/>
  <c r="H47" i="60"/>
  <c r="G47" i="60"/>
  <c r="I46" i="60"/>
  <c r="H46" i="60"/>
  <c r="G46" i="60"/>
  <c r="I45" i="60"/>
  <c r="H45" i="60"/>
  <c r="G45" i="60"/>
  <c r="I44" i="60"/>
  <c r="H44" i="60"/>
  <c r="G44" i="60"/>
  <c r="I43" i="60"/>
  <c r="H43" i="60"/>
  <c r="G43" i="60"/>
  <c r="I42" i="60"/>
  <c r="H42" i="60"/>
  <c r="G42" i="60"/>
  <c r="I41" i="60"/>
  <c r="H41" i="60"/>
  <c r="G41" i="60"/>
  <c r="F41" i="60"/>
  <c r="I38" i="60"/>
  <c r="H38" i="60"/>
  <c r="K38" i="60" s="1"/>
  <c r="G38" i="60"/>
  <c r="O38" i="60" s="1"/>
  <c r="I37" i="60"/>
  <c r="H37" i="60"/>
  <c r="K37" i="60" s="1"/>
  <c r="G37" i="60"/>
  <c r="O37" i="60" s="1"/>
  <c r="I35" i="60"/>
  <c r="H35" i="60"/>
  <c r="K35" i="60" s="1"/>
  <c r="G35" i="60"/>
  <c r="O35" i="60" s="1"/>
  <c r="I34" i="60"/>
  <c r="H34" i="60"/>
  <c r="K34" i="60" s="1"/>
  <c r="G34" i="60"/>
  <c r="O34" i="60" s="1"/>
  <c r="I33" i="60"/>
  <c r="H33" i="60"/>
  <c r="K33" i="60" s="1"/>
  <c r="G33" i="60"/>
  <c r="O33" i="60" s="1"/>
  <c r="I32" i="60"/>
  <c r="H32" i="60"/>
  <c r="K32" i="60" s="1"/>
  <c r="G32" i="60"/>
  <c r="I31" i="60"/>
  <c r="H31" i="60"/>
  <c r="K31" i="60" s="1"/>
  <c r="G31" i="60"/>
  <c r="O31" i="60" s="1"/>
  <c r="I30" i="60"/>
  <c r="H30" i="60"/>
  <c r="K30" i="60" s="1"/>
  <c r="G30" i="60"/>
  <c r="O30" i="60" s="1"/>
  <c r="I29" i="60"/>
  <c r="H29" i="60"/>
  <c r="K29" i="60" s="1"/>
  <c r="G29" i="60"/>
  <c r="O29" i="60" s="1"/>
  <c r="I28" i="60"/>
  <c r="H28" i="60"/>
  <c r="K28" i="60" s="1"/>
  <c r="G28" i="60"/>
  <c r="O28" i="60" s="1"/>
  <c r="I27" i="60"/>
  <c r="H27" i="60"/>
  <c r="K27" i="60" s="1"/>
  <c r="G27" i="60"/>
  <c r="O27" i="60" s="1"/>
  <c r="I26" i="60"/>
  <c r="H26" i="60"/>
  <c r="K26" i="60" s="1"/>
  <c r="G26" i="60"/>
  <c r="O26" i="60" s="1"/>
  <c r="I25" i="60"/>
  <c r="H25" i="60"/>
  <c r="K25" i="60" s="1"/>
  <c r="G25" i="60"/>
  <c r="O25" i="60" s="1"/>
  <c r="I23" i="60"/>
  <c r="H23" i="60"/>
  <c r="G23" i="60"/>
  <c r="I22" i="60"/>
  <c r="H22" i="60"/>
  <c r="G22" i="60"/>
  <c r="I21" i="60"/>
  <c r="H21" i="60"/>
  <c r="G21" i="60"/>
  <c r="I20" i="60"/>
  <c r="H20" i="60"/>
  <c r="G20" i="60"/>
  <c r="I19" i="60"/>
  <c r="H19" i="60"/>
  <c r="G19" i="60"/>
  <c r="I18" i="60"/>
  <c r="H18" i="60"/>
  <c r="G18" i="60"/>
  <c r="I17" i="60"/>
  <c r="H17" i="60"/>
  <c r="G17" i="60"/>
  <c r="I16" i="60"/>
  <c r="H16" i="60"/>
  <c r="G16" i="60"/>
  <c r="I15" i="60"/>
  <c r="H15" i="60"/>
  <c r="G15" i="60"/>
  <c r="I14" i="60"/>
  <c r="H14" i="60"/>
  <c r="G14" i="60"/>
  <c r="I13" i="60"/>
  <c r="H13" i="60"/>
  <c r="G13" i="60"/>
  <c r="I11" i="60"/>
  <c r="H11" i="60"/>
  <c r="K11" i="60" s="1"/>
  <c r="G11" i="60"/>
  <c r="O11" i="60" s="1"/>
  <c r="I10" i="60"/>
  <c r="H10" i="60"/>
  <c r="K10" i="60" s="1"/>
  <c r="G10" i="60"/>
  <c r="O10" i="60" s="1"/>
  <c r="I9" i="60"/>
  <c r="H9" i="60"/>
  <c r="K9" i="60" s="1"/>
  <c r="G9" i="60"/>
  <c r="O9" i="60" s="1"/>
  <c r="I8" i="60"/>
  <c r="H8" i="60"/>
  <c r="G8" i="60"/>
  <c r="O8" i="60" s="1"/>
  <c r="G7" i="60"/>
  <c r="O7" i="60" s="1"/>
  <c r="F88" i="55"/>
  <c r="F51" i="55"/>
  <c r="F41" i="55"/>
  <c r="I98" i="55"/>
  <c r="H98" i="55"/>
  <c r="K98" i="55" s="1"/>
  <c r="G98" i="55"/>
  <c r="O98" i="55" s="1"/>
  <c r="I97" i="55"/>
  <c r="H97" i="55"/>
  <c r="K97" i="55" s="1"/>
  <c r="G97" i="55"/>
  <c r="O97" i="55" s="1"/>
  <c r="I96" i="55"/>
  <c r="H96" i="55"/>
  <c r="K96" i="55" s="1"/>
  <c r="G96" i="55"/>
  <c r="O96" i="55" s="1"/>
  <c r="I95" i="55"/>
  <c r="H95" i="55"/>
  <c r="K95" i="55" s="1"/>
  <c r="G95" i="55"/>
  <c r="O95" i="55" s="1"/>
  <c r="I93" i="55"/>
  <c r="H93" i="55"/>
  <c r="G93" i="55"/>
  <c r="I92" i="55"/>
  <c r="H92" i="55"/>
  <c r="G92" i="55"/>
  <c r="I91" i="55"/>
  <c r="H91" i="55"/>
  <c r="G91" i="55"/>
  <c r="I90" i="55"/>
  <c r="H90" i="55"/>
  <c r="G90" i="55"/>
  <c r="I89" i="55"/>
  <c r="H89" i="55"/>
  <c r="G89" i="55"/>
  <c r="I88" i="55"/>
  <c r="H88" i="55"/>
  <c r="G88" i="55"/>
  <c r="I85" i="55"/>
  <c r="H85" i="55"/>
  <c r="K85" i="55" s="1"/>
  <c r="G85" i="55"/>
  <c r="O85" i="55" s="1"/>
  <c r="I84" i="55"/>
  <c r="H84" i="55"/>
  <c r="K84" i="55" s="1"/>
  <c r="G84" i="55"/>
  <c r="O84" i="55" s="1"/>
  <c r="I82" i="55"/>
  <c r="H82" i="55"/>
  <c r="K82" i="55" s="1"/>
  <c r="G82" i="55"/>
  <c r="O82" i="55" s="1"/>
  <c r="I81" i="55"/>
  <c r="H81" i="55"/>
  <c r="K81" i="55" s="1"/>
  <c r="G81" i="55"/>
  <c r="O81" i="55" s="1"/>
  <c r="I79" i="55"/>
  <c r="H79" i="55"/>
  <c r="K79" i="55" s="1"/>
  <c r="G79" i="55"/>
  <c r="O79" i="55" s="1"/>
  <c r="I78" i="55"/>
  <c r="H78" i="55"/>
  <c r="K78" i="55" s="1"/>
  <c r="G78" i="55"/>
  <c r="O78" i="55" s="1"/>
  <c r="I77" i="55"/>
  <c r="H77" i="55"/>
  <c r="K77" i="55" s="1"/>
  <c r="G77" i="55"/>
  <c r="O77" i="55" s="1"/>
  <c r="I76" i="55"/>
  <c r="H76" i="55"/>
  <c r="K76" i="55" s="1"/>
  <c r="G76" i="55"/>
  <c r="O76" i="55" s="1"/>
  <c r="I73" i="55"/>
  <c r="H73" i="55"/>
  <c r="K73" i="55" s="1"/>
  <c r="G73" i="55"/>
  <c r="O73" i="55" s="1"/>
  <c r="I71" i="55"/>
  <c r="H71" i="55"/>
  <c r="K71" i="55" s="1"/>
  <c r="G71" i="55"/>
  <c r="O71" i="55" s="1"/>
  <c r="I70" i="55"/>
  <c r="H70" i="55"/>
  <c r="K70" i="55" s="1"/>
  <c r="G70" i="55"/>
  <c r="O70" i="55" s="1"/>
  <c r="I69" i="55"/>
  <c r="H69" i="55"/>
  <c r="K69" i="55" s="1"/>
  <c r="G69" i="55"/>
  <c r="O69" i="55" s="1"/>
  <c r="I68" i="55"/>
  <c r="H68" i="55"/>
  <c r="K68" i="55" s="1"/>
  <c r="G68" i="55"/>
  <c r="O68" i="55" s="1"/>
  <c r="I67" i="55"/>
  <c r="H67" i="55"/>
  <c r="K67" i="55" s="1"/>
  <c r="G67" i="55"/>
  <c r="O67" i="55" s="1"/>
  <c r="I66" i="55"/>
  <c r="H66" i="55"/>
  <c r="K66" i="55" s="1"/>
  <c r="G66" i="55"/>
  <c r="O66" i="55" s="1"/>
  <c r="I65" i="55"/>
  <c r="H65" i="55"/>
  <c r="K65" i="55" s="1"/>
  <c r="G65" i="55"/>
  <c r="O65" i="55" s="1"/>
  <c r="I64" i="55"/>
  <c r="H64" i="55"/>
  <c r="K64" i="55" s="1"/>
  <c r="G64" i="55"/>
  <c r="O64" i="55" s="1"/>
  <c r="I63" i="55"/>
  <c r="H63" i="55"/>
  <c r="K63" i="55" s="1"/>
  <c r="G63" i="55"/>
  <c r="O63" i="55" s="1"/>
  <c r="I62" i="55"/>
  <c r="H62" i="55"/>
  <c r="K62" i="55" s="1"/>
  <c r="G62" i="55"/>
  <c r="O62" i="55" s="1"/>
  <c r="I61" i="55"/>
  <c r="H61" i="55"/>
  <c r="K61" i="55" s="1"/>
  <c r="G61" i="55"/>
  <c r="O61" i="55" s="1"/>
  <c r="I59" i="55"/>
  <c r="H59" i="55"/>
  <c r="G59" i="55"/>
  <c r="I58" i="55"/>
  <c r="H58" i="55"/>
  <c r="G58" i="55"/>
  <c r="I57" i="55"/>
  <c r="H57" i="55"/>
  <c r="G57" i="55"/>
  <c r="I56" i="55"/>
  <c r="H56" i="55"/>
  <c r="G56" i="55"/>
  <c r="I55" i="55"/>
  <c r="H55" i="55"/>
  <c r="G55" i="55"/>
  <c r="I54" i="55"/>
  <c r="H54" i="55"/>
  <c r="G54" i="55"/>
  <c r="I53" i="55"/>
  <c r="H53" i="55"/>
  <c r="G53" i="55"/>
  <c r="I52" i="55"/>
  <c r="H52" i="55"/>
  <c r="G52" i="55"/>
  <c r="I51" i="55"/>
  <c r="H51" i="55"/>
  <c r="G51" i="55"/>
  <c r="I49" i="55"/>
  <c r="H49" i="55"/>
  <c r="G49" i="55"/>
  <c r="I48" i="55"/>
  <c r="H48" i="55"/>
  <c r="G48" i="55"/>
  <c r="I47" i="55"/>
  <c r="H47" i="55"/>
  <c r="G47" i="55"/>
  <c r="I46" i="55"/>
  <c r="H46" i="55"/>
  <c r="G46" i="55"/>
  <c r="I45" i="55"/>
  <c r="H45" i="55"/>
  <c r="G45" i="55"/>
  <c r="I44" i="55"/>
  <c r="H44" i="55"/>
  <c r="G44" i="55"/>
  <c r="I43" i="55"/>
  <c r="H43" i="55"/>
  <c r="G43" i="55"/>
  <c r="I42" i="55"/>
  <c r="H42" i="55"/>
  <c r="G42" i="55"/>
  <c r="I41" i="55"/>
  <c r="H41" i="55"/>
  <c r="G41" i="55"/>
  <c r="I38" i="55"/>
  <c r="H38" i="55"/>
  <c r="K38" i="55" s="1"/>
  <c r="G38" i="55"/>
  <c r="O38" i="55" s="1"/>
  <c r="I37" i="55"/>
  <c r="H37" i="55"/>
  <c r="K37" i="55" s="1"/>
  <c r="G37" i="55"/>
  <c r="O37" i="55" s="1"/>
  <c r="I35" i="55"/>
  <c r="H35" i="55"/>
  <c r="K35" i="55" s="1"/>
  <c r="G35" i="55"/>
  <c r="O35" i="55" s="1"/>
  <c r="I34" i="55"/>
  <c r="H34" i="55"/>
  <c r="K34" i="55" s="1"/>
  <c r="G34" i="55"/>
  <c r="O34" i="55" s="1"/>
  <c r="I33" i="55"/>
  <c r="H33" i="55"/>
  <c r="K33" i="55" s="1"/>
  <c r="G33" i="55"/>
  <c r="O33" i="55" s="1"/>
  <c r="I32" i="55"/>
  <c r="H32" i="55"/>
  <c r="K32" i="55" s="1"/>
  <c r="G32" i="55"/>
  <c r="O32" i="55" s="1"/>
  <c r="I31" i="55"/>
  <c r="H31" i="55"/>
  <c r="K31" i="55" s="1"/>
  <c r="G31" i="55"/>
  <c r="O31" i="55" s="1"/>
  <c r="I30" i="55"/>
  <c r="H30" i="55"/>
  <c r="K30" i="55" s="1"/>
  <c r="G30" i="55"/>
  <c r="O30" i="55" s="1"/>
  <c r="I29" i="55"/>
  <c r="H29" i="55"/>
  <c r="K29" i="55" s="1"/>
  <c r="G29" i="55"/>
  <c r="O29" i="55" s="1"/>
  <c r="I28" i="55"/>
  <c r="H28" i="55"/>
  <c r="K28" i="55" s="1"/>
  <c r="G28" i="55"/>
  <c r="O28" i="55" s="1"/>
  <c r="I27" i="55"/>
  <c r="H27" i="55"/>
  <c r="K27" i="55" s="1"/>
  <c r="G27" i="55"/>
  <c r="O27" i="55" s="1"/>
  <c r="I26" i="55"/>
  <c r="H26" i="55"/>
  <c r="K26" i="55" s="1"/>
  <c r="G26" i="55"/>
  <c r="O26" i="55" s="1"/>
  <c r="I25" i="55"/>
  <c r="H25" i="55"/>
  <c r="K25" i="55" s="1"/>
  <c r="G25" i="55"/>
  <c r="O25" i="55" s="1"/>
  <c r="I23" i="55"/>
  <c r="H23" i="55"/>
  <c r="G23" i="55"/>
  <c r="I22" i="55"/>
  <c r="H22" i="55"/>
  <c r="G22" i="55"/>
  <c r="I21" i="55"/>
  <c r="H21" i="55"/>
  <c r="G21" i="55"/>
  <c r="I20" i="55"/>
  <c r="H20" i="55"/>
  <c r="G20" i="55"/>
  <c r="I19" i="55"/>
  <c r="H19" i="55"/>
  <c r="G19" i="55"/>
  <c r="I18" i="55"/>
  <c r="H18" i="55"/>
  <c r="G18" i="55"/>
  <c r="I17" i="55"/>
  <c r="H17" i="55"/>
  <c r="G17" i="55"/>
  <c r="I16" i="55"/>
  <c r="H16" i="55"/>
  <c r="G16" i="55"/>
  <c r="I15" i="55"/>
  <c r="H15" i="55"/>
  <c r="G15" i="55"/>
  <c r="I14" i="55"/>
  <c r="H14" i="55"/>
  <c r="G14" i="55"/>
  <c r="I13" i="55"/>
  <c r="H13" i="55"/>
  <c r="G13" i="55"/>
  <c r="I11" i="55"/>
  <c r="H11" i="55"/>
  <c r="K11" i="55" s="1"/>
  <c r="G11" i="55"/>
  <c r="O11" i="55" s="1"/>
  <c r="I10" i="55"/>
  <c r="H10" i="55"/>
  <c r="K10" i="55" s="1"/>
  <c r="G10" i="55"/>
  <c r="O10" i="55" s="1"/>
  <c r="I9" i="55"/>
  <c r="H9" i="55"/>
  <c r="K9" i="55" s="1"/>
  <c r="G9" i="55"/>
  <c r="O9" i="55" s="1"/>
  <c r="I8" i="55"/>
  <c r="H8" i="55"/>
  <c r="G8" i="55"/>
  <c r="O8" i="55" s="1"/>
  <c r="G7" i="55"/>
  <c r="O7" i="55" s="1"/>
  <c r="K14" i="54"/>
  <c r="L14" i="54" s="1"/>
  <c r="K12" i="54"/>
  <c r="L12" i="54" s="1"/>
  <c r="K10" i="54"/>
  <c r="L10" i="54" s="1"/>
  <c r="F10" i="54"/>
  <c r="F12" i="54" s="1"/>
  <c r="F14" i="54" s="1"/>
  <c r="K8" i="54"/>
  <c r="L8" i="54" s="1"/>
  <c r="S10" i="53"/>
  <c r="S11" i="53"/>
  <c r="S12" i="53"/>
  <c r="S24" i="53"/>
  <c r="S38" i="53"/>
  <c r="S39" i="53"/>
  <c r="S40" i="53"/>
  <c r="S50" i="53"/>
  <c r="S60" i="53"/>
  <c r="S72" i="53"/>
  <c r="S73" i="53"/>
  <c r="S74" i="53"/>
  <c r="S75" i="53"/>
  <c r="S80" i="53"/>
  <c r="S83" i="53"/>
  <c r="S86" i="53"/>
  <c r="S87" i="53"/>
  <c r="S94" i="53"/>
  <c r="S97" i="53"/>
  <c r="K98" i="53"/>
  <c r="J98" i="53"/>
  <c r="J98" i="68" s="1"/>
  <c r="M98" i="68" s="1"/>
  <c r="L98" i="68" s="1"/>
  <c r="K97" i="53"/>
  <c r="J97" i="53"/>
  <c r="J97" i="68" s="1"/>
  <c r="M97" i="68" s="1"/>
  <c r="L97" i="68" s="1"/>
  <c r="J96" i="53"/>
  <c r="J96" i="68" s="1"/>
  <c r="M96" i="68" s="1"/>
  <c r="L96" i="68" s="1"/>
  <c r="J95" i="53"/>
  <c r="J95" i="68" s="1"/>
  <c r="M95" i="68" s="1"/>
  <c r="J93" i="53"/>
  <c r="J93" i="68" s="1"/>
  <c r="J92" i="53"/>
  <c r="J92" i="68" s="1"/>
  <c r="M92" i="68" s="1"/>
  <c r="J91" i="53"/>
  <c r="J91" i="68" s="1"/>
  <c r="M91" i="68" s="1"/>
  <c r="L91" i="68" s="1"/>
  <c r="J90" i="53"/>
  <c r="J90" i="68" s="1"/>
  <c r="M90" i="68" s="1"/>
  <c r="L90" i="68" s="1"/>
  <c r="J89" i="53"/>
  <c r="J89" i="68" s="1"/>
  <c r="M89" i="68" s="1"/>
  <c r="L89" i="68" s="1"/>
  <c r="J88" i="53"/>
  <c r="J88" i="68" s="1"/>
  <c r="M88" i="68" s="1"/>
  <c r="L88" i="68" s="1"/>
  <c r="J85" i="53"/>
  <c r="J85" i="68" s="1"/>
  <c r="M85" i="68" s="1"/>
  <c r="L85" i="68" s="1"/>
  <c r="J84" i="53"/>
  <c r="J84" i="68" s="1"/>
  <c r="M84" i="68" s="1"/>
  <c r="J82" i="53"/>
  <c r="J82" i="68" s="1"/>
  <c r="M82" i="68" s="1"/>
  <c r="L82" i="68" s="1"/>
  <c r="J81" i="53"/>
  <c r="J81" i="68" s="1"/>
  <c r="M81" i="68" s="1"/>
  <c r="L81" i="68" s="1"/>
  <c r="J79" i="53"/>
  <c r="J79" i="68" s="1"/>
  <c r="M79" i="68" s="1"/>
  <c r="L79" i="68" s="1"/>
  <c r="J78" i="53"/>
  <c r="J78" i="68" s="1"/>
  <c r="M78" i="68" s="1"/>
  <c r="L78" i="68" s="1"/>
  <c r="J77" i="53"/>
  <c r="J77" i="68" s="1"/>
  <c r="M77" i="68" s="1"/>
  <c r="L77" i="68" s="1"/>
  <c r="J76" i="53"/>
  <c r="J76" i="68" s="1"/>
  <c r="M76" i="68" s="1"/>
  <c r="K73" i="53"/>
  <c r="J73" i="53"/>
  <c r="J73" i="68" s="1"/>
  <c r="M73" i="68" s="1"/>
  <c r="J71" i="53"/>
  <c r="J71" i="68" s="1"/>
  <c r="M71" i="68" s="1"/>
  <c r="L71" i="68" s="1"/>
  <c r="J70" i="53"/>
  <c r="J70" i="68" s="1"/>
  <c r="M70" i="68" s="1"/>
  <c r="L70" i="68" s="1"/>
  <c r="J69" i="53"/>
  <c r="J69" i="68" s="1"/>
  <c r="M69" i="68" s="1"/>
  <c r="J68" i="53"/>
  <c r="J68" i="68" s="1"/>
  <c r="J67" i="53"/>
  <c r="J67" i="68" s="1"/>
  <c r="M67" i="68" s="1"/>
  <c r="L67" i="68" s="1"/>
  <c r="J66" i="53"/>
  <c r="J66" i="68" s="1"/>
  <c r="M66" i="68" s="1"/>
  <c r="L66" i="68" s="1"/>
  <c r="J65" i="53"/>
  <c r="J65" i="68" s="1"/>
  <c r="M65" i="68" s="1"/>
  <c r="L65" i="68" s="1"/>
  <c r="J64" i="53"/>
  <c r="J64" i="68" s="1"/>
  <c r="M64" i="68" s="1"/>
  <c r="L64" i="68" s="1"/>
  <c r="J63" i="53"/>
  <c r="J63" i="68" s="1"/>
  <c r="M63" i="68" s="1"/>
  <c r="L63" i="68" s="1"/>
  <c r="J62" i="53"/>
  <c r="J62" i="68" s="1"/>
  <c r="M62" i="68" s="1"/>
  <c r="L62" i="68" s="1"/>
  <c r="J61" i="53"/>
  <c r="J61" i="68" s="1"/>
  <c r="M61" i="68" s="1"/>
  <c r="L61" i="68" s="1"/>
  <c r="J59" i="53"/>
  <c r="J59" i="68" s="1"/>
  <c r="M59" i="68" s="1"/>
  <c r="L59" i="68" s="1"/>
  <c r="J58" i="53"/>
  <c r="J58" i="68" s="1"/>
  <c r="M58" i="68" s="1"/>
  <c r="L58" i="68" s="1"/>
  <c r="J57" i="53"/>
  <c r="J57" i="68" s="1"/>
  <c r="M57" i="68" s="1"/>
  <c r="L57" i="68" s="1"/>
  <c r="J56" i="53"/>
  <c r="J56" i="68" s="1"/>
  <c r="J55" i="53"/>
  <c r="J55" i="68" s="1"/>
  <c r="M55" i="68" s="1"/>
  <c r="L55" i="68" s="1"/>
  <c r="J54" i="53"/>
  <c r="J54" i="68" s="1"/>
  <c r="M54" i="68" s="1"/>
  <c r="L54" i="68" s="1"/>
  <c r="J53" i="53"/>
  <c r="J53" i="68" s="1"/>
  <c r="M53" i="68" s="1"/>
  <c r="L53" i="68" s="1"/>
  <c r="J52" i="53"/>
  <c r="J52" i="68" s="1"/>
  <c r="J51" i="53"/>
  <c r="J51" i="68" s="1"/>
  <c r="M51" i="68" s="1"/>
  <c r="J49" i="53"/>
  <c r="J49" i="68" s="1"/>
  <c r="M49" i="68" s="1"/>
  <c r="L49" i="68" s="1"/>
  <c r="J48" i="53"/>
  <c r="J48" i="68" s="1"/>
  <c r="M48" i="68" s="1"/>
  <c r="L48" i="68" s="1"/>
  <c r="J47" i="53"/>
  <c r="J47" i="68" s="1"/>
  <c r="M47" i="68" s="1"/>
  <c r="L47" i="68" s="1"/>
  <c r="J46" i="53"/>
  <c r="J46" i="68" s="1"/>
  <c r="J45" i="53"/>
  <c r="J45" i="68" s="1"/>
  <c r="M45" i="68" s="1"/>
  <c r="L45" i="68" s="1"/>
  <c r="J44" i="53"/>
  <c r="J44" i="68" s="1"/>
  <c r="M44" i="68" s="1"/>
  <c r="L44" i="68" s="1"/>
  <c r="J43" i="53"/>
  <c r="J42" i="53"/>
  <c r="J41" i="53"/>
  <c r="J38" i="53"/>
  <c r="J37" i="53"/>
  <c r="J35" i="53"/>
  <c r="J35" i="68" s="1"/>
  <c r="M35" i="68" s="1"/>
  <c r="L35" i="68" s="1"/>
  <c r="J34" i="53"/>
  <c r="J33" i="53"/>
  <c r="J32" i="53"/>
  <c r="J31" i="53"/>
  <c r="J31" i="68" s="1"/>
  <c r="M31" i="68" s="1"/>
  <c r="L31" i="68" s="1"/>
  <c r="J30" i="53"/>
  <c r="J30" i="68" s="1"/>
  <c r="M30" i="68" s="1"/>
  <c r="L30" i="68" s="1"/>
  <c r="J29" i="53"/>
  <c r="J28" i="53"/>
  <c r="J28" i="68" s="1"/>
  <c r="M28" i="68" s="1"/>
  <c r="L28" i="68" s="1"/>
  <c r="J27" i="53"/>
  <c r="J26" i="53"/>
  <c r="J25" i="53"/>
  <c r="J23" i="53"/>
  <c r="J22" i="53"/>
  <c r="J22" i="68" s="1"/>
  <c r="M22" i="68" s="1"/>
  <c r="L22" i="68" s="1"/>
  <c r="J21" i="53"/>
  <c r="J20" i="53"/>
  <c r="J19" i="53"/>
  <c r="J18" i="53"/>
  <c r="J18" i="68" s="1"/>
  <c r="M18" i="68" s="1"/>
  <c r="K18" i="68" s="1"/>
  <c r="L18" i="68" s="1"/>
  <c r="J17" i="53"/>
  <c r="J16" i="53"/>
  <c r="J15" i="53"/>
  <c r="J14" i="53"/>
  <c r="J13" i="53"/>
  <c r="J11" i="53"/>
  <c r="J11" i="68" s="1"/>
  <c r="M11" i="68" s="1"/>
  <c r="L11" i="68" s="1"/>
  <c r="J10" i="53"/>
  <c r="J9" i="53"/>
  <c r="J9" i="68" s="1"/>
  <c r="M9" i="68" s="1"/>
  <c r="J8" i="53"/>
  <c r="J7" i="53"/>
  <c r="J7" i="68" s="1"/>
  <c r="M7" i="68" s="1"/>
  <c r="F41" i="53" l="1"/>
  <c r="F51" i="53"/>
  <c r="F26" i="53"/>
  <c r="K41" i="65"/>
  <c r="O41" i="61"/>
  <c r="K62" i="65"/>
  <c r="F62" i="53"/>
  <c r="S62" i="53" s="1"/>
  <c r="F25" i="53"/>
  <c r="F63" i="53"/>
  <c r="F65" i="65"/>
  <c r="F65" i="53" s="1"/>
  <c r="O88" i="60"/>
  <c r="O51" i="61"/>
  <c r="O65" i="63"/>
  <c r="O65" i="64"/>
  <c r="F63" i="65"/>
  <c r="F61" i="65"/>
  <c r="K61" i="65" s="1"/>
  <c r="O26" i="65"/>
  <c r="O55" i="65"/>
  <c r="K55" i="65"/>
  <c r="O88" i="61"/>
  <c r="O51" i="62"/>
  <c r="O29" i="64"/>
  <c r="L76" i="68"/>
  <c r="M75" i="68"/>
  <c r="J11" i="55"/>
  <c r="M11" i="55" s="1"/>
  <c r="O41" i="62"/>
  <c r="O31" i="64"/>
  <c r="O67" i="64"/>
  <c r="O51" i="65"/>
  <c r="O65" i="65"/>
  <c r="J20" i="55"/>
  <c r="J20" i="68"/>
  <c r="M20" i="68" s="1"/>
  <c r="L20" i="68" s="1"/>
  <c r="J29" i="55"/>
  <c r="M29" i="55" s="1"/>
  <c r="J29" i="68"/>
  <c r="M29" i="68" s="1"/>
  <c r="L29" i="68" s="1"/>
  <c r="J38" i="55"/>
  <c r="M38" i="55" s="1"/>
  <c r="J38" i="68"/>
  <c r="M38" i="68" s="1"/>
  <c r="L38" i="68" s="1"/>
  <c r="J13" i="55"/>
  <c r="J13" i="68"/>
  <c r="M13" i="68" s="1"/>
  <c r="J21" i="55"/>
  <c r="J21" i="68"/>
  <c r="M21" i="68" s="1"/>
  <c r="L21" i="68" s="1"/>
  <c r="J41" i="55"/>
  <c r="J41" i="68"/>
  <c r="M41" i="68" s="1"/>
  <c r="J14" i="55"/>
  <c r="J14" i="68"/>
  <c r="M14" i="68" s="1"/>
  <c r="L14" i="68" s="1"/>
  <c r="J15" i="55"/>
  <c r="J15" i="68"/>
  <c r="M15" i="68" s="1"/>
  <c r="L15" i="68" s="1"/>
  <c r="J23" i="55"/>
  <c r="J23" i="68"/>
  <c r="M23" i="68" s="1"/>
  <c r="L23" i="68" s="1"/>
  <c r="J33" i="55"/>
  <c r="M33" i="55" s="1"/>
  <c r="J33" i="68"/>
  <c r="M33" i="68" s="1"/>
  <c r="L33" i="68" s="1"/>
  <c r="J8" i="55"/>
  <c r="M8" i="55" s="1"/>
  <c r="J8" i="68"/>
  <c r="M8" i="68" s="1"/>
  <c r="L8" i="68" s="1"/>
  <c r="J26" i="55"/>
  <c r="M26" i="55" s="1"/>
  <c r="L26" i="55" s="1"/>
  <c r="J26" i="68"/>
  <c r="M26" i="68" s="1"/>
  <c r="L26" i="68" s="1"/>
  <c r="M60" i="68"/>
  <c r="L69" i="68"/>
  <c r="M83" i="68"/>
  <c r="L84" i="68"/>
  <c r="J32" i="55"/>
  <c r="J32" i="68"/>
  <c r="J43" i="55"/>
  <c r="J43" i="68"/>
  <c r="M43" i="68" s="1"/>
  <c r="L43" i="68" s="1"/>
  <c r="J16" i="55"/>
  <c r="J16" i="68"/>
  <c r="M16" i="68" s="1"/>
  <c r="L16" i="68" s="1"/>
  <c r="J25" i="55"/>
  <c r="M25" i="55" s="1"/>
  <c r="J25" i="68"/>
  <c r="M25" i="68" s="1"/>
  <c r="J17" i="55"/>
  <c r="J17" i="68"/>
  <c r="M17" i="68" s="1"/>
  <c r="K17" i="68" s="1"/>
  <c r="L17" i="68" s="1"/>
  <c r="J34" i="55"/>
  <c r="M34" i="55" s="1"/>
  <c r="J34" i="68"/>
  <c r="M34" i="68" s="1"/>
  <c r="L34" i="68" s="1"/>
  <c r="L95" i="68"/>
  <c r="M94" i="68"/>
  <c r="F83" i="72" s="1"/>
  <c r="J27" i="55"/>
  <c r="M27" i="55" s="1"/>
  <c r="J27" i="68"/>
  <c r="M27" i="68" s="1"/>
  <c r="L27" i="68" s="1"/>
  <c r="J10" i="55"/>
  <c r="M10" i="55" s="1"/>
  <c r="L10" i="55" s="1"/>
  <c r="J10" i="68"/>
  <c r="M10" i="68" s="1"/>
  <c r="L10" i="68" s="1"/>
  <c r="J19" i="55"/>
  <c r="J19" i="68"/>
  <c r="M19" i="68" s="1"/>
  <c r="K19" i="68" s="1"/>
  <c r="L19" i="68" s="1"/>
  <c r="J37" i="55"/>
  <c r="M37" i="55" s="1"/>
  <c r="L37" i="55" s="1"/>
  <c r="J37" i="68"/>
  <c r="M37" i="68" s="1"/>
  <c r="L37" i="68" s="1"/>
  <c r="O51" i="55"/>
  <c r="O26" i="62"/>
  <c r="K26" i="53"/>
  <c r="O29" i="63"/>
  <c r="O61" i="64"/>
  <c r="O25" i="64"/>
  <c r="L73" i="68"/>
  <c r="M72" i="68"/>
  <c r="F80" i="72" s="1"/>
  <c r="M80" i="68"/>
  <c r="O41" i="63"/>
  <c r="P51" i="63"/>
  <c r="O41" i="65"/>
  <c r="J30" i="55"/>
  <c r="M30" i="55" s="1"/>
  <c r="O67" i="63"/>
  <c r="J42" i="55"/>
  <c r="J42" i="68"/>
  <c r="L51" i="68"/>
  <c r="M50" i="68"/>
  <c r="J28" i="55"/>
  <c r="M28" i="55" s="1"/>
  <c r="O51" i="60"/>
  <c r="O41" i="64"/>
  <c r="O29" i="65"/>
  <c r="M68" i="60"/>
  <c r="L68" i="60" s="1"/>
  <c r="O68" i="60"/>
  <c r="O65" i="62"/>
  <c r="O25" i="63"/>
  <c r="O67" i="62"/>
  <c r="O63" i="63"/>
  <c r="O55" i="63"/>
  <c r="O26" i="64"/>
  <c r="M32" i="60"/>
  <c r="L32" i="60" s="1"/>
  <c r="O32" i="60"/>
  <c r="O61" i="63"/>
  <c r="O62" i="65"/>
  <c r="O61" i="62"/>
  <c r="O41" i="55"/>
  <c r="O41" i="60"/>
  <c r="O25" i="62"/>
  <c r="O26" i="63"/>
  <c r="O63" i="64"/>
  <c r="O51" i="64"/>
  <c r="O61" i="65"/>
  <c r="O88" i="55"/>
  <c r="M68" i="61"/>
  <c r="O68" i="61"/>
  <c r="O63" i="62"/>
  <c r="O31" i="63"/>
  <c r="L9" i="68"/>
  <c r="L92" i="68"/>
  <c r="M93" i="68"/>
  <c r="K93" i="68"/>
  <c r="O93" i="68"/>
  <c r="O115" i="68" s="1"/>
  <c r="L117" i="68" s="1"/>
  <c r="K76" i="53"/>
  <c r="J22" i="62"/>
  <c r="J22" i="61"/>
  <c r="J22" i="65"/>
  <c r="J22" i="60"/>
  <c r="J22" i="64"/>
  <c r="J22" i="63"/>
  <c r="J7" i="63"/>
  <c r="M7" i="63" s="1"/>
  <c r="H7" i="53"/>
  <c r="H7" i="68" s="1"/>
  <c r="K7" i="68" s="1"/>
  <c r="L7" i="68" s="1"/>
  <c r="J7" i="61"/>
  <c r="M7" i="61" s="1"/>
  <c r="J7" i="65"/>
  <c r="M7" i="65" s="1"/>
  <c r="J16" i="62"/>
  <c r="J16" i="61"/>
  <c r="J16" i="65"/>
  <c r="J16" i="60"/>
  <c r="J16" i="64"/>
  <c r="J16" i="63"/>
  <c r="J25" i="62"/>
  <c r="M25" i="62" s="1"/>
  <c r="J25" i="61"/>
  <c r="M25" i="61" s="1"/>
  <c r="L25" i="61" s="1"/>
  <c r="J25" i="65"/>
  <c r="M25" i="65" s="1"/>
  <c r="J25" i="60"/>
  <c r="M25" i="60" s="1"/>
  <c r="J25" i="64"/>
  <c r="M25" i="64" s="1"/>
  <c r="J25" i="63"/>
  <c r="M25" i="63" s="1"/>
  <c r="J33" i="65"/>
  <c r="J33" i="64"/>
  <c r="J33" i="62"/>
  <c r="M33" i="62" s="1"/>
  <c r="J33" i="61"/>
  <c r="M33" i="61" s="1"/>
  <c r="L33" i="61" s="1"/>
  <c r="J33" i="60"/>
  <c r="M33" i="60" s="1"/>
  <c r="L33" i="60" s="1"/>
  <c r="J33" i="63"/>
  <c r="J44" i="64"/>
  <c r="J44" i="62"/>
  <c r="J44" i="61"/>
  <c r="J44" i="60"/>
  <c r="J44" i="55"/>
  <c r="J44" i="63"/>
  <c r="J44" i="65"/>
  <c r="J53" i="55"/>
  <c r="J53" i="63"/>
  <c r="J53" i="65"/>
  <c r="J53" i="62"/>
  <c r="J53" i="61"/>
  <c r="J53" i="64"/>
  <c r="J53" i="60"/>
  <c r="J59" i="55"/>
  <c r="J59" i="63"/>
  <c r="J59" i="65"/>
  <c r="J59" i="62"/>
  <c r="J59" i="61"/>
  <c r="J59" i="64"/>
  <c r="J59" i="60"/>
  <c r="J92" i="65"/>
  <c r="J92" i="64"/>
  <c r="J92" i="55"/>
  <c r="J92" i="61"/>
  <c r="J92" i="60"/>
  <c r="J92" i="63"/>
  <c r="J92" i="62"/>
  <c r="J8" i="62"/>
  <c r="J8" i="61"/>
  <c r="M8" i="61" s="1"/>
  <c r="J8" i="65"/>
  <c r="M8" i="65" s="1"/>
  <c r="J8" i="64"/>
  <c r="M8" i="64" s="1"/>
  <c r="J8" i="63"/>
  <c r="J8" i="60"/>
  <c r="M8" i="60" s="1"/>
  <c r="J17" i="62"/>
  <c r="J17" i="61"/>
  <c r="J17" i="65"/>
  <c r="J17" i="60"/>
  <c r="J17" i="64"/>
  <c r="J17" i="63"/>
  <c r="J26" i="65"/>
  <c r="J26" i="64"/>
  <c r="M26" i="64" s="1"/>
  <c r="J26" i="60"/>
  <c r="M26" i="60" s="1"/>
  <c r="L26" i="60" s="1"/>
  <c r="J26" i="63"/>
  <c r="M26" i="63" s="1"/>
  <c r="J26" i="62"/>
  <c r="J26" i="61"/>
  <c r="M26" i="61" s="1"/>
  <c r="L26" i="61" s="1"/>
  <c r="J34" i="60"/>
  <c r="M34" i="60" s="1"/>
  <c r="L34" i="60" s="1"/>
  <c r="J34" i="63"/>
  <c r="J34" i="65"/>
  <c r="J34" i="64"/>
  <c r="J34" i="62"/>
  <c r="M34" i="62" s="1"/>
  <c r="L34" i="62" s="1"/>
  <c r="J34" i="61"/>
  <c r="M34" i="61" s="1"/>
  <c r="L34" i="61" s="1"/>
  <c r="J45" i="65"/>
  <c r="J45" i="64"/>
  <c r="J45" i="62"/>
  <c r="J45" i="61"/>
  <c r="J45" i="60"/>
  <c r="J45" i="55"/>
  <c r="J45" i="63"/>
  <c r="J54" i="65"/>
  <c r="J54" i="62"/>
  <c r="J54" i="61"/>
  <c r="J54" i="64"/>
  <c r="J54" i="60"/>
  <c r="J54" i="55"/>
  <c r="J54" i="63"/>
  <c r="J61" i="64"/>
  <c r="M61" i="64" s="1"/>
  <c r="J61" i="62"/>
  <c r="M61" i="62" s="1"/>
  <c r="J61" i="61"/>
  <c r="M61" i="61" s="1"/>
  <c r="J61" i="60"/>
  <c r="M61" i="60" s="1"/>
  <c r="L61" i="60" s="1"/>
  <c r="J61" i="63"/>
  <c r="J61" i="55"/>
  <c r="M61" i="55" s="1"/>
  <c r="J61" i="65"/>
  <c r="M61" i="65" s="1"/>
  <c r="J69" i="62"/>
  <c r="J69" i="61"/>
  <c r="M69" i="61" s="1"/>
  <c r="J69" i="63"/>
  <c r="J69" i="60"/>
  <c r="M69" i="60" s="1"/>
  <c r="J69" i="65"/>
  <c r="J69" i="55"/>
  <c r="M69" i="55" s="1"/>
  <c r="L69" i="55" s="1"/>
  <c r="J69" i="64"/>
  <c r="J82" i="65"/>
  <c r="M82" i="65" s="1"/>
  <c r="L82" i="65" s="1"/>
  <c r="J82" i="64"/>
  <c r="M82" i="64" s="1"/>
  <c r="L82" i="64" s="1"/>
  <c r="J82" i="61"/>
  <c r="M82" i="61" s="1"/>
  <c r="L82" i="61" s="1"/>
  <c r="J82" i="63"/>
  <c r="M82" i="63" s="1"/>
  <c r="L82" i="63" s="1"/>
  <c r="J82" i="62"/>
  <c r="M82" i="62" s="1"/>
  <c r="J82" i="55"/>
  <c r="M82" i="55" s="1"/>
  <c r="L82" i="55" s="1"/>
  <c r="J82" i="60"/>
  <c r="M82" i="60" s="1"/>
  <c r="L82" i="60" s="1"/>
  <c r="J93" i="61"/>
  <c r="J93" i="60"/>
  <c r="J93" i="63"/>
  <c r="J93" i="62"/>
  <c r="J93" i="65"/>
  <c r="J93" i="64"/>
  <c r="J93" i="55"/>
  <c r="J90" i="65"/>
  <c r="J90" i="64"/>
  <c r="J90" i="55"/>
  <c r="J90" i="61"/>
  <c r="J90" i="60"/>
  <c r="J90" i="63"/>
  <c r="J90" i="62"/>
  <c r="J31" i="65"/>
  <c r="M31" i="65" s="1"/>
  <c r="J31" i="64"/>
  <c r="M31" i="64" s="1"/>
  <c r="J31" i="62"/>
  <c r="M31" i="62" s="1"/>
  <c r="J31" i="61"/>
  <c r="M31" i="61" s="1"/>
  <c r="L31" i="61" s="1"/>
  <c r="J31" i="60"/>
  <c r="M31" i="60" s="1"/>
  <c r="L31" i="60" s="1"/>
  <c r="J31" i="63"/>
  <c r="M31" i="63" s="1"/>
  <c r="M98" i="53"/>
  <c r="L98" i="53" s="1"/>
  <c r="J98" i="62"/>
  <c r="M98" i="62" s="1"/>
  <c r="J98" i="60"/>
  <c r="M98" i="60" s="1"/>
  <c r="L98" i="60" s="1"/>
  <c r="J98" i="63"/>
  <c r="M98" i="63" s="1"/>
  <c r="L98" i="63" s="1"/>
  <c r="J98" i="64"/>
  <c r="M98" i="64" s="1"/>
  <c r="L98" i="64" s="1"/>
  <c r="J98" i="65"/>
  <c r="J98" i="55"/>
  <c r="M98" i="55" s="1"/>
  <c r="L98" i="55" s="1"/>
  <c r="J98" i="61"/>
  <c r="M98" i="61" s="1"/>
  <c r="J18" i="62"/>
  <c r="J18" i="61"/>
  <c r="J18" i="65"/>
  <c r="J18" i="60"/>
  <c r="J18" i="64"/>
  <c r="J18" i="63"/>
  <c r="J35" i="65"/>
  <c r="M35" i="65" s="1"/>
  <c r="L35" i="65" s="1"/>
  <c r="J35" i="64"/>
  <c r="M35" i="64" s="1"/>
  <c r="L35" i="64" s="1"/>
  <c r="J35" i="62"/>
  <c r="M35" i="62" s="1"/>
  <c r="L35" i="62" s="1"/>
  <c r="J35" i="61"/>
  <c r="M35" i="61" s="1"/>
  <c r="L35" i="61" s="1"/>
  <c r="J35" i="60"/>
  <c r="M35" i="60" s="1"/>
  <c r="L35" i="60" s="1"/>
  <c r="J35" i="63"/>
  <c r="M35" i="63" s="1"/>
  <c r="L35" i="63" s="1"/>
  <c r="J55" i="55"/>
  <c r="J55" i="63"/>
  <c r="M55" i="63" s="1"/>
  <c r="J55" i="65"/>
  <c r="M55" i="65" s="1"/>
  <c r="L55" i="65" s="1"/>
  <c r="J55" i="62"/>
  <c r="J55" i="61"/>
  <c r="J55" i="64"/>
  <c r="J55" i="60"/>
  <c r="J77" i="65"/>
  <c r="M77" i="65" s="1"/>
  <c r="L77" i="65" s="1"/>
  <c r="J77" i="64"/>
  <c r="M77" i="64" s="1"/>
  <c r="J77" i="55"/>
  <c r="M77" i="55" s="1"/>
  <c r="L77" i="55" s="1"/>
  <c r="J77" i="63"/>
  <c r="M77" i="63" s="1"/>
  <c r="L77" i="63" s="1"/>
  <c r="J77" i="62"/>
  <c r="M77" i="62" s="1"/>
  <c r="L77" i="62" s="1"/>
  <c r="J77" i="61"/>
  <c r="M77" i="61" s="1"/>
  <c r="L77" i="61" s="1"/>
  <c r="J77" i="60"/>
  <c r="M77" i="60" s="1"/>
  <c r="L77" i="60" s="1"/>
  <c r="J22" i="55"/>
  <c r="J31" i="55"/>
  <c r="M31" i="55" s="1"/>
  <c r="L31" i="55" s="1"/>
  <c r="J35" i="55"/>
  <c r="M35" i="55" s="1"/>
  <c r="L35" i="55" s="1"/>
  <c r="J10" i="62"/>
  <c r="M10" i="62" s="1"/>
  <c r="L10" i="62" s="1"/>
  <c r="J10" i="61"/>
  <c r="M10" i="61" s="1"/>
  <c r="L10" i="61" s="1"/>
  <c r="M10" i="53"/>
  <c r="L10" i="53" s="1"/>
  <c r="J10" i="65"/>
  <c r="M10" i="65" s="1"/>
  <c r="L10" i="65" s="1"/>
  <c r="J10" i="64"/>
  <c r="M10" i="64" s="1"/>
  <c r="L10" i="64" s="1"/>
  <c r="J10" i="63"/>
  <c r="M10" i="63" s="1"/>
  <c r="L10" i="63" s="1"/>
  <c r="J10" i="60"/>
  <c r="M10" i="60" s="1"/>
  <c r="L10" i="60" s="1"/>
  <c r="J19" i="62"/>
  <c r="J19" i="61"/>
  <c r="J19" i="65"/>
  <c r="J19" i="60"/>
  <c r="J19" i="64"/>
  <c r="J19" i="63"/>
  <c r="J28" i="65"/>
  <c r="J28" i="64"/>
  <c r="J28" i="60"/>
  <c r="M28" i="60" s="1"/>
  <c r="L28" i="60" s="1"/>
  <c r="J28" i="63"/>
  <c r="J28" i="62"/>
  <c r="M28" i="62" s="1"/>
  <c r="L28" i="62" s="1"/>
  <c r="J28" i="61"/>
  <c r="M28" i="61" s="1"/>
  <c r="L28" i="61" s="1"/>
  <c r="J37" i="60"/>
  <c r="M37" i="60" s="1"/>
  <c r="L37" i="60" s="1"/>
  <c r="J37" i="63"/>
  <c r="M37" i="63" s="1"/>
  <c r="L37" i="63" s="1"/>
  <c r="J37" i="65"/>
  <c r="M37" i="65" s="1"/>
  <c r="L37" i="65" s="1"/>
  <c r="J37" i="64"/>
  <c r="M37" i="64" s="1"/>
  <c r="L37" i="64" s="1"/>
  <c r="J37" i="62"/>
  <c r="M37" i="62" s="1"/>
  <c r="L37" i="62" s="1"/>
  <c r="J37" i="61"/>
  <c r="M37" i="61" s="1"/>
  <c r="L37" i="61" s="1"/>
  <c r="J47" i="65"/>
  <c r="J47" i="64"/>
  <c r="J47" i="62"/>
  <c r="J47" i="61"/>
  <c r="J47" i="60"/>
  <c r="J47" i="55"/>
  <c r="J47" i="63"/>
  <c r="J63" i="64"/>
  <c r="M63" i="64" s="1"/>
  <c r="J63" i="62"/>
  <c r="M63" i="62" s="1"/>
  <c r="J63" i="61"/>
  <c r="M63" i="61" s="1"/>
  <c r="L63" i="61" s="1"/>
  <c r="J63" i="60"/>
  <c r="M63" i="60" s="1"/>
  <c r="L63" i="60" s="1"/>
  <c r="J63" i="63"/>
  <c r="M63" i="63" s="1"/>
  <c r="J63" i="55"/>
  <c r="M63" i="55" s="1"/>
  <c r="L63" i="55" s="1"/>
  <c r="J63" i="65"/>
  <c r="J71" i="62"/>
  <c r="M71" i="62" s="1"/>
  <c r="L71" i="62" s="1"/>
  <c r="J71" i="61"/>
  <c r="M71" i="61" s="1"/>
  <c r="J71" i="63"/>
  <c r="M71" i="63" s="1"/>
  <c r="L71" i="63" s="1"/>
  <c r="J71" i="60"/>
  <c r="M71" i="60" s="1"/>
  <c r="L71" i="60" s="1"/>
  <c r="J71" i="65"/>
  <c r="M71" i="65" s="1"/>
  <c r="L71" i="65" s="1"/>
  <c r="J71" i="55"/>
  <c r="M71" i="55" s="1"/>
  <c r="L71" i="55" s="1"/>
  <c r="J71" i="64"/>
  <c r="M71" i="64" s="1"/>
  <c r="L71" i="64" s="1"/>
  <c r="J78" i="55"/>
  <c r="M78" i="55" s="1"/>
  <c r="L78" i="55" s="1"/>
  <c r="J78" i="63"/>
  <c r="M78" i="63" s="1"/>
  <c r="J78" i="62"/>
  <c r="M78" i="62" s="1"/>
  <c r="J78" i="61"/>
  <c r="M78" i="61" s="1"/>
  <c r="L78" i="61" s="1"/>
  <c r="J78" i="60"/>
  <c r="M78" i="60" s="1"/>
  <c r="L78" i="60" s="1"/>
  <c r="J78" i="65"/>
  <c r="M78" i="65" s="1"/>
  <c r="L78" i="65" s="1"/>
  <c r="J78" i="64"/>
  <c r="M78" i="64" s="1"/>
  <c r="L78" i="64" s="1"/>
  <c r="J85" i="61"/>
  <c r="M85" i="61" s="1"/>
  <c r="J85" i="63"/>
  <c r="M85" i="63" s="1"/>
  <c r="J85" i="62"/>
  <c r="M85" i="62" s="1"/>
  <c r="L85" i="62" s="1"/>
  <c r="J85" i="60"/>
  <c r="M85" i="60" s="1"/>
  <c r="L85" i="60" s="1"/>
  <c r="J85" i="55"/>
  <c r="M85" i="55" s="1"/>
  <c r="L85" i="55" s="1"/>
  <c r="J85" i="65"/>
  <c r="J85" i="64"/>
  <c r="M85" i="64" s="1"/>
  <c r="J96" i="60"/>
  <c r="M96" i="60" s="1"/>
  <c r="L96" i="60" s="1"/>
  <c r="J96" i="63"/>
  <c r="M96" i="63" s="1"/>
  <c r="J96" i="62"/>
  <c r="M96" i="62" s="1"/>
  <c r="J96" i="65"/>
  <c r="J96" i="64"/>
  <c r="M96" i="64" s="1"/>
  <c r="L96" i="64" s="1"/>
  <c r="J96" i="55"/>
  <c r="M96" i="55" s="1"/>
  <c r="L96" i="55" s="1"/>
  <c r="J96" i="61"/>
  <c r="M96" i="61" s="1"/>
  <c r="L96" i="61" s="1"/>
  <c r="J42" i="64"/>
  <c r="J42" i="62"/>
  <c r="J42" i="61"/>
  <c r="J42" i="60"/>
  <c r="J42" i="63"/>
  <c r="J42" i="65"/>
  <c r="J9" i="64"/>
  <c r="M9" i="64" s="1"/>
  <c r="L9" i="64" s="1"/>
  <c r="J9" i="63"/>
  <c r="M9" i="63" s="1"/>
  <c r="J9" i="60"/>
  <c r="M9" i="60" s="1"/>
  <c r="J9" i="62"/>
  <c r="M9" i="62" s="1"/>
  <c r="J9" i="61"/>
  <c r="M9" i="61" s="1"/>
  <c r="J9" i="65"/>
  <c r="M9" i="65" s="1"/>
  <c r="L9" i="65" s="1"/>
  <c r="J27" i="62"/>
  <c r="M27" i="62" s="1"/>
  <c r="L27" i="62" s="1"/>
  <c r="J27" i="61"/>
  <c r="M27" i="61" s="1"/>
  <c r="L27" i="61" s="1"/>
  <c r="J27" i="65"/>
  <c r="M27" i="65" s="1"/>
  <c r="L27" i="65" s="1"/>
  <c r="J27" i="64"/>
  <c r="M27" i="64" s="1"/>
  <c r="L27" i="64" s="1"/>
  <c r="J27" i="60"/>
  <c r="M27" i="60" s="1"/>
  <c r="L27" i="60" s="1"/>
  <c r="J27" i="63"/>
  <c r="M27" i="63" s="1"/>
  <c r="L27" i="63" s="1"/>
  <c r="J62" i="63"/>
  <c r="M62" i="63" s="1"/>
  <c r="J62" i="55"/>
  <c r="M62" i="55" s="1"/>
  <c r="L62" i="55" s="1"/>
  <c r="J62" i="65"/>
  <c r="M62" i="65" s="1"/>
  <c r="J62" i="64"/>
  <c r="M62" i="64" s="1"/>
  <c r="L62" i="64" s="1"/>
  <c r="J62" i="62"/>
  <c r="M62" i="62" s="1"/>
  <c r="L62" i="62" s="1"/>
  <c r="J62" i="61"/>
  <c r="M62" i="61" s="1"/>
  <c r="L62" i="61" s="1"/>
  <c r="J62" i="60"/>
  <c r="M62" i="60" s="1"/>
  <c r="L62" i="60" s="1"/>
  <c r="J84" i="63"/>
  <c r="M84" i="63" s="1"/>
  <c r="L84" i="63" s="1"/>
  <c r="J84" i="62"/>
  <c r="M84" i="62" s="1"/>
  <c r="J84" i="60"/>
  <c r="M84" i="60" s="1"/>
  <c r="L84" i="60" s="1"/>
  <c r="J84" i="55"/>
  <c r="M84" i="55" s="1"/>
  <c r="L84" i="55" s="1"/>
  <c r="J84" i="65"/>
  <c r="J84" i="64"/>
  <c r="M84" i="64" s="1"/>
  <c r="L84" i="64" s="1"/>
  <c r="J84" i="61"/>
  <c r="M84" i="61" s="1"/>
  <c r="L84" i="61" s="1"/>
  <c r="J18" i="55"/>
  <c r="J56" i="55"/>
  <c r="J56" i="63"/>
  <c r="J56" i="65"/>
  <c r="J56" i="62"/>
  <c r="J56" i="61"/>
  <c r="J56" i="64"/>
  <c r="J56" i="60"/>
  <c r="J64" i="63"/>
  <c r="J64" i="55"/>
  <c r="M64" i="55" s="1"/>
  <c r="L64" i="55" s="1"/>
  <c r="J64" i="65"/>
  <c r="J64" i="64"/>
  <c r="J64" i="62"/>
  <c r="J64" i="61"/>
  <c r="M64" i="61" s="1"/>
  <c r="L64" i="61" s="1"/>
  <c r="J64" i="60"/>
  <c r="M64" i="60" s="1"/>
  <c r="L64" i="60" s="1"/>
  <c r="J79" i="65"/>
  <c r="M79" i="65" s="1"/>
  <c r="L79" i="65" s="1"/>
  <c r="J79" i="64"/>
  <c r="M79" i="64" s="1"/>
  <c r="L79" i="64" s="1"/>
  <c r="J79" i="55"/>
  <c r="M79" i="55" s="1"/>
  <c r="L79" i="55" s="1"/>
  <c r="J79" i="63"/>
  <c r="M79" i="63" s="1"/>
  <c r="L79" i="63" s="1"/>
  <c r="J79" i="62"/>
  <c r="M79" i="62" s="1"/>
  <c r="L79" i="62" s="1"/>
  <c r="J79" i="61"/>
  <c r="M79" i="61" s="1"/>
  <c r="L79" i="61" s="1"/>
  <c r="J79" i="60"/>
  <c r="M79" i="60" s="1"/>
  <c r="L79" i="60" s="1"/>
  <c r="M97" i="53"/>
  <c r="L97" i="53" s="1"/>
  <c r="J97" i="65"/>
  <c r="J97" i="55"/>
  <c r="M97" i="55" s="1"/>
  <c r="L97" i="55" s="1"/>
  <c r="J97" i="61"/>
  <c r="M97" i="61" s="1"/>
  <c r="L97" i="61" s="1"/>
  <c r="J97" i="62"/>
  <c r="M97" i="62" s="1"/>
  <c r="J97" i="60"/>
  <c r="M97" i="60" s="1"/>
  <c r="L97" i="60" s="1"/>
  <c r="J97" i="63"/>
  <c r="M97" i="63" s="1"/>
  <c r="L97" i="63" s="1"/>
  <c r="J97" i="64"/>
  <c r="M97" i="64" s="1"/>
  <c r="L97" i="64" s="1"/>
  <c r="J51" i="55"/>
  <c r="M51" i="55" s="1"/>
  <c r="J51" i="63"/>
  <c r="M51" i="63" s="1"/>
  <c r="L51" i="63" s="1"/>
  <c r="J51" i="65"/>
  <c r="M51" i="65" s="1"/>
  <c r="J51" i="62"/>
  <c r="M51" i="62" s="1"/>
  <c r="J51" i="61"/>
  <c r="M51" i="61" s="1"/>
  <c r="J51" i="64"/>
  <c r="M51" i="64" s="1"/>
  <c r="J51" i="60"/>
  <c r="M51" i="60" s="1"/>
  <c r="J46" i="64"/>
  <c r="J46" i="62"/>
  <c r="J46" i="61"/>
  <c r="J46" i="60"/>
  <c r="J46" i="55"/>
  <c r="J46" i="63"/>
  <c r="J46" i="65"/>
  <c r="J70" i="65"/>
  <c r="J70" i="55"/>
  <c r="M70" i="55" s="1"/>
  <c r="J70" i="64"/>
  <c r="J70" i="62"/>
  <c r="J70" i="61"/>
  <c r="M70" i="61" s="1"/>
  <c r="L70" i="61" s="1"/>
  <c r="J70" i="63"/>
  <c r="J70" i="60"/>
  <c r="M70" i="60" s="1"/>
  <c r="L70" i="60" s="1"/>
  <c r="J95" i="65"/>
  <c r="M95" i="65" s="1"/>
  <c r="J95" i="64"/>
  <c r="M95" i="64" s="1"/>
  <c r="J95" i="55"/>
  <c r="M95" i="55" s="1"/>
  <c r="L95" i="55" s="1"/>
  <c r="J95" i="61"/>
  <c r="M95" i="61" s="1"/>
  <c r="L95" i="61" s="1"/>
  <c r="J95" i="60"/>
  <c r="M95" i="60" s="1"/>
  <c r="L95" i="60" s="1"/>
  <c r="J95" i="63"/>
  <c r="M95" i="63" s="1"/>
  <c r="L95" i="63" s="1"/>
  <c r="J95" i="62"/>
  <c r="M95" i="62" s="1"/>
  <c r="L95" i="62" s="1"/>
  <c r="J9" i="55"/>
  <c r="M9" i="55" s="1"/>
  <c r="J11" i="64"/>
  <c r="M11" i="64" s="1"/>
  <c r="L11" i="64" s="1"/>
  <c r="J11" i="63"/>
  <c r="M11" i="63" s="1"/>
  <c r="L11" i="63" s="1"/>
  <c r="M11" i="53"/>
  <c r="L11" i="53" s="1"/>
  <c r="J11" i="62"/>
  <c r="M11" i="62" s="1"/>
  <c r="L11" i="62" s="1"/>
  <c r="J11" i="61"/>
  <c r="M11" i="61" s="1"/>
  <c r="L11" i="61" s="1"/>
  <c r="J11" i="65"/>
  <c r="M11" i="65" s="1"/>
  <c r="L11" i="65" s="1"/>
  <c r="J11" i="60"/>
  <c r="M11" i="60" s="1"/>
  <c r="L11" i="60" s="1"/>
  <c r="J20" i="62"/>
  <c r="J20" i="61"/>
  <c r="J20" i="65"/>
  <c r="J20" i="60"/>
  <c r="J20" i="64"/>
  <c r="J20" i="63"/>
  <c r="J29" i="65"/>
  <c r="M29" i="65" s="1"/>
  <c r="J29" i="62"/>
  <c r="M29" i="62" s="1"/>
  <c r="L29" i="62" s="1"/>
  <c r="J29" i="61"/>
  <c r="M29" i="61" s="1"/>
  <c r="L29" i="61" s="1"/>
  <c r="J29" i="64"/>
  <c r="M29" i="64" s="1"/>
  <c r="J29" i="60"/>
  <c r="M29" i="60" s="1"/>
  <c r="L29" i="60" s="1"/>
  <c r="J29" i="63"/>
  <c r="M29" i="63" s="1"/>
  <c r="J38" i="65"/>
  <c r="M38" i="65" s="1"/>
  <c r="L38" i="65" s="1"/>
  <c r="J38" i="64"/>
  <c r="M38" i="64" s="1"/>
  <c r="L38" i="64" s="1"/>
  <c r="J38" i="62"/>
  <c r="M38" i="62" s="1"/>
  <c r="L38" i="62" s="1"/>
  <c r="J38" i="61"/>
  <c r="M38" i="61" s="1"/>
  <c r="L38" i="61" s="1"/>
  <c r="J38" i="60"/>
  <c r="M38" i="60" s="1"/>
  <c r="J38" i="63"/>
  <c r="M38" i="63" s="1"/>
  <c r="L38" i="63" s="1"/>
  <c r="J48" i="64"/>
  <c r="J48" i="62"/>
  <c r="J48" i="61"/>
  <c r="J48" i="60"/>
  <c r="J48" i="55"/>
  <c r="J48" i="63"/>
  <c r="J48" i="65"/>
  <c r="M73" i="53"/>
  <c r="L73" i="53" s="1"/>
  <c r="J73" i="65"/>
  <c r="J73" i="64"/>
  <c r="M73" i="64" s="1"/>
  <c r="L73" i="64" s="1"/>
  <c r="J73" i="55"/>
  <c r="M73" i="55" s="1"/>
  <c r="L73" i="55" s="1"/>
  <c r="J73" i="62"/>
  <c r="M73" i="62" s="1"/>
  <c r="J73" i="61"/>
  <c r="M73" i="61" s="1"/>
  <c r="L73" i="61" s="1"/>
  <c r="J73" i="63"/>
  <c r="M73" i="63" s="1"/>
  <c r="L73" i="63" s="1"/>
  <c r="J73" i="60"/>
  <c r="M73" i="60" s="1"/>
  <c r="M72" i="60" s="1"/>
  <c r="F70" i="72" s="1"/>
  <c r="J88" i="65"/>
  <c r="J88" i="64"/>
  <c r="J88" i="55"/>
  <c r="M88" i="55" s="1"/>
  <c r="J88" i="61"/>
  <c r="M88" i="61" s="1"/>
  <c r="J88" i="60"/>
  <c r="M88" i="60" s="1"/>
  <c r="J88" i="63"/>
  <c r="J88" i="62"/>
  <c r="J13" i="62"/>
  <c r="J13" i="61"/>
  <c r="J13" i="65"/>
  <c r="J13" i="60"/>
  <c r="J13" i="64"/>
  <c r="J13" i="63"/>
  <c r="J21" i="62"/>
  <c r="J21" i="61"/>
  <c r="J21" i="65"/>
  <c r="J21" i="60"/>
  <c r="J21" i="64"/>
  <c r="J21" i="63"/>
  <c r="J30" i="64"/>
  <c r="J30" i="60"/>
  <c r="M30" i="60" s="1"/>
  <c r="L30" i="60" s="1"/>
  <c r="J30" i="63"/>
  <c r="J30" i="65"/>
  <c r="J30" i="62"/>
  <c r="M30" i="62" s="1"/>
  <c r="L30" i="62" s="1"/>
  <c r="J30" i="61"/>
  <c r="M30" i="61" s="1"/>
  <c r="L30" i="61" s="1"/>
  <c r="J41" i="65"/>
  <c r="M41" i="65" s="1"/>
  <c r="J41" i="64"/>
  <c r="M41" i="64" s="1"/>
  <c r="J41" i="62"/>
  <c r="M41" i="62" s="1"/>
  <c r="J41" i="61"/>
  <c r="M41" i="61" s="1"/>
  <c r="J41" i="60"/>
  <c r="M41" i="60" s="1"/>
  <c r="J41" i="63"/>
  <c r="M41" i="63" s="1"/>
  <c r="J49" i="65"/>
  <c r="J49" i="64"/>
  <c r="J49" i="62"/>
  <c r="J49" i="61"/>
  <c r="J49" i="60"/>
  <c r="J49" i="55"/>
  <c r="J49" i="63"/>
  <c r="J65" i="62"/>
  <c r="M65" i="62" s="1"/>
  <c r="J65" i="61"/>
  <c r="M65" i="61" s="1"/>
  <c r="L65" i="61" s="1"/>
  <c r="J65" i="60"/>
  <c r="M65" i="60" s="1"/>
  <c r="L65" i="60" s="1"/>
  <c r="J65" i="63"/>
  <c r="M65" i="63" s="1"/>
  <c r="J65" i="65"/>
  <c r="M65" i="65" s="1"/>
  <c r="J65" i="55"/>
  <c r="M65" i="55" s="1"/>
  <c r="L65" i="55" s="1"/>
  <c r="J65" i="64"/>
  <c r="M65" i="64" s="1"/>
  <c r="J89" i="61"/>
  <c r="J89" i="60"/>
  <c r="J89" i="63"/>
  <c r="J89" i="62"/>
  <c r="J89" i="65"/>
  <c r="J89" i="64"/>
  <c r="J89" i="55"/>
  <c r="J14" i="62"/>
  <c r="J14" i="61"/>
  <c r="J14" i="65"/>
  <c r="J14" i="60"/>
  <c r="J14" i="64"/>
  <c r="J14" i="63"/>
  <c r="J66" i="65"/>
  <c r="J66" i="55"/>
  <c r="M66" i="55" s="1"/>
  <c r="L66" i="55" s="1"/>
  <c r="J66" i="64"/>
  <c r="J66" i="62"/>
  <c r="J66" i="61"/>
  <c r="M66" i="61" s="1"/>
  <c r="L66" i="61" s="1"/>
  <c r="J66" i="60"/>
  <c r="M66" i="60" s="1"/>
  <c r="L66" i="60" s="1"/>
  <c r="J66" i="63"/>
  <c r="J15" i="62"/>
  <c r="J15" i="61"/>
  <c r="J15" i="65"/>
  <c r="J15" i="60"/>
  <c r="J15" i="64"/>
  <c r="J15" i="63"/>
  <c r="J23" i="62"/>
  <c r="J23" i="61"/>
  <c r="J23" i="65"/>
  <c r="J23" i="60"/>
  <c r="J23" i="64"/>
  <c r="J23" i="63"/>
  <c r="J32" i="60"/>
  <c r="J32" i="63"/>
  <c r="J32" i="65"/>
  <c r="J32" i="64"/>
  <c r="J32" i="62"/>
  <c r="J32" i="61"/>
  <c r="J43" i="65"/>
  <c r="J43" i="64"/>
  <c r="J43" i="62"/>
  <c r="J43" i="61"/>
  <c r="J43" i="60"/>
  <c r="J43" i="63"/>
  <c r="J52" i="65"/>
  <c r="J52" i="62"/>
  <c r="J52" i="61"/>
  <c r="J52" i="64"/>
  <c r="J52" i="60"/>
  <c r="J52" i="55"/>
  <c r="J52" i="63"/>
  <c r="J58" i="65"/>
  <c r="J58" i="62"/>
  <c r="J58" i="61"/>
  <c r="J58" i="64"/>
  <c r="J58" i="60"/>
  <c r="J58" i="55"/>
  <c r="J58" i="63"/>
  <c r="J67" i="62"/>
  <c r="M67" i="62" s="1"/>
  <c r="J67" i="61"/>
  <c r="M67" i="61" s="1"/>
  <c r="L67" i="61" s="1"/>
  <c r="J67" i="63"/>
  <c r="M67" i="63" s="1"/>
  <c r="J67" i="60"/>
  <c r="M67" i="60" s="1"/>
  <c r="L67" i="60" s="1"/>
  <c r="J67" i="65"/>
  <c r="J67" i="55"/>
  <c r="M67" i="55" s="1"/>
  <c r="L67" i="55" s="1"/>
  <c r="J67" i="64"/>
  <c r="M67" i="64" s="1"/>
  <c r="J91" i="61"/>
  <c r="J91" i="60"/>
  <c r="J91" i="63"/>
  <c r="J91" i="62"/>
  <c r="J91" i="65"/>
  <c r="J91" i="64"/>
  <c r="J91" i="55"/>
  <c r="J57" i="55"/>
  <c r="J57" i="63"/>
  <c r="J57" i="65"/>
  <c r="J57" i="62"/>
  <c r="J57" i="61"/>
  <c r="J57" i="64"/>
  <c r="J57" i="60"/>
  <c r="J68" i="65"/>
  <c r="J68" i="55"/>
  <c r="J68" i="64"/>
  <c r="J68" i="62"/>
  <c r="J68" i="61"/>
  <c r="J68" i="63"/>
  <c r="J68" i="60"/>
  <c r="J76" i="55"/>
  <c r="M76" i="55" s="1"/>
  <c r="J76" i="63"/>
  <c r="M76" i="63" s="1"/>
  <c r="L76" i="63" s="1"/>
  <c r="J76" i="62"/>
  <c r="M76" i="62" s="1"/>
  <c r="L76" i="62" s="1"/>
  <c r="J76" i="61"/>
  <c r="M76" i="61" s="1"/>
  <c r="L76" i="61" s="1"/>
  <c r="J76" i="60"/>
  <c r="M76" i="60" s="1"/>
  <c r="L76" i="60" s="1"/>
  <c r="J76" i="65"/>
  <c r="M76" i="65" s="1"/>
  <c r="L76" i="65" s="1"/>
  <c r="J76" i="64"/>
  <c r="M76" i="64" s="1"/>
  <c r="L76" i="64" s="1"/>
  <c r="J81" i="61"/>
  <c r="M81" i="61" s="1"/>
  <c r="L81" i="61" s="1"/>
  <c r="J81" i="63"/>
  <c r="M81" i="63" s="1"/>
  <c r="L81" i="63" s="1"/>
  <c r="J81" i="62"/>
  <c r="M81" i="62" s="1"/>
  <c r="L81" i="62" s="1"/>
  <c r="J81" i="55"/>
  <c r="M81" i="55" s="1"/>
  <c r="L81" i="55" s="1"/>
  <c r="J81" i="60"/>
  <c r="M81" i="60" s="1"/>
  <c r="L81" i="60" s="1"/>
  <c r="J81" i="65"/>
  <c r="M81" i="65" s="1"/>
  <c r="L81" i="65" s="1"/>
  <c r="J81" i="64"/>
  <c r="M81" i="64" s="1"/>
  <c r="L81" i="64" s="1"/>
  <c r="K88" i="60"/>
  <c r="K78" i="53"/>
  <c r="M79" i="53"/>
  <c r="L79" i="53" s="1"/>
  <c r="K25" i="63"/>
  <c r="L11" i="55"/>
  <c r="K51" i="55"/>
  <c r="F89" i="60"/>
  <c r="O89" i="60" s="1"/>
  <c r="F55" i="60"/>
  <c r="K51" i="60"/>
  <c r="K55" i="63"/>
  <c r="F52" i="62"/>
  <c r="K51" i="62"/>
  <c r="K41" i="63"/>
  <c r="K29" i="64"/>
  <c r="F89" i="64"/>
  <c r="O89" i="64" s="1"/>
  <c r="F45" i="64"/>
  <c r="K41" i="64"/>
  <c r="F45" i="60"/>
  <c r="O45" i="60" s="1"/>
  <c r="K41" i="60"/>
  <c r="F32" i="64"/>
  <c r="K31" i="64"/>
  <c r="F55" i="64"/>
  <c r="F90" i="64" s="1"/>
  <c r="F91" i="64" s="1"/>
  <c r="F92" i="64" s="1"/>
  <c r="F93" i="64" s="1"/>
  <c r="K51" i="64"/>
  <c r="F55" i="61"/>
  <c r="K51" i="61"/>
  <c r="K41" i="62"/>
  <c r="K26" i="63"/>
  <c r="K25" i="64"/>
  <c r="K41" i="55"/>
  <c r="M41" i="55"/>
  <c r="K25" i="62"/>
  <c r="K29" i="63"/>
  <c r="K26" i="64"/>
  <c r="K51" i="65"/>
  <c r="F22" i="61"/>
  <c r="O22" i="61" s="1"/>
  <c r="F15" i="55"/>
  <c r="F22" i="65"/>
  <c r="F14" i="65"/>
  <c r="F17" i="64"/>
  <c r="O17" i="64" s="1"/>
  <c r="F20" i="63"/>
  <c r="O20" i="63" s="1"/>
  <c r="F23" i="62"/>
  <c r="O23" i="62" s="1"/>
  <c r="F15" i="62"/>
  <c r="O15" i="62" s="1"/>
  <c r="F17" i="61"/>
  <c r="O17" i="61" s="1"/>
  <c r="F19" i="60"/>
  <c r="O19" i="60" s="1"/>
  <c r="F22" i="60"/>
  <c r="O22" i="60" s="1"/>
  <c r="F16" i="64"/>
  <c r="O16" i="64" s="1"/>
  <c r="F18" i="60"/>
  <c r="O18" i="60" s="1"/>
  <c r="F22" i="55"/>
  <c r="F13" i="55"/>
  <c r="F20" i="65"/>
  <c r="F23" i="64"/>
  <c r="O23" i="64" s="1"/>
  <c r="F15" i="64"/>
  <c r="O15" i="64" s="1"/>
  <c r="F18" i="63"/>
  <c r="O18" i="63" s="1"/>
  <c r="O21" i="62"/>
  <c r="F13" i="62"/>
  <c r="O13" i="62" s="1"/>
  <c r="F15" i="61"/>
  <c r="O15" i="61" s="1"/>
  <c r="F17" i="60"/>
  <c r="O17" i="60" s="1"/>
  <c r="O21" i="61"/>
  <c r="F15" i="60"/>
  <c r="O15" i="60" s="1"/>
  <c r="F18" i="55"/>
  <c r="F20" i="64"/>
  <c r="O20" i="64" s="1"/>
  <c r="F23" i="63"/>
  <c r="O23" i="63" s="1"/>
  <c r="F18" i="62"/>
  <c r="O18" i="62" s="1"/>
  <c r="F23" i="60"/>
  <c r="O23" i="60" s="1"/>
  <c r="F13" i="65"/>
  <c r="F22" i="62"/>
  <c r="O22" i="62" s="1"/>
  <c r="F20" i="55"/>
  <c r="F19" i="65"/>
  <c r="F22" i="64"/>
  <c r="O22" i="64" s="1"/>
  <c r="F14" i="64"/>
  <c r="O14" i="64" s="1"/>
  <c r="F17" i="63"/>
  <c r="O17" i="63" s="1"/>
  <c r="F20" i="62"/>
  <c r="O20" i="62" s="1"/>
  <c r="F23" i="61"/>
  <c r="O23" i="61" s="1"/>
  <c r="F14" i="61"/>
  <c r="O14" i="61" s="1"/>
  <c r="F16" i="60"/>
  <c r="O16" i="60" s="1"/>
  <c r="F19" i="62"/>
  <c r="O19" i="62" s="1"/>
  <c r="F17" i="65"/>
  <c r="K17" i="65" s="1"/>
  <c r="M17" i="65" s="1"/>
  <c r="F15" i="63"/>
  <c r="O15" i="63" s="1"/>
  <c r="F20" i="61"/>
  <c r="O20" i="61" s="1"/>
  <c r="F14" i="60"/>
  <c r="O14" i="60" s="1"/>
  <c r="F14" i="55"/>
  <c r="F16" i="61"/>
  <c r="O16" i="61" s="1"/>
  <c r="F19" i="55"/>
  <c r="F18" i="65"/>
  <c r="O21" i="64"/>
  <c r="F13" i="64"/>
  <c r="O13" i="64" s="1"/>
  <c r="F16" i="63"/>
  <c r="O16" i="63" s="1"/>
  <c r="F13" i="61"/>
  <c r="O13" i="61" s="1"/>
  <c r="F19" i="63"/>
  <c r="O19" i="63" s="1"/>
  <c r="F17" i="55"/>
  <c r="F16" i="65"/>
  <c r="F19" i="64"/>
  <c r="F22" i="63"/>
  <c r="O22" i="63" s="1"/>
  <c r="F14" i="63"/>
  <c r="O14" i="63" s="1"/>
  <c r="F17" i="62"/>
  <c r="O17" i="62" s="1"/>
  <c r="F19" i="61"/>
  <c r="O19" i="61" s="1"/>
  <c r="O21" i="60"/>
  <c r="F13" i="60"/>
  <c r="O13" i="60" s="1"/>
  <c r="F16" i="55"/>
  <c r="F23" i="65"/>
  <c r="F15" i="65"/>
  <c r="F18" i="64"/>
  <c r="O18" i="64" s="1"/>
  <c r="O21" i="63"/>
  <c r="F13" i="63"/>
  <c r="O13" i="63" s="1"/>
  <c r="F16" i="62"/>
  <c r="O16" i="62" s="1"/>
  <c r="F18" i="61"/>
  <c r="O18" i="61" s="1"/>
  <c r="F20" i="60"/>
  <c r="O20" i="60" s="1"/>
  <c r="F14" i="62"/>
  <c r="O14" i="62" s="1"/>
  <c r="F45" i="61"/>
  <c r="K41" i="61"/>
  <c r="K26" i="62"/>
  <c r="M26" i="62"/>
  <c r="K31" i="63"/>
  <c r="F68" i="64"/>
  <c r="K67" i="64"/>
  <c r="K61" i="64"/>
  <c r="K63" i="64"/>
  <c r="K65" i="64"/>
  <c r="K61" i="62"/>
  <c r="K63" i="62"/>
  <c r="K65" i="62"/>
  <c r="K67" i="62"/>
  <c r="K25" i="65"/>
  <c r="K26" i="65"/>
  <c r="M26" i="65"/>
  <c r="K31" i="65"/>
  <c r="S29" i="53"/>
  <c r="K31" i="53"/>
  <c r="K29" i="65"/>
  <c r="M8" i="63"/>
  <c r="K8" i="63"/>
  <c r="K63" i="63"/>
  <c r="K37" i="53"/>
  <c r="M37" i="53"/>
  <c r="F67" i="65"/>
  <c r="O67" i="65" s="1"/>
  <c r="F23" i="55"/>
  <c r="M7" i="53"/>
  <c r="K38" i="53"/>
  <c r="M38" i="53"/>
  <c r="S96" i="53"/>
  <c r="F45" i="65"/>
  <c r="M9" i="53"/>
  <c r="K9" i="53"/>
  <c r="M35" i="53"/>
  <c r="K35" i="53"/>
  <c r="M96" i="53"/>
  <c r="L96" i="53" s="1"/>
  <c r="K8" i="60"/>
  <c r="K8" i="55"/>
  <c r="K8" i="61"/>
  <c r="K8" i="64"/>
  <c r="S79" i="53"/>
  <c r="K88" i="61"/>
  <c r="K27" i="53"/>
  <c r="M27" i="53"/>
  <c r="M32" i="55"/>
  <c r="M78" i="53"/>
  <c r="M8" i="62"/>
  <c r="K8" i="62"/>
  <c r="K82" i="53"/>
  <c r="M81" i="53"/>
  <c r="K81" i="53"/>
  <c r="M76" i="53"/>
  <c r="K77" i="53"/>
  <c r="M77" i="53"/>
  <c r="M95" i="53"/>
  <c r="K95" i="53"/>
  <c r="K85" i="53"/>
  <c r="M85" i="53"/>
  <c r="S84" i="53"/>
  <c r="M84" i="53"/>
  <c r="L84" i="53" s="1"/>
  <c r="L78" i="63"/>
  <c r="L85" i="61"/>
  <c r="F28" i="63"/>
  <c r="F32" i="63"/>
  <c r="S41" i="53"/>
  <c r="S51" i="53"/>
  <c r="F52" i="55"/>
  <c r="F55" i="55"/>
  <c r="L95" i="65"/>
  <c r="F45" i="55"/>
  <c r="L73" i="60"/>
  <c r="M32" i="61"/>
  <c r="L32" i="61" s="1"/>
  <c r="K29" i="53"/>
  <c r="F52" i="61"/>
  <c r="L28" i="55"/>
  <c r="L68" i="61"/>
  <c r="F88" i="62"/>
  <c r="O88" i="62" s="1"/>
  <c r="F68" i="62"/>
  <c r="F42" i="63"/>
  <c r="O42" i="63" s="1"/>
  <c r="F89" i="63"/>
  <c r="O89" i="63" s="1"/>
  <c r="F42" i="55"/>
  <c r="F89" i="55"/>
  <c r="K88" i="55"/>
  <c r="L30" i="55"/>
  <c r="L71" i="61"/>
  <c r="F68" i="63"/>
  <c r="F89" i="61"/>
  <c r="F32" i="65"/>
  <c r="F52" i="64"/>
  <c r="O52" i="64" s="1"/>
  <c r="F42" i="64"/>
  <c r="F28" i="64"/>
  <c r="O28" i="64" s="1"/>
  <c r="F56" i="65"/>
  <c r="F52" i="65"/>
  <c r="F89" i="65"/>
  <c r="O89" i="65" s="1"/>
  <c r="F42" i="65"/>
  <c r="O42" i="65" s="1"/>
  <c r="J7" i="64"/>
  <c r="M7" i="64" s="1"/>
  <c r="J7" i="62"/>
  <c r="M7" i="62" s="1"/>
  <c r="J7" i="55"/>
  <c r="J7" i="60"/>
  <c r="M7" i="60" s="1"/>
  <c r="M82" i="53"/>
  <c r="S31" i="53"/>
  <c r="F88" i="64"/>
  <c r="O88" i="64" s="1"/>
  <c r="K61" i="63"/>
  <c r="M61" i="63"/>
  <c r="K65" i="63"/>
  <c r="K67" i="63"/>
  <c r="F88" i="63"/>
  <c r="O88" i="63" s="1"/>
  <c r="L62" i="63"/>
  <c r="F56" i="63"/>
  <c r="O56" i="63" s="1"/>
  <c r="F52" i="63"/>
  <c r="O52" i="63" s="1"/>
  <c r="F45" i="63"/>
  <c r="F90" i="63" s="1"/>
  <c r="F91" i="63" s="1"/>
  <c r="F92" i="63" s="1"/>
  <c r="F93" i="63" s="1"/>
  <c r="L96" i="63"/>
  <c r="L84" i="62"/>
  <c r="M83" i="62"/>
  <c r="L97" i="62"/>
  <c r="L31" i="62"/>
  <c r="L82" i="62"/>
  <c r="M32" i="62"/>
  <c r="L33" i="62"/>
  <c r="F42" i="62"/>
  <c r="O42" i="62" s="1"/>
  <c r="F89" i="62"/>
  <c r="O89" i="62" s="1"/>
  <c r="F55" i="62"/>
  <c r="L98" i="62"/>
  <c r="F45" i="62"/>
  <c r="O45" i="62" s="1"/>
  <c r="F42" i="61"/>
  <c r="O42" i="61" s="1"/>
  <c r="L69" i="61"/>
  <c r="L61" i="61"/>
  <c r="F42" i="60"/>
  <c r="F52" i="60"/>
  <c r="O52" i="60" s="1"/>
  <c r="L69" i="60"/>
  <c r="L38" i="60"/>
  <c r="L61" i="55"/>
  <c r="M68" i="55"/>
  <c r="L34" i="55"/>
  <c r="L27" i="55"/>
  <c r="L38" i="55"/>
  <c r="L33" i="55"/>
  <c r="L70" i="55"/>
  <c r="L29" i="55"/>
  <c r="L25" i="55"/>
  <c r="M85" i="65" l="1"/>
  <c r="L85" i="65" s="1"/>
  <c r="F32" i="53"/>
  <c r="M97" i="65"/>
  <c r="L97" i="65" s="1"/>
  <c r="M72" i="63"/>
  <c r="F20" i="72" s="1"/>
  <c r="M84" i="65"/>
  <c r="L84" i="65" s="1"/>
  <c r="M98" i="65"/>
  <c r="L98" i="65" s="1"/>
  <c r="M73" i="65"/>
  <c r="L73" i="65" s="1"/>
  <c r="M96" i="65"/>
  <c r="L96" i="65" s="1"/>
  <c r="O55" i="62"/>
  <c r="F90" i="62"/>
  <c r="F91" i="62" s="1"/>
  <c r="F92" i="62" s="1"/>
  <c r="F93" i="62" s="1"/>
  <c r="O45" i="65"/>
  <c r="K45" i="65"/>
  <c r="F21" i="53"/>
  <c r="O23" i="65"/>
  <c r="K23" i="65"/>
  <c r="O22" i="65"/>
  <c r="K22" i="65"/>
  <c r="F45" i="53"/>
  <c r="O16" i="65"/>
  <c r="K16" i="65"/>
  <c r="M16" i="65" s="1"/>
  <c r="O18" i="65"/>
  <c r="K18" i="65"/>
  <c r="M18" i="65" s="1"/>
  <c r="O19" i="65"/>
  <c r="K19" i="65"/>
  <c r="M19" i="65" s="1"/>
  <c r="F90" i="61"/>
  <c r="F91" i="61" s="1"/>
  <c r="F92" i="61" s="1"/>
  <c r="F93" i="61" s="1"/>
  <c r="S65" i="53"/>
  <c r="K65" i="65"/>
  <c r="F89" i="53"/>
  <c r="F90" i="60"/>
  <c r="F91" i="60" s="1"/>
  <c r="F92" i="60" s="1"/>
  <c r="F93" i="60" s="1"/>
  <c r="O20" i="65"/>
  <c r="K20" i="65"/>
  <c r="M20" i="65" s="1"/>
  <c r="F90" i="65"/>
  <c r="F91" i="65" s="1"/>
  <c r="F92" i="65" s="1"/>
  <c r="F93" i="65" s="1"/>
  <c r="O15" i="65"/>
  <c r="K15" i="65"/>
  <c r="M15" i="65" s="1"/>
  <c r="F42" i="53"/>
  <c r="F55" i="53"/>
  <c r="F90" i="55"/>
  <c r="O21" i="65"/>
  <c r="K21" i="65"/>
  <c r="O13" i="65"/>
  <c r="K13" i="65"/>
  <c r="M13" i="65" s="1"/>
  <c r="O63" i="65"/>
  <c r="K63" i="65"/>
  <c r="F61" i="53"/>
  <c r="M61" i="53" s="1"/>
  <c r="O14" i="65"/>
  <c r="K14" i="65"/>
  <c r="M14" i="65" s="1"/>
  <c r="F52" i="53"/>
  <c r="F28" i="53"/>
  <c r="K28" i="53" s="1"/>
  <c r="F67" i="53"/>
  <c r="F16" i="53"/>
  <c r="F18" i="53"/>
  <c r="F15" i="53"/>
  <c r="F17" i="53"/>
  <c r="F19" i="53"/>
  <c r="F20" i="53"/>
  <c r="F14" i="53"/>
  <c r="F13" i="53"/>
  <c r="F22" i="53"/>
  <c r="F23" i="53"/>
  <c r="M63" i="65"/>
  <c r="L63" i="65" s="1"/>
  <c r="O56" i="65"/>
  <c r="F57" i="65"/>
  <c r="O57" i="65" s="1"/>
  <c r="L41" i="55"/>
  <c r="L76" i="53"/>
  <c r="M72" i="62"/>
  <c r="F30" i="72" s="1"/>
  <c r="K115" i="68"/>
  <c r="L25" i="68"/>
  <c r="M24" i="68"/>
  <c r="F78" i="72" s="1"/>
  <c r="O28" i="63"/>
  <c r="O55" i="55"/>
  <c r="L41" i="68"/>
  <c r="M40" i="68"/>
  <c r="M39" i="68" s="1"/>
  <c r="F79" i="72" s="1"/>
  <c r="M94" i="64"/>
  <c r="F43" i="72" s="1"/>
  <c r="M94" i="62"/>
  <c r="F33" i="72" s="1"/>
  <c r="M83" i="63"/>
  <c r="M6" i="61"/>
  <c r="F46" i="72" s="1"/>
  <c r="M6" i="68"/>
  <c r="F76" i="72" s="1"/>
  <c r="M74" i="68"/>
  <c r="F81" i="72" s="1"/>
  <c r="M12" i="68"/>
  <c r="F77" i="72" s="1"/>
  <c r="L13" i="68"/>
  <c r="K7" i="53"/>
  <c r="L7" i="53" s="1"/>
  <c r="K32" i="63"/>
  <c r="H7" i="65"/>
  <c r="K7" i="65" s="1"/>
  <c r="O45" i="55"/>
  <c r="O23" i="55"/>
  <c r="O22" i="55"/>
  <c r="O21" i="55"/>
  <c r="O18" i="55"/>
  <c r="O17" i="55"/>
  <c r="O19" i="55"/>
  <c r="O20" i="55"/>
  <c r="O42" i="60"/>
  <c r="F43" i="63"/>
  <c r="O43" i="63" s="1"/>
  <c r="M72" i="65"/>
  <c r="F10" i="72" s="1"/>
  <c r="M52" i="65"/>
  <c r="O52" i="65"/>
  <c r="L85" i="63"/>
  <c r="O45" i="61"/>
  <c r="M32" i="65"/>
  <c r="O32" i="65"/>
  <c r="F56" i="60"/>
  <c r="O56" i="60" s="1"/>
  <c r="O55" i="60"/>
  <c r="K45" i="64"/>
  <c r="O45" i="64"/>
  <c r="F53" i="62"/>
  <c r="O53" i="62" s="1"/>
  <c r="O52" i="62"/>
  <c r="K42" i="64"/>
  <c r="O42" i="64"/>
  <c r="K89" i="61"/>
  <c r="O89" i="61"/>
  <c r="L96" i="62"/>
  <c r="M72" i="53"/>
  <c r="C14" i="29" s="1"/>
  <c r="K89" i="55"/>
  <c r="O89" i="55"/>
  <c r="K41" i="53"/>
  <c r="M32" i="63"/>
  <c r="O32" i="63"/>
  <c r="L95" i="64"/>
  <c r="K68" i="64"/>
  <c r="O68" i="64"/>
  <c r="M19" i="64"/>
  <c r="K19" i="64" s="1"/>
  <c r="L19" i="64" s="1"/>
  <c r="O19" i="64"/>
  <c r="L17" i="65"/>
  <c r="O17" i="65"/>
  <c r="F56" i="64"/>
  <c r="O56" i="64" s="1"/>
  <c r="O55" i="64"/>
  <c r="M13" i="55"/>
  <c r="K13" i="55" s="1"/>
  <c r="O13" i="55"/>
  <c r="M42" i="55"/>
  <c r="O42" i="55"/>
  <c r="O52" i="55"/>
  <c r="M16" i="55"/>
  <c r="K16" i="55" s="1"/>
  <c r="L16" i="55" s="1"/>
  <c r="O16" i="55"/>
  <c r="M15" i="55"/>
  <c r="K15" i="55" s="1"/>
  <c r="L15" i="55" s="1"/>
  <c r="O15" i="55"/>
  <c r="L78" i="53"/>
  <c r="L88" i="60"/>
  <c r="M72" i="55"/>
  <c r="F60" i="72" s="1"/>
  <c r="M14" i="55"/>
  <c r="K14" i="55" s="1"/>
  <c r="L14" i="55" s="1"/>
  <c r="O14" i="55"/>
  <c r="M80" i="63"/>
  <c r="M68" i="62"/>
  <c r="O68" i="62"/>
  <c r="K68" i="63"/>
  <c r="O68" i="63"/>
  <c r="M94" i="63"/>
  <c r="F23" i="72" s="1"/>
  <c r="F53" i="61"/>
  <c r="O53" i="61" s="1"/>
  <c r="O52" i="61"/>
  <c r="M32" i="64"/>
  <c r="O32" i="64"/>
  <c r="M80" i="55"/>
  <c r="M80" i="64"/>
  <c r="F49" i="63"/>
  <c r="O49" i="63" s="1"/>
  <c r="O45" i="63"/>
  <c r="O55" i="61"/>
  <c r="L9" i="55"/>
  <c r="L9" i="61"/>
  <c r="L9" i="60"/>
  <c r="L9" i="63"/>
  <c r="L9" i="62"/>
  <c r="M87" i="68"/>
  <c r="M86" i="68" s="1"/>
  <c r="F82" i="72" s="1"/>
  <c r="L93" i="68"/>
  <c r="M83" i="61"/>
  <c r="M80" i="60"/>
  <c r="M94" i="60"/>
  <c r="F73" i="72" s="1"/>
  <c r="F69" i="64"/>
  <c r="O69" i="64" s="1"/>
  <c r="L19" i="65"/>
  <c r="M75" i="55"/>
  <c r="M80" i="62"/>
  <c r="M80" i="65"/>
  <c r="M60" i="61"/>
  <c r="M75" i="62"/>
  <c r="M75" i="64"/>
  <c r="M24" i="60"/>
  <c r="F68" i="72" s="1"/>
  <c r="M75" i="63"/>
  <c r="M74" i="63" s="1"/>
  <c r="F21" i="72" s="1"/>
  <c r="M6" i="65"/>
  <c r="F6" i="72" s="1"/>
  <c r="L73" i="62"/>
  <c r="M62" i="53"/>
  <c r="F46" i="65"/>
  <c r="M46" i="65" s="1"/>
  <c r="M60" i="60"/>
  <c r="M83" i="64"/>
  <c r="M94" i="61"/>
  <c r="F53" i="72" s="1"/>
  <c r="M83" i="65"/>
  <c r="M24" i="55"/>
  <c r="F58" i="72" s="1"/>
  <c r="L78" i="62"/>
  <c r="K32" i="64"/>
  <c r="M94" i="65"/>
  <c r="F13" i="72" s="1"/>
  <c r="L98" i="61"/>
  <c r="M19" i="63"/>
  <c r="K19" i="63" s="1"/>
  <c r="L19" i="63" s="1"/>
  <c r="L77" i="64"/>
  <c r="M60" i="55"/>
  <c r="M80" i="61"/>
  <c r="M75" i="61"/>
  <c r="M75" i="65"/>
  <c r="M26" i="53"/>
  <c r="L85" i="64"/>
  <c r="L25" i="60"/>
  <c r="M72" i="64"/>
  <c r="F40" i="72" s="1"/>
  <c r="M94" i="55"/>
  <c r="F63" i="72" s="1"/>
  <c r="M83" i="55"/>
  <c r="M83" i="60"/>
  <c r="F43" i="64"/>
  <c r="O43" i="64" s="1"/>
  <c r="M72" i="61"/>
  <c r="F50" i="72" s="1"/>
  <c r="L76" i="55"/>
  <c r="M75" i="60"/>
  <c r="M17" i="63"/>
  <c r="K17" i="63" s="1"/>
  <c r="L17" i="63" s="1"/>
  <c r="M17" i="64"/>
  <c r="K17" i="64" s="1"/>
  <c r="L17" i="64" s="1"/>
  <c r="M89" i="60"/>
  <c r="F46" i="63"/>
  <c r="L88" i="61"/>
  <c r="I7" i="53"/>
  <c r="I7" i="68" s="1"/>
  <c r="H7" i="64"/>
  <c r="K7" i="64" s="1"/>
  <c r="L7" i="64" s="1"/>
  <c r="H7" i="60"/>
  <c r="K7" i="60" s="1"/>
  <c r="H7" i="63"/>
  <c r="K7" i="63" s="1"/>
  <c r="H7" i="62"/>
  <c r="K7" i="62" s="1"/>
  <c r="H7" i="61"/>
  <c r="K7" i="61" s="1"/>
  <c r="H7" i="55"/>
  <c r="K7" i="55" s="1"/>
  <c r="L32" i="55"/>
  <c r="M94" i="53"/>
  <c r="C20" i="29" s="1"/>
  <c r="L51" i="64"/>
  <c r="L8" i="60"/>
  <c r="L29" i="65"/>
  <c r="L25" i="65"/>
  <c r="L31" i="64"/>
  <c r="L8" i="64"/>
  <c r="L31" i="63"/>
  <c r="L51" i="61"/>
  <c r="L41" i="64"/>
  <c r="L51" i="55"/>
  <c r="M75" i="53"/>
  <c r="L41" i="61"/>
  <c r="L88" i="55"/>
  <c r="S26" i="53"/>
  <c r="L61" i="62"/>
  <c r="L26" i="64"/>
  <c r="L25" i="64"/>
  <c r="L8" i="62"/>
  <c r="L29" i="64"/>
  <c r="M45" i="55"/>
  <c r="K45" i="55"/>
  <c r="M6" i="62"/>
  <c r="F26" i="72" s="1"/>
  <c r="K51" i="53"/>
  <c r="K89" i="60"/>
  <c r="L89" i="60" s="1"/>
  <c r="M55" i="62"/>
  <c r="K55" i="62"/>
  <c r="M52" i="63"/>
  <c r="K52" i="63"/>
  <c r="F33" i="64"/>
  <c r="O33" i="64" s="1"/>
  <c r="M42" i="65"/>
  <c r="K42" i="65"/>
  <c r="M28" i="64"/>
  <c r="K28" i="64"/>
  <c r="L63" i="63"/>
  <c r="K62" i="53"/>
  <c r="M51" i="53"/>
  <c r="M29" i="53"/>
  <c r="L29" i="53" s="1"/>
  <c r="L81" i="53"/>
  <c r="L26" i="63"/>
  <c r="L51" i="62"/>
  <c r="M89" i="65"/>
  <c r="K89" i="65"/>
  <c r="M52" i="60"/>
  <c r="K52" i="60"/>
  <c r="L26" i="62"/>
  <c r="L62" i="65"/>
  <c r="M55" i="61"/>
  <c r="K55" i="61"/>
  <c r="L41" i="60"/>
  <c r="M52" i="62"/>
  <c r="K52" i="62"/>
  <c r="L25" i="63"/>
  <c r="M89" i="62"/>
  <c r="K89" i="62"/>
  <c r="M42" i="62"/>
  <c r="K42" i="62"/>
  <c r="M89" i="63"/>
  <c r="K89" i="63"/>
  <c r="F56" i="55"/>
  <c r="K55" i="55"/>
  <c r="M55" i="55"/>
  <c r="M55" i="64"/>
  <c r="K55" i="64"/>
  <c r="K89" i="64"/>
  <c r="M89" i="64"/>
  <c r="M42" i="61"/>
  <c r="K42" i="61"/>
  <c r="F43" i="60"/>
  <c r="O43" i="60" s="1"/>
  <c r="K42" i="60"/>
  <c r="M42" i="60"/>
  <c r="M42" i="63"/>
  <c r="K42" i="63"/>
  <c r="M52" i="61"/>
  <c r="K52" i="61"/>
  <c r="K45" i="62"/>
  <c r="M45" i="62"/>
  <c r="M24" i="61"/>
  <c r="F48" i="72" s="1"/>
  <c r="M43" i="63"/>
  <c r="K52" i="55"/>
  <c r="M52" i="55"/>
  <c r="M45" i="60"/>
  <c r="K45" i="60"/>
  <c r="F53" i="55"/>
  <c r="M7" i="55"/>
  <c r="M6" i="55" s="1"/>
  <c r="M52" i="64"/>
  <c r="K52" i="64"/>
  <c r="M45" i="65"/>
  <c r="L26" i="65"/>
  <c r="L67" i="62"/>
  <c r="L65" i="65"/>
  <c r="L29" i="63"/>
  <c r="L41" i="62"/>
  <c r="L51" i="60"/>
  <c r="L41" i="65"/>
  <c r="M56" i="63"/>
  <c r="K56" i="63"/>
  <c r="M55" i="60"/>
  <c r="K55" i="60"/>
  <c r="M28" i="63"/>
  <c r="K28" i="63"/>
  <c r="M45" i="63"/>
  <c r="K45" i="63"/>
  <c r="M67" i="65"/>
  <c r="K67" i="65"/>
  <c r="M45" i="61"/>
  <c r="K45" i="61"/>
  <c r="L51" i="65"/>
  <c r="L25" i="62"/>
  <c r="L61" i="65"/>
  <c r="L41" i="63"/>
  <c r="L55" i="63"/>
  <c r="L8" i="61"/>
  <c r="M56" i="60"/>
  <c r="K88" i="64"/>
  <c r="M88" i="64"/>
  <c r="L63" i="64"/>
  <c r="L61" i="64"/>
  <c r="L65" i="64"/>
  <c r="L67" i="64"/>
  <c r="M68" i="64"/>
  <c r="L68" i="64" s="1"/>
  <c r="L65" i="63"/>
  <c r="M68" i="63"/>
  <c r="L61" i="63"/>
  <c r="M88" i="63"/>
  <c r="K88" i="63"/>
  <c r="L63" i="62"/>
  <c r="M65" i="53"/>
  <c r="K65" i="53"/>
  <c r="L65" i="62"/>
  <c r="K88" i="62"/>
  <c r="M88" i="62"/>
  <c r="K56" i="65"/>
  <c r="M56" i="65"/>
  <c r="M28" i="65"/>
  <c r="K28" i="65"/>
  <c r="M31" i="53"/>
  <c r="L31" i="53" s="1"/>
  <c r="L31" i="65"/>
  <c r="K23" i="63"/>
  <c r="M23" i="63"/>
  <c r="K13" i="60"/>
  <c r="M13" i="60"/>
  <c r="M22" i="65"/>
  <c r="M20" i="60"/>
  <c r="K20" i="60"/>
  <c r="M13" i="62"/>
  <c r="K13" i="62"/>
  <c r="M22" i="61"/>
  <c r="K22" i="61"/>
  <c r="M20" i="61"/>
  <c r="K20" i="61"/>
  <c r="M21" i="62"/>
  <c r="K21" i="62"/>
  <c r="M14" i="61"/>
  <c r="K14" i="61"/>
  <c r="F53" i="64"/>
  <c r="O53" i="64" s="1"/>
  <c r="F68" i="65"/>
  <c r="F68" i="53" s="1"/>
  <c r="L9" i="53"/>
  <c r="M21" i="61"/>
  <c r="K21" i="61"/>
  <c r="M23" i="60"/>
  <c r="K23" i="60"/>
  <c r="M19" i="62"/>
  <c r="K19" i="62"/>
  <c r="M23" i="65"/>
  <c r="M18" i="63"/>
  <c r="K18" i="63"/>
  <c r="M16" i="64"/>
  <c r="K16" i="64"/>
  <c r="K22" i="62"/>
  <c r="M22" i="62"/>
  <c r="M17" i="60"/>
  <c r="K17" i="60"/>
  <c r="M80" i="53"/>
  <c r="M67" i="53"/>
  <c r="M42" i="64"/>
  <c r="F88" i="65"/>
  <c r="O88" i="65" s="1"/>
  <c r="L27" i="53"/>
  <c r="K16" i="60"/>
  <c r="M16" i="60"/>
  <c r="M15" i="60"/>
  <c r="K15" i="60"/>
  <c r="M16" i="63"/>
  <c r="K16" i="63"/>
  <c r="K18" i="64"/>
  <c r="M18" i="64"/>
  <c r="M20" i="62"/>
  <c r="K20" i="62"/>
  <c r="M15" i="64"/>
  <c r="K15" i="64"/>
  <c r="K23" i="61"/>
  <c r="M23" i="61"/>
  <c r="M17" i="55"/>
  <c r="L8" i="63"/>
  <c r="M13" i="63"/>
  <c r="K13" i="63"/>
  <c r="M14" i="60"/>
  <c r="K14" i="60"/>
  <c r="M23" i="55"/>
  <c r="K23" i="55"/>
  <c r="K14" i="62"/>
  <c r="M14" i="62"/>
  <c r="K13" i="64"/>
  <c r="M13" i="64"/>
  <c r="K15" i="63"/>
  <c r="M15" i="63"/>
  <c r="K16" i="62"/>
  <c r="M16" i="62"/>
  <c r="K23" i="64"/>
  <c r="M23" i="64"/>
  <c r="M15" i="61"/>
  <c r="K15" i="61"/>
  <c r="M15" i="62"/>
  <c r="K15" i="62"/>
  <c r="M89" i="61"/>
  <c r="M17" i="62"/>
  <c r="K17" i="62"/>
  <c r="M21" i="65"/>
  <c r="M21" i="64"/>
  <c r="K21" i="64"/>
  <c r="M20" i="64"/>
  <c r="K20" i="64"/>
  <c r="M14" i="64"/>
  <c r="K14" i="64"/>
  <c r="K13" i="61"/>
  <c r="M13" i="61"/>
  <c r="K16" i="61"/>
  <c r="M16" i="61"/>
  <c r="M18" i="60"/>
  <c r="K18" i="60"/>
  <c r="M23" i="62"/>
  <c r="K23" i="62"/>
  <c r="M18" i="55"/>
  <c r="K18" i="55"/>
  <c r="K68" i="62"/>
  <c r="M14" i="63"/>
  <c r="K14" i="63"/>
  <c r="M21" i="55"/>
  <c r="K21" i="55"/>
  <c r="K18" i="61"/>
  <c r="M18" i="61"/>
  <c r="M22" i="60"/>
  <c r="K22" i="60"/>
  <c r="M22" i="64"/>
  <c r="K22" i="64"/>
  <c r="K18" i="62"/>
  <c r="M18" i="62"/>
  <c r="K19" i="60"/>
  <c r="M19" i="60"/>
  <c r="M19" i="55"/>
  <c r="K20" i="63"/>
  <c r="M20" i="63"/>
  <c r="L8" i="65"/>
  <c r="F69" i="63"/>
  <c r="M6" i="64"/>
  <c r="F36" i="72" s="1"/>
  <c r="M32" i="53"/>
  <c r="K32" i="65"/>
  <c r="L8" i="55"/>
  <c r="L35" i="53"/>
  <c r="L38" i="53"/>
  <c r="M22" i="63"/>
  <c r="K22" i="63"/>
  <c r="M21" i="63"/>
  <c r="K21" i="63"/>
  <c r="K21" i="60"/>
  <c r="M21" i="60"/>
  <c r="M17" i="61"/>
  <c r="K17" i="61"/>
  <c r="M19" i="61"/>
  <c r="K19" i="61"/>
  <c r="K22" i="55"/>
  <c r="M22" i="55"/>
  <c r="M20" i="55"/>
  <c r="K20" i="55"/>
  <c r="L37" i="53"/>
  <c r="L85" i="53"/>
  <c r="L77" i="53"/>
  <c r="L95" i="53"/>
  <c r="M83" i="53"/>
  <c r="K52" i="65"/>
  <c r="M41" i="53"/>
  <c r="F33" i="63"/>
  <c r="K25" i="53"/>
  <c r="M25" i="53"/>
  <c r="S25" i="53"/>
  <c r="M71" i="53"/>
  <c r="K71" i="53"/>
  <c r="S71" i="53"/>
  <c r="F43" i="55"/>
  <c r="F69" i="62"/>
  <c r="K63" i="53"/>
  <c r="M63" i="53"/>
  <c r="S63" i="53"/>
  <c r="F49" i="55"/>
  <c r="F46" i="55"/>
  <c r="F43" i="61"/>
  <c r="O43" i="61" s="1"/>
  <c r="L26" i="53"/>
  <c r="F33" i="65"/>
  <c r="O33" i="65" s="1"/>
  <c r="L67" i="63"/>
  <c r="M8" i="53"/>
  <c r="K8" i="53"/>
  <c r="S8" i="53"/>
  <c r="K42" i="55"/>
  <c r="L42" i="55" s="1"/>
  <c r="F56" i="61"/>
  <c r="O56" i="61" s="1"/>
  <c r="M89" i="55"/>
  <c r="K90" i="55"/>
  <c r="F43" i="65"/>
  <c r="M43" i="65" s="1"/>
  <c r="F53" i="65"/>
  <c r="O53" i="65" s="1"/>
  <c r="M6" i="60"/>
  <c r="F66" i="72" s="1"/>
  <c r="L82" i="53"/>
  <c r="M45" i="64"/>
  <c r="L45" i="64" s="1"/>
  <c r="O90" i="64"/>
  <c r="F46" i="64"/>
  <c r="O46" i="64" s="1"/>
  <c r="F53" i="63"/>
  <c r="O53" i="63" s="1"/>
  <c r="M6" i="63"/>
  <c r="F16" i="72" s="1"/>
  <c r="F57" i="63"/>
  <c r="O57" i="63" s="1"/>
  <c r="O90" i="63"/>
  <c r="F56" i="62"/>
  <c r="O56" i="62" s="1"/>
  <c r="F59" i="62"/>
  <c r="O59" i="62" s="1"/>
  <c r="O90" i="62"/>
  <c r="F43" i="62"/>
  <c r="O43" i="62" s="1"/>
  <c r="L32" i="62"/>
  <c r="M24" i="62"/>
  <c r="F28" i="72" s="1"/>
  <c r="F49" i="62"/>
  <c r="O49" i="62" s="1"/>
  <c r="F46" i="62"/>
  <c r="O46" i="62" s="1"/>
  <c r="F46" i="61"/>
  <c r="O46" i="61" s="1"/>
  <c r="F46" i="60"/>
  <c r="O46" i="60" s="1"/>
  <c r="F53" i="60"/>
  <c r="O53" i="60" s="1"/>
  <c r="L68" i="55"/>
  <c r="H39" i="45"/>
  <c r="H40" i="45" s="1"/>
  <c r="H31" i="45"/>
  <c r="F44" i="64" s="1"/>
  <c r="J21" i="45"/>
  <c r="H20" i="45"/>
  <c r="F49" i="61" s="1"/>
  <c r="A31" i="31"/>
  <c r="C1" i="31"/>
  <c r="F33" i="53" l="1"/>
  <c r="O83" i="53"/>
  <c r="S61" i="53"/>
  <c r="K61" i="53"/>
  <c r="L61" i="53" s="1"/>
  <c r="F56" i="72"/>
  <c r="O6" i="53"/>
  <c r="O44" i="64"/>
  <c r="M44" i="64"/>
  <c r="K44" i="64"/>
  <c r="O49" i="61"/>
  <c r="M49" i="61"/>
  <c r="L49" i="61" s="1"/>
  <c r="F58" i="63"/>
  <c r="O58" i="63" s="1"/>
  <c r="F44" i="55"/>
  <c r="F44" i="61"/>
  <c r="O44" i="61" s="1"/>
  <c r="F70" i="63"/>
  <c r="L89" i="61"/>
  <c r="F54" i="64"/>
  <c r="O54" i="64" s="1"/>
  <c r="F49" i="65"/>
  <c r="K49" i="65" s="1"/>
  <c r="O80" i="53"/>
  <c r="P80" i="53" s="1"/>
  <c r="F54" i="55"/>
  <c r="F54" i="60"/>
  <c r="O54" i="60" s="1"/>
  <c r="F70" i="64"/>
  <c r="O70" i="64" s="1"/>
  <c r="F44" i="63"/>
  <c r="O44" i="63" s="1"/>
  <c r="F44" i="65"/>
  <c r="M44" i="65" s="1"/>
  <c r="F59" i="55"/>
  <c r="F59" i="60"/>
  <c r="F48" i="63"/>
  <c r="O48" i="63" s="1"/>
  <c r="F34" i="64"/>
  <c r="O34" i="64" s="1"/>
  <c r="F59" i="64"/>
  <c r="F34" i="65"/>
  <c r="O34" i="65" s="1"/>
  <c r="F48" i="65"/>
  <c r="F34" i="63"/>
  <c r="F54" i="62"/>
  <c r="O54" i="62" s="1"/>
  <c r="F49" i="60"/>
  <c r="O49" i="60" s="1"/>
  <c r="F44" i="60"/>
  <c r="O44" i="60" s="1"/>
  <c r="F58" i="65"/>
  <c r="O58" i="65" s="1"/>
  <c r="F54" i="65"/>
  <c r="O54" i="65" s="1"/>
  <c r="F44" i="62"/>
  <c r="O44" i="62" s="1"/>
  <c r="F66" i="65"/>
  <c r="F30" i="63"/>
  <c r="F66" i="63"/>
  <c r="F30" i="64"/>
  <c r="F59" i="63"/>
  <c r="F59" i="53" s="1"/>
  <c r="S59" i="53" s="1"/>
  <c r="F64" i="64"/>
  <c r="F66" i="62"/>
  <c r="F30" i="65"/>
  <c r="F64" i="63"/>
  <c r="F66" i="64"/>
  <c r="F64" i="62"/>
  <c r="F64" i="65"/>
  <c r="K90" i="61"/>
  <c r="F54" i="63"/>
  <c r="O54" i="63" s="1"/>
  <c r="F49" i="64"/>
  <c r="O49" i="64" s="1"/>
  <c r="F70" i="62"/>
  <c r="F54" i="61"/>
  <c r="O54" i="61" s="1"/>
  <c r="F59" i="61"/>
  <c r="O59" i="61" s="1"/>
  <c r="F58" i="60"/>
  <c r="O58" i="60" s="1"/>
  <c r="M74" i="62"/>
  <c r="F31" i="72" s="1"/>
  <c r="F59" i="65"/>
  <c r="O59" i="65" s="1"/>
  <c r="F56" i="53"/>
  <c r="M90" i="61"/>
  <c r="F57" i="60"/>
  <c r="O57" i="60" s="1"/>
  <c r="M90" i="65"/>
  <c r="F88" i="53"/>
  <c r="M88" i="53" s="1"/>
  <c r="F90" i="53"/>
  <c r="K90" i="53" s="1"/>
  <c r="O44" i="65"/>
  <c r="K44" i="65"/>
  <c r="F46" i="53"/>
  <c r="L42" i="64"/>
  <c r="M56" i="64"/>
  <c r="O43" i="65"/>
  <c r="K43" i="65"/>
  <c r="F43" i="53"/>
  <c r="F57" i="64"/>
  <c r="O57" i="64" s="1"/>
  <c r="F49" i="53"/>
  <c r="L41" i="53"/>
  <c r="O90" i="60"/>
  <c r="F47" i="63"/>
  <c r="O47" i="63" s="1"/>
  <c r="F58" i="64"/>
  <c r="O58" i="64" s="1"/>
  <c r="O48" i="65"/>
  <c r="K48" i="65"/>
  <c r="F53" i="53"/>
  <c r="S53" i="53" s="1"/>
  <c r="D20" i="29"/>
  <c r="E20" i="29"/>
  <c r="F20" i="29"/>
  <c r="G20" i="29"/>
  <c r="J20" i="29"/>
  <c r="K20" i="29"/>
  <c r="I20" i="29"/>
  <c r="H20" i="29"/>
  <c r="F75" i="72"/>
  <c r="L32" i="63"/>
  <c r="K54" i="62"/>
  <c r="L54" i="62" s="1"/>
  <c r="K49" i="61"/>
  <c r="M59" i="64"/>
  <c r="M44" i="60"/>
  <c r="L62" i="53"/>
  <c r="O72" i="53"/>
  <c r="P72" i="53" s="1"/>
  <c r="K56" i="60"/>
  <c r="L56" i="60" s="1"/>
  <c r="K43" i="63"/>
  <c r="L115" i="68"/>
  <c r="K56" i="64"/>
  <c r="K44" i="60"/>
  <c r="L68" i="62"/>
  <c r="L52" i="65"/>
  <c r="M54" i="62"/>
  <c r="K49" i="63"/>
  <c r="L32" i="64"/>
  <c r="M74" i="64"/>
  <c r="F41" i="72" s="1"/>
  <c r="M74" i="55"/>
  <c r="F61" i="72" s="1"/>
  <c r="M49" i="63"/>
  <c r="O69" i="62"/>
  <c r="K43" i="64"/>
  <c r="O70" i="62"/>
  <c r="L68" i="63"/>
  <c r="M49" i="60"/>
  <c r="K46" i="63"/>
  <c r="M115" i="68"/>
  <c r="M43" i="64"/>
  <c r="L43" i="64" s="1"/>
  <c r="L89" i="55"/>
  <c r="O44" i="55"/>
  <c r="M69" i="64"/>
  <c r="K49" i="60"/>
  <c r="K44" i="63"/>
  <c r="K53" i="62"/>
  <c r="O43" i="55"/>
  <c r="K69" i="64"/>
  <c r="M44" i="63"/>
  <c r="M53" i="62"/>
  <c r="P83" i="53"/>
  <c r="M74" i="65"/>
  <c r="O49" i="55"/>
  <c r="O59" i="55"/>
  <c r="L32" i="65"/>
  <c r="M53" i="61"/>
  <c r="O33" i="63"/>
  <c r="K33" i="53"/>
  <c r="O56" i="55"/>
  <c r="K53" i="61"/>
  <c r="O34" i="63"/>
  <c r="O53" i="55"/>
  <c r="O75" i="53"/>
  <c r="P75" i="53" s="1"/>
  <c r="M74" i="53"/>
  <c r="C16" i="29" s="1"/>
  <c r="M69" i="63"/>
  <c r="O69" i="63"/>
  <c r="O91" i="65"/>
  <c r="O90" i="65"/>
  <c r="M70" i="63"/>
  <c r="O70" i="63"/>
  <c r="M90" i="55"/>
  <c r="O90" i="55"/>
  <c r="M49" i="65"/>
  <c r="L49" i="65" s="1"/>
  <c r="O49" i="65"/>
  <c r="M74" i="61"/>
  <c r="F51" i="72" s="1"/>
  <c r="F47" i="65"/>
  <c r="O47" i="65" s="1"/>
  <c r="O46" i="65"/>
  <c r="M68" i="65"/>
  <c r="O68" i="65"/>
  <c r="K59" i="60"/>
  <c r="O59" i="60"/>
  <c r="M46" i="55"/>
  <c r="O46" i="55"/>
  <c r="M46" i="63"/>
  <c r="O46" i="63"/>
  <c r="O90" i="61"/>
  <c r="L7" i="63"/>
  <c r="F91" i="55"/>
  <c r="F91" i="53" s="1"/>
  <c r="K46" i="65"/>
  <c r="L46" i="65" s="1"/>
  <c r="L7" i="60"/>
  <c r="L65" i="53"/>
  <c r="L7" i="65"/>
  <c r="O94" i="53"/>
  <c r="P94" i="53" s="1"/>
  <c r="L7" i="61"/>
  <c r="L7" i="62"/>
  <c r="M74" i="60"/>
  <c r="F71" i="72" s="1"/>
  <c r="S67" i="53"/>
  <c r="L22" i="62"/>
  <c r="K90" i="65"/>
  <c r="L7" i="55"/>
  <c r="L23" i="55"/>
  <c r="L52" i="62"/>
  <c r="K69" i="63"/>
  <c r="K67" i="53"/>
  <c r="L67" i="53" s="1"/>
  <c r="L51" i="53"/>
  <c r="L52" i="64"/>
  <c r="L45" i="55"/>
  <c r="I7" i="65"/>
  <c r="I7" i="63"/>
  <c r="I7" i="55"/>
  <c r="I7" i="64"/>
  <c r="I7" i="60"/>
  <c r="I7" i="62"/>
  <c r="I7" i="61"/>
  <c r="L67" i="65"/>
  <c r="L55" i="60"/>
  <c r="L42" i="61"/>
  <c r="L28" i="65"/>
  <c r="L88" i="63"/>
  <c r="L56" i="63"/>
  <c r="L55" i="64"/>
  <c r="K70" i="63"/>
  <c r="M59" i="60"/>
  <c r="L45" i="61"/>
  <c r="L43" i="63"/>
  <c r="L52" i="60"/>
  <c r="L52" i="55"/>
  <c r="L89" i="63"/>
  <c r="L89" i="62"/>
  <c r="L28" i="64"/>
  <c r="M46" i="62"/>
  <c r="K46" i="62"/>
  <c r="K47" i="63"/>
  <c r="M44" i="55"/>
  <c r="K44" i="55"/>
  <c r="M33" i="63"/>
  <c r="K33" i="63"/>
  <c r="L42" i="60"/>
  <c r="L55" i="55"/>
  <c r="L42" i="62"/>
  <c r="L42" i="65"/>
  <c r="M44" i="62"/>
  <c r="K44" i="62"/>
  <c r="M49" i="55"/>
  <c r="K49" i="55"/>
  <c r="K43" i="55"/>
  <c r="M43" i="55"/>
  <c r="L22" i="55"/>
  <c r="L20" i="62"/>
  <c r="K54" i="61"/>
  <c r="M54" i="61"/>
  <c r="M33" i="64"/>
  <c r="K33" i="64"/>
  <c r="M48" i="65"/>
  <c r="K53" i="55"/>
  <c r="M53" i="55"/>
  <c r="K43" i="60"/>
  <c r="M43" i="60"/>
  <c r="F58" i="55"/>
  <c r="M56" i="55"/>
  <c r="K56" i="55"/>
  <c r="F57" i="55"/>
  <c r="M53" i="60"/>
  <c r="K53" i="60"/>
  <c r="M57" i="63"/>
  <c r="K57" i="63"/>
  <c r="L45" i="62"/>
  <c r="L55" i="61"/>
  <c r="L52" i="63"/>
  <c r="M90" i="62"/>
  <c r="K90" i="62"/>
  <c r="L14" i="60"/>
  <c r="M59" i="62"/>
  <c r="K59" i="62"/>
  <c r="K90" i="63"/>
  <c r="M90" i="63"/>
  <c r="M53" i="63"/>
  <c r="K53" i="63"/>
  <c r="M54" i="65"/>
  <c r="K54" i="65"/>
  <c r="L23" i="64"/>
  <c r="L23" i="65"/>
  <c r="L88" i="64"/>
  <c r="L56" i="64"/>
  <c r="L45" i="63"/>
  <c r="L28" i="63"/>
  <c r="L45" i="60"/>
  <c r="L89" i="64"/>
  <c r="K43" i="62"/>
  <c r="M43" i="62"/>
  <c r="K49" i="62"/>
  <c r="M49" i="62"/>
  <c r="K43" i="61"/>
  <c r="M43" i="61"/>
  <c r="M59" i="55"/>
  <c r="K59" i="55"/>
  <c r="K54" i="60"/>
  <c r="M54" i="60"/>
  <c r="M56" i="62"/>
  <c r="K56" i="62"/>
  <c r="K53" i="65"/>
  <c r="M53" i="65"/>
  <c r="L16" i="63"/>
  <c r="K88" i="65"/>
  <c r="M88" i="65"/>
  <c r="L45" i="65"/>
  <c r="L52" i="61"/>
  <c r="L55" i="62"/>
  <c r="M44" i="61"/>
  <c r="K44" i="61"/>
  <c r="K54" i="64"/>
  <c r="M54" i="64"/>
  <c r="M34" i="63"/>
  <c r="K34" i="63"/>
  <c r="M53" i="64"/>
  <c r="K53" i="64"/>
  <c r="L42" i="63"/>
  <c r="L89" i="65"/>
  <c r="L13" i="64"/>
  <c r="L18" i="63"/>
  <c r="L23" i="62"/>
  <c r="L16" i="62"/>
  <c r="L19" i="62"/>
  <c r="L23" i="61"/>
  <c r="L22" i="61"/>
  <c r="L20" i="55"/>
  <c r="M58" i="64"/>
  <c r="K58" i="64"/>
  <c r="M57" i="64"/>
  <c r="M56" i="61"/>
  <c r="K56" i="61"/>
  <c r="M59" i="61"/>
  <c r="K59" i="61"/>
  <c r="K58" i="60"/>
  <c r="M58" i="60"/>
  <c r="K57" i="60"/>
  <c r="M57" i="60"/>
  <c r="M90" i="64"/>
  <c r="K90" i="64"/>
  <c r="M46" i="61"/>
  <c r="K46" i="61"/>
  <c r="K46" i="60"/>
  <c r="M46" i="60"/>
  <c r="M70" i="64"/>
  <c r="K70" i="64"/>
  <c r="L88" i="62"/>
  <c r="L56" i="65"/>
  <c r="M57" i="65"/>
  <c r="K57" i="65"/>
  <c r="L18" i="64"/>
  <c r="L18" i="61"/>
  <c r="L15" i="60"/>
  <c r="L22" i="64"/>
  <c r="L21" i="64"/>
  <c r="L16" i="64"/>
  <c r="L20" i="63"/>
  <c r="L18" i="62"/>
  <c r="L16" i="61"/>
  <c r="L19" i="61"/>
  <c r="L14" i="61"/>
  <c r="L16" i="60"/>
  <c r="L21" i="60"/>
  <c r="L22" i="60"/>
  <c r="L18" i="55"/>
  <c r="K34" i="65"/>
  <c r="M33" i="65"/>
  <c r="K33" i="65"/>
  <c r="F69" i="65"/>
  <c r="F69" i="53" s="1"/>
  <c r="F70" i="65"/>
  <c r="O70" i="65" s="1"/>
  <c r="M22" i="53"/>
  <c r="S22" i="53"/>
  <c r="K22" i="53"/>
  <c r="K14" i="53"/>
  <c r="S14" i="53"/>
  <c r="M14" i="53"/>
  <c r="L23" i="60"/>
  <c r="K68" i="65"/>
  <c r="L18" i="60"/>
  <c r="L13" i="63"/>
  <c r="M12" i="63"/>
  <c r="F17" i="72" s="1"/>
  <c r="L17" i="60"/>
  <c r="L14" i="65"/>
  <c r="M21" i="53"/>
  <c r="K21" i="53"/>
  <c r="S21" i="53"/>
  <c r="S18" i="53"/>
  <c r="M18" i="53"/>
  <c r="L20" i="64"/>
  <c r="L15" i="63"/>
  <c r="L14" i="62"/>
  <c r="L16" i="65"/>
  <c r="L21" i="61"/>
  <c r="L13" i="62"/>
  <c r="M12" i="62"/>
  <c r="F27" i="72" s="1"/>
  <c r="L17" i="62"/>
  <c r="S32" i="53"/>
  <c r="M19" i="53"/>
  <c r="S19" i="53"/>
  <c r="M23" i="53"/>
  <c r="S23" i="53"/>
  <c r="K23" i="53"/>
  <c r="M17" i="53"/>
  <c r="S17" i="53"/>
  <c r="L15" i="64"/>
  <c r="L15" i="65"/>
  <c r="L23" i="63"/>
  <c r="K68" i="53"/>
  <c r="K32" i="53"/>
  <c r="L32" i="53" s="1"/>
  <c r="L21" i="63"/>
  <c r="L21" i="55"/>
  <c r="L13" i="61"/>
  <c r="M12" i="61"/>
  <c r="F47" i="72" s="1"/>
  <c r="M12" i="64"/>
  <c r="F37" i="72" s="1"/>
  <c r="K17" i="55"/>
  <c r="L17" i="55" s="1"/>
  <c r="L21" i="62"/>
  <c r="S16" i="53"/>
  <c r="M16" i="53"/>
  <c r="K16" i="53"/>
  <c r="K19" i="55"/>
  <c r="L19" i="55" s="1"/>
  <c r="S15" i="53"/>
  <c r="K15" i="53"/>
  <c r="M15" i="53"/>
  <c r="S13" i="53"/>
  <c r="M13" i="53"/>
  <c r="K13" i="53"/>
  <c r="L20" i="60"/>
  <c r="L18" i="65"/>
  <c r="S20" i="53"/>
  <c r="K20" i="53"/>
  <c r="M20" i="53"/>
  <c r="L20" i="65"/>
  <c r="L15" i="61"/>
  <c r="L13" i="60"/>
  <c r="M12" i="60"/>
  <c r="F67" i="72" s="1"/>
  <c r="M28" i="53"/>
  <c r="L28" i="53" s="1"/>
  <c r="L17" i="61"/>
  <c r="L22" i="63"/>
  <c r="L19" i="60"/>
  <c r="L14" i="63"/>
  <c r="L14" i="64"/>
  <c r="L21" i="65"/>
  <c r="L15" i="62"/>
  <c r="L13" i="65"/>
  <c r="M12" i="65"/>
  <c r="F7" i="72" s="1"/>
  <c r="L13" i="55"/>
  <c r="M12" i="55"/>
  <c r="L20" i="61"/>
  <c r="L22" i="65"/>
  <c r="S28" i="53"/>
  <c r="L90" i="55"/>
  <c r="L63" i="53"/>
  <c r="S88" i="53"/>
  <c r="L71" i="53"/>
  <c r="K89" i="53"/>
  <c r="S89" i="53"/>
  <c r="M89" i="53"/>
  <c r="F57" i="61"/>
  <c r="O57" i="61" s="1"/>
  <c r="F58" i="61"/>
  <c r="O58" i="61" s="1"/>
  <c r="K46" i="55"/>
  <c r="F48" i="55"/>
  <c r="F47" i="55"/>
  <c r="K55" i="53"/>
  <c r="M55" i="53"/>
  <c r="S55" i="53"/>
  <c r="K69" i="62"/>
  <c r="M69" i="62"/>
  <c r="L25" i="53"/>
  <c r="M70" i="62"/>
  <c r="K70" i="62"/>
  <c r="L8" i="53"/>
  <c r="M6" i="53"/>
  <c r="C6" i="29" s="1"/>
  <c r="K52" i="53"/>
  <c r="M52" i="53"/>
  <c r="S52" i="53"/>
  <c r="K45" i="53"/>
  <c r="M45" i="53"/>
  <c r="S45" i="53"/>
  <c r="S42" i="53"/>
  <c r="M42" i="53"/>
  <c r="K42" i="53"/>
  <c r="K46" i="64"/>
  <c r="M46" i="64"/>
  <c r="F47" i="64"/>
  <c r="O47" i="64" s="1"/>
  <c r="F48" i="64"/>
  <c r="O48" i="64" s="1"/>
  <c r="O91" i="64"/>
  <c r="K49" i="64"/>
  <c r="M49" i="64"/>
  <c r="L44" i="64"/>
  <c r="O91" i="63"/>
  <c r="O91" i="62"/>
  <c r="F48" i="62"/>
  <c r="O48" i="62" s="1"/>
  <c r="F47" i="62"/>
  <c r="O47" i="62" s="1"/>
  <c r="F58" i="62"/>
  <c r="O58" i="62" s="1"/>
  <c r="F57" i="62"/>
  <c r="O57" i="62" s="1"/>
  <c r="F47" i="61"/>
  <c r="O47" i="61" s="1"/>
  <c r="F48" i="61"/>
  <c r="O48" i="61" s="1"/>
  <c r="K90" i="60"/>
  <c r="M90" i="60"/>
  <c r="O91" i="60"/>
  <c r="F48" i="60"/>
  <c r="O48" i="60" s="1"/>
  <c r="F47" i="60"/>
  <c r="O47" i="60" s="1"/>
  <c r="M34" i="65" l="1"/>
  <c r="L90" i="61"/>
  <c r="K88" i="53"/>
  <c r="L88" i="53" s="1"/>
  <c r="O64" i="65"/>
  <c r="M64" i="65"/>
  <c r="L64" i="65" s="1"/>
  <c r="K64" i="65"/>
  <c r="O30" i="64"/>
  <c r="K30" i="64"/>
  <c r="M30" i="64"/>
  <c r="L30" i="64" s="1"/>
  <c r="M54" i="55"/>
  <c r="L54" i="55" s="1"/>
  <c r="K54" i="55"/>
  <c r="O64" i="62"/>
  <c r="K64" i="62"/>
  <c r="M64" i="62"/>
  <c r="L64" i="62" s="1"/>
  <c r="F64" i="53"/>
  <c r="O66" i="63"/>
  <c r="M66" i="63"/>
  <c r="K66" i="63"/>
  <c r="L66" i="63" s="1"/>
  <c r="O64" i="64"/>
  <c r="K64" i="64"/>
  <c r="M64" i="64"/>
  <c r="L64" i="64" s="1"/>
  <c r="O54" i="55"/>
  <c r="M58" i="65"/>
  <c r="K54" i="63"/>
  <c r="L49" i="63"/>
  <c r="K34" i="64"/>
  <c r="L34" i="64" s="1"/>
  <c r="L20" i="29"/>
  <c r="O66" i="64"/>
  <c r="M66" i="64"/>
  <c r="L66" i="64" s="1"/>
  <c r="K66" i="64"/>
  <c r="F30" i="53"/>
  <c r="M30" i="63"/>
  <c r="L30" i="63" s="1"/>
  <c r="K30" i="63"/>
  <c r="O30" i="63"/>
  <c r="K58" i="65"/>
  <c r="M54" i="63"/>
  <c r="M59" i="65"/>
  <c r="M34" i="64"/>
  <c r="F34" i="53"/>
  <c r="M34" i="53" s="1"/>
  <c r="O64" i="63"/>
  <c r="K64" i="63"/>
  <c r="M64" i="63"/>
  <c r="L64" i="63" s="1"/>
  <c r="O66" i="65"/>
  <c r="M66" i="65"/>
  <c r="K66" i="65"/>
  <c r="M58" i="63"/>
  <c r="M48" i="63"/>
  <c r="K59" i="65"/>
  <c r="O30" i="65"/>
  <c r="M30" i="65"/>
  <c r="K30" i="65"/>
  <c r="F57" i="72"/>
  <c r="O12" i="53"/>
  <c r="O59" i="63"/>
  <c r="K59" i="63"/>
  <c r="M59" i="63"/>
  <c r="K57" i="64"/>
  <c r="K58" i="63"/>
  <c r="L58" i="63" s="1"/>
  <c r="K48" i="63"/>
  <c r="F54" i="53"/>
  <c r="K66" i="62"/>
  <c r="F66" i="53"/>
  <c r="M66" i="62"/>
  <c r="L66" i="62" s="1"/>
  <c r="O66" i="62"/>
  <c r="O59" i="64"/>
  <c r="K59" i="64"/>
  <c r="L59" i="64" s="1"/>
  <c r="F44" i="53"/>
  <c r="K44" i="53" s="1"/>
  <c r="F11" i="72"/>
  <c r="O74" i="53"/>
  <c r="P74" i="53" s="1"/>
  <c r="N84" i="68"/>
  <c r="N36" i="68"/>
  <c r="F57" i="53"/>
  <c r="M47" i="63"/>
  <c r="M40" i="63" s="1"/>
  <c r="F47" i="53"/>
  <c r="N7" i="68"/>
  <c r="F48" i="53"/>
  <c r="F58" i="53"/>
  <c r="L44" i="60"/>
  <c r="L90" i="65"/>
  <c r="N44" i="68"/>
  <c r="F70" i="53"/>
  <c r="M70" i="53" s="1"/>
  <c r="N20" i="68"/>
  <c r="N35" i="68"/>
  <c r="N39" i="68"/>
  <c r="N23" i="68"/>
  <c r="N18" i="68"/>
  <c r="N67" i="68"/>
  <c r="N58" i="68"/>
  <c r="N43" i="68"/>
  <c r="H75" i="72"/>
  <c r="N30" i="68"/>
  <c r="N69" i="68"/>
  <c r="N27" i="68"/>
  <c r="N25" i="68"/>
  <c r="N32" i="68"/>
  <c r="D13" i="69"/>
  <c r="N110" i="68"/>
  <c r="N17" i="68"/>
  <c r="N86" i="68"/>
  <c r="N75" i="68"/>
  <c r="N68" i="68"/>
  <c r="N8" i="68"/>
  <c r="N34" i="68"/>
  <c r="N78" i="68"/>
  <c r="N16" i="68"/>
  <c r="N45" i="68"/>
  <c r="N14" i="68"/>
  <c r="N109" i="68"/>
  <c r="N33" i="68"/>
  <c r="N93" i="68"/>
  <c r="N104" i="68"/>
  <c r="N66" i="68"/>
  <c r="N49" i="68"/>
  <c r="N89" i="68"/>
  <c r="N83" i="68"/>
  <c r="N55" i="68"/>
  <c r="N103" i="68"/>
  <c r="N48" i="68"/>
  <c r="N38" i="68"/>
  <c r="N107" i="68"/>
  <c r="N6" i="68"/>
  <c r="N74" i="68"/>
  <c r="N60" i="68"/>
  <c r="N57" i="68"/>
  <c r="N85" i="68"/>
  <c r="N102" i="68"/>
  <c r="N98" i="68"/>
  <c r="N105" i="68"/>
  <c r="N11" i="68"/>
  <c r="N91" i="68"/>
  <c r="N73" i="68"/>
  <c r="N97" i="68"/>
  <c r="L119" i="68"/>
  <c r="L118" i="68" s="1"/>
  <c r="L53" i="61"/>
  <c r="N114" i="68"/>
  <c r="N76" i="68"/>
  <c r="N37" i="68"/>
  <c r="N13" i="68"/>
  <c r="N9" i="68"/>
  <c r="N62" i="68"/>
  <c r="N54" i="68"/>
  <c r="N61" i="68"/>
  <c r="L44" i="63"/>
  <c r="L69" i="64"/>
  <c r="N70" i="68"/>
  <c r="N88" i="68"/>
  <c r="N56" i="68"/>
  <c r="N12" i="68"/>
  <c r="N19" i="68"/>
  <c r="N100" i="68"/>
  <c r="N10" i="68"/>
  <c r="N24" i="68"/>
  <c r="L46" i="63"/>
  <c r="N113" i="68"/>
  <c r="L68" i="65"/>
  <c r="L70" i="63"/>
  <c r="L49" i="60"/>
  <c r="L53" i="62"/>
  <c r="L59" i="65"/>
  <c r="O47" i="55"/>
  <c r="M60" i="64"/>
  <c r="K47" i="65"/>
  <c r="O58" i="55"/>
  <c r="N41" i="68"/>
  <c r="N63" i="68"/>
  <c r="N108" i="68"/>
  <c r="N28" i="68"/>
  <c r="N50" i="68"/>
  <c r="N112" i="68"/>
  <c r="N31" i="68"/>
  <c r="N29" i="68"/>
  <c r="N92" i="68"/>
  <c r="N82" i="68"/>
  <c r="N80" i="68"/>
  <c r="N42" i="68"/>
  <c r="N77" i="68"/>
  <c r="N21" i="68"/>
  <c r="O48" i="55"/>
  <c r="O91" i="55"/>
  <c r="S91" i="53"/>
  <c r="M47" i="65"/>
  <c r="M40" i="65" s="1"/>
  <c r="K91" i="65"/>
  <c r="M91" i="55"/>
  <c r="K91" i="55"/>
  <c r="L91" i="55" s="1"/>
  <c r="O92" i="65"/>
  <c r="F92" i="55"/>
  <c r="M91" i="65"/>
  <c r="N53" i="68"/>
  <c r="N99" i="68"/>
  <c r="N22" i="68"/>
  <c r="N59" i="68"/>
  <c r="N26" i="68"/>
  <c r="N106" i="68"/>
  <c r="N101" i="68"/>
  <c r="N15" i="68"/>
  <c r="N71" i="68"/>
  <c r="N79" i="68"/>
  <c r="N47" i="68"/>
  <c r="N40" i="68"/>
  <c r="N72" i="68"/>
  <c r="L58" i="60"/>
  <c r="L54" i="65"/>
  <c r="N111" i="68"/>
  <c r="N64" i="68"/>
  <c r="N96" i="68"/>
  <c r="N46" i="68"/>
  <c r="N90" i="68"/>
  <c r="N51" i="68"/>
  <c r="N52" i="68"/>
  <c r="N95" i="68"/>
  <c r="N81" i="68"/>
  <c r="N94" i="68"/>
  <c r="N87" i="68"/>
  <c r="N65" i="68"/>
  <c r="O57" i="55"/>
  <c r="O91" i="61"/>
  <c r="M91" i="61"/>
  <c r="K91" i="61"/>
  <c r="L59" i="60"/>
  <c r="L69" i="63"/>
  <c r="L53" i="60"/>
  <c r="L53" i="55"/>
  <c r="L49" i="55"/>
  <c r="S69" i="53"/>
  <c r="O69" i="65"/>
  <c r="M50" i="64"/>
  <c r="L44" i="61"/>
  <c r="L43" i="60"/>
  <c r="L43" i="55"/>
  <c r="M54" i="53"/>
  <c r="L33" i="63"/>
  <c r="L88" i="65"/>
  <c r="L43" i="62"/>
  <c r="L90" i="63"/>
  <c r="L54" i="63"/>
  <c r="L46" i="62"/>
  <c r="M90" i="53"/>
  <c r="L90" i="53" s="1"/>
  <c r="S90" i="53"/>
  <c r="L58" i="64"/>
  <c r="L56" i="62"/>
  <c r="L54" i="61"/>
  <c r="L44" i="65"/>
  <c r="L53" i="63"/>
  <c r="L90" i="62"/>
  <c r="L54" i="60"/>
  <c r="L56" i="55"/>
  <c r="L47" i="63"/>
  <c r="L53" i="65"/>
  <c r="L44" i="55"/>
  <c r="L59" i="61"/>
  <c r="L54" i="64"/>
  <c r="M53" i="53"/>
  <c r="M47" i="55"/>
  <c r="K47" i="55"/>
  <c r="K53" i="53"/>
  <c r="L57" i="64"/>
  <c r="L53" i="64"/>
  <c r="L59" i="55"/>
  <c r="L59" i="62"/>
  <c r="L57" i="63"/>
  <c r="L33" i="64"/>
  <c r="M24" i="64"/>
  <c r="F38" i="72" s="1"/>
  <c r="M48" i="62"/>
  <c r="K48" i="62"/>
  <c r="M48" i="55"/>
  <c r="K48" i="55"/>
  <c r="M57" i="62"/>
  <c r="K57" i="62"/>
  <c r="L34" i="63"/>
  <c r="L43" i="61"/>
  <c r="M69" i="65"/>
  <c r="K69" i="65"/>
  <c r="L46" i="64"/>
  <c r="L46" i="61"/>
  <c r="L49" i="62"/>
  <c r="M57" i="55"/>
  <c r="K57" i="55"/>
  <c r="L48" i="65"/>
  <c r="L48" i="63"/>
  <c r="M47" i="62"/>
  <c r="K47" i="62"/>
  <c r="M70" i="65"/>
  <c r="K70" i="65"/>
  <c r="L70" i="64"/>
  <c r="L90" i="64"/>
  <c r="K58" i="62"/>
  <c r="M58" i="62"/>
  <c r="L56" i="61"/>
  <c r="M58" i="55"/>
  <c r="K58" i="55"/>
  <c r="L43" i="65"/>
  <c r="L44" i="62"/>
  <c r="M91" i="62"/>
  <c r="K91" i="62"/>
  <c r="M91" i="63"/>
  <c r="K91" i="63"/>
  <c r="M58" i="61"/>
  <c r="K58" i="61"/>
  <c r="K57" i="61"/>
  <c r="M57" i="61"/>
  <c r="L57" i="60"/>
  <c r="M91" i="64"/>
  <c r="K91" i="64"/>
  <c r="K48" i="61"/>
  <c r="M48" i="61"/>
  <c r="K47" i="61"/>
  <c r="M47" i="61"/>
  <c r="M47" i="60"/>
  <c r="K47" i="60"/>
  <c r="M48" i="60"/>
  <c r="K48" i="60"/>
  <c r="L46" i="60"/>
  <c r="S68" i="53"/>
  <c r="M68" i="53"/>
  <c r="L68" i="53" s="1"/>
  <c r="M59" i="53"/>
  <c r="K59" i="53"/>
  <c r="L58" i="65"/>
  <c r="L57" i="65"/>
  <c r="L23" i="53"/>
  <c r="L15" i="53"/>
  <c r="L16" i="53"/>
  <c r="L21" i="53"/>
  <c r="P6" i="53"/>
  <c r="S33" i="53"/>
  <c r="L33" i="65"/>
  <c r="L34" i="65"/>
  <c r="M50" i="63"/>
  <c r="M33" i="53"/>
  <c r="L33" i="53" s="1"/>
  <c r="K19" i="53"/>
  <c r="L19" i="53" s="1"/>
  <c r="L22" i="53"/>
  <c r="L20" i="53"/>
  <c r="L13" i="53"/>
  <c r="M12" i="53"/>
  <c r="K17" i="53"/>
  <c r="L17" i="53" s="1"/>
  <c r="L14" i="53"/>
  <c r="K18" i="53"/>
  <c r="L18" i="53" s="1"/>
  <c r="M24" i="63"/>
  <c r="F18" i="72" s="1"/>
  <c r="L45" i="53"/>
  <c r="L52" i="53"/>
  <c r="L70" i="62"/>
  <c r="L55" i="53"/>
  <c r="K56" i="53"/>
  <c r="M56" i="53"/>
  <c r="S56" i="53"/>
  <c r="K34" i="53"/>
  <c r="L46" i="55"/>
  <c r="K49" i="53"/>
  <c r="M49" i="53"/>
  <c r="S49" i="53"/>
  <c r="L42" i="53"/>
  <c r="L69" i="62"/>
  <c r="M60" i="62"/>
  <c r="K43" i="53"/>
  <c r="M43" i="53"/>
  <c r="S43" i="53"/>
  <c r="M44" i="53"/>
  <c r="S44" i="53"/>
  <c r="K69" i="53"/>
  <c r="L49" i="64"/>
  <c r="M46" i="53"/>
  <c r="K46" i="53"/>
  <c r="S46" i="53"/>
  <c r="L89" i="53"/>
  <c r="M50" i="65"/>
  <c r="O92" i="64"/>
  <c r="K47" i="64"/>
  <c r="M47" i="64"/>
  <c r="K48" i="64"/>
  <c r="M48" i="64"/>
  <c r="O92" i="63"/>
  <c r="O92" i="62"/>
  <c r="M50" i="60"/>
  <c r="K91" i="60"/>
  <c r="M91" i="60"/>
  <c r="O92" i="60"/>
  <c r="L90" i="60"/>
  <c r="G31" i="14"/>
  <c r="H34" i="14"/>
  <c r="H31" i="14" s="1"/>
  <c r="H21" i="14"/>
  <c r="H14" i="14"/>
  <c r="H15" i="14"/>
  <c r="H16" i="14"/>
  <c r="H17" i="14"/>
  <c r="H18" i="14"/>
  <c r="H19" i="14"/>
  <c r="H20" i="14"/>
  <c r="H22" i="14"/>
  <c r="H23" i="14"/>
  <c r="G10" i="14"/>
  <c r="H13" i="14"/>
  <c r="L30" i="65" l="1"/>
  <c r="S34" i="53"/>
  <c r="L59" i="63"/>
  <c r="S30" i="53"/>
  <c r="K30" i="53"/>
  <c r="M30" i="53"/>
  <c r="M64" i="53"/>
  <c r="K64" i="53"/>
  <c r="S64" i="53"/>
  <c r="S66" i="53"/>
  <c r="M66" i="53"/>
  <c r="K66" i="53"/>
  <c r="M24" i="65"/>
  <c r="F8" i="72" s="1"/>
  <c r="M60" i="63"/>
  <c r="M39" i="63" s="1"/>
  <c r="F19" i="72" s="1"/>
  <c r="K54" i="53"/>
  <c r="L54" i="53" s="1"/>
  <c r="S54" i="53"/>
  <c r="L66" i="65"/>
  <c r="K92" i="55"/>
  <c r="F92" i="53"/>
  <c r="S92" i="53" s="1"/>
  <c r="L91" i="65"/>
  <c r="M92" i="55"/>
  <c r="S70" i="53"/>
  <c r="K70" i="53"/>
  <c r="L70" i="53" s="1"/>
  <c r="L47" i="65"/>
  <c r="M92" i="65"/>
  <c r="K92" i="65"/>
  <c r="O92" i="55"/>
  <c r="L91" i="61"/>
  <c r="O93" i="65"/>
  <c r="O115" i="65" s="1"/>
  <c r="L117" i="65" s="1"/>
  <c r="F93" i="55"/>
  <c r="F93" i="53" s="1"/>
  <c r="M69" i="53"/>
  <c r="L69" i="53" s="1"/>
  <c r="O92" i="61"/>
  <c r="K92" i="61"/>
  <c r="M92" i="61"/>
  <c r="L47" i="62"/>
  <c r="L58" i="55"/>
  <c r="L70" i="65"/>
  <c r="L57" i="62"/>
  <c r="L58" i="62"/>
  <c r="L69" i="65"/>
  <c r="L48" i="62"/>
  <c r="L53" i="53"/>
  <c r="L47" i="55"/>
  <c r="L91" i="63"/>
  <c r="L48" i="55"/>
  <c r="M92" i="63"/>
  <c r="K92" i="63"/>
  <c r="L91" i="62"/>
  <c r="M50" i="55"/>
  <c r="L47" i="61"/>
  <c r="M92" i="62"/>
  <c r="K92" i="62"/>
  <c r="L57" i="55"/>
  <c r="C8" i="29"/>
  <c r="L57" i="61"/>
  <c r="L58" i="61"/>
  <c r="M92" i="64"/>
  <c r="K92" i="64"/>
  <c r="L91" i="64"/>
  <c r="L48" i="61"/>
  <c r="L48" i="60"/>
  <c r="L47" i="60"/>
  <c r="L59" i="53"/>
  <c r="M91" i="53"/>
  <c r="P12" i="53"/>
  <c r="M40" i="55"/>
  <c r="K91" i="53"/>
  <c r="M60" i="65"/>
  <c r="K57" i="53"/>
  <c r="M57" i="53"/>
  <c r="S57" i="53"/>
  <c r="L49" i="53"/>
  <c r="M40" i="62"/>
  <c r="M50" i="61"/>
  <c r="L44" i="53"/>
  <c r="L34" i="53"/>
  <c r="L91" i="60"/>
  <c r="M24" i="53"/>
  <c r="C10" i="29" s="1"/>
  <c r="K48" i="53"/>
  <c r="M48" i="53"/>
  <c r="S48" i="53"/>
  <c r="L46" i="53"/>
  <c r="L43" i="53"/>
  <c r="K47" i="53"/>
  <c r="M47" i="53"/>
  <c r="S47" i="53"/>
  <c r="L56" i="53"/>
  <c r="K58" i="53"/>
  <c r="M58" i="53"/>
  <c r="S58" i="53"/>
  <c r="L47" i="64"/>
  <c r="M40" i="64"/>
  <c r="M39" i="64" s="1"/>
  <c r="F39" i="72" s="1"/>
  <c r="L48" i="64"/>
  <c r="O93" i="64"/>
  <c r="O115" i="64" s="1"/>
  <c r="L117" i="64" s="1"/>
  <c r="O93" i="63"/>
  <c r="O115" i="63" s="1"/>
  <c r="L117" i="63" s="1"/>
  <c r="M50" i="62"/>
  <c r="O93" i="62"/>
  <c r="O115" i="62" s="1"/>
  <c r="L117" i="62" s="1"/>
  <c r="M40" i="61"/>
  <c r="K92" i="60"/>
  <c r="O93" i="60"/>
  <c r="O115" i="60" s="1"/>
  <c r="L117" i="60" s="1"/>
  <c r="M92" i="60"/>
  <c r="M40" i="60"/>
  <c r="M39" i="60" s="1"/>
  <c r="F69" i="72" s="1"/>
  <c r="O24" i="53" l="1"/>
  <c r="P24" i="53" s="1"/>
  <c r="L30" i="53"/>
  <c r="L64" i="53"/>
  <c r="K93" i="55"/>
  <c r="K115" i="55"/>
  <c r="L66" i="53"/>
  <c r="L92" i="65"/>
  <c r="M93" i="55"/>
  <c r="L93" i="55" s="1"/>
  <c r="L115" i="55" s="1"/>
  <c r="L92" i="55"/>
  <c r="L92" i="61"/>
  <c r="M93" i="65"/>
  <c r="M87" i="65" s="1"/>
  <c r="O93" i="55"/>
  <c r="O115" i="55" s="1"/>
  <c r="L117" i="55" s="1"/>
  <c r="K93" i="53"/>
  <c r="K93" i="65"/>
  <c r="K115" i="65" s="1"/>
  <c r="M60" i="53"/>
  <c r="O93" i="61"/>
  <c r="O115" i="61" s="1"/>
  <c r="L117" i="61" s="1"/>
  <c r="M93" i="61"/>
  <c r="K93" i="61"/>
  <c r="K115" i="61" s="1"/>
  <c r="L92" i="63"/>
  <c r="L92" i="62"/>
  <c r="M93" i="63"/>
  <c r="M87" i="63" s="1"/>
  <c r="M86" i="63" s="1"/>
  <c r="K93" i="63"/>
  <c r="K115" i="63" s="1"/>
  <c r="M93" i="62"/>
  <c r="K93" i="62"/>
  <c r="K115" i="62" s="1"/>
  <c r="M92" i="53"/>
  <c r="K92" i="53"/>
  <c r="M93" i="64"/>
  <c r="K93" i="64"/>
  <c r="K115" i="64" s="1"/>
  <c r="L92" i="64"/>
  <c r="L91" i="53"/>
  <c r="M39" i="55"/>
  <c r="F59" i="72" s="1"/>
  <c r="O40" i="53"/>
  <c r="O50" i="53"/>
  <c r="M39" i="65"/>
  <c r="F9" i="72" s="1"/>
  <c r="O60" i="53"/>
  <c r="M39" i="62"/>
  <c r="F29" i="72" s="1"/>
  <c r="M39" i="61"/>
  <c r="F49" i="72" s="1"/>
  <c r="L58" i="53"/>
  <c r="L48" i="53"/>
  <c r="L47" i="53"/>
  <c r="M40" i="53"/>
  <c r="L57" i="53"/>
  <c r="M50" i="53"/>
  <c r="L92" i="60"/>
  <c r="M93" i="60"/>
  <c r="K93" i="60"/>
  <c r="K115" i="60" s="1"/>
  <c r="J22" i="29"/>
  <c r="I22" i="29"/>
  <c r="H22" i="29"/>
  <c r="G22" i="29"/>
  <c r="K115" i="53" l="1"/>
  <c r="M115" i="63"/>
  <c r="N33" i="63" s="1"/>
  <c r="F22" i="72"/>
  <c r="F15" i="72" s="1"/>
  <c r="M87" i="55"/>
  <c r="M86" i="55" s="1"/>
  <c r="F62" i="72" s="1"/>
  <c r="F55" i="72"/>
  <c r="L93" i="65"/>
  <c r="L115" i="65" s="1"/>
  <c r="P60" i="53"/>
  <c r="M115" i="55"/>
  <c r="N36" i="55" s="1"/>
  <c r="K121" i="53"/>
  <c r="L93" i="61"/>
  <c r="L115" i="61" s="1"/>
  <c r="M87" i="61"/>
  <c r="M86" i="61" s="1"/>
  <c r="L92" i="53"/>
  <c r="L93" i="62"/>
  <c r="L115" i="62" s="1"/>
  <c r="L93" i="63"/>
  <c r="L115" i="63" s="1"/>
  <c r="L93" i="64"/>
  <c r="L115" i="64" s="1"/>
  <c r="P40" i="53"/>
  <c r="M93" i="53"/>
  <c r="M87" i="53" s="1"/>
  <c r="M86" i="53" s="1"/>
  <c r="P50" i="53"/>
  <c r="S93" i="53"/>
  <c r="O39" i="53"/>
  <c r="M87" i="64"/>
  <c r="M86" i="64" s="1"/>
  <c r="F42" i="72" s="1"/>
  <c r="F35" i="72" s="1"/>
  <c r="M39" i="53"/>
  <c r="C12" i="29" s="1"/>
  <c r="M86" i="65"/>
  <c r="M87" i="62"/>
  <c r="L93" i="60"/>
  <c r="L115" i="60" s="1"/>
  <c r="M87" i="60"/>
  <c r="M86" i="60" s="1"/>
  <c r="N98" i="63" l="1"/>
  <c r="N71" i="63"/>
  <c r="N59" i="63"/>
  <c r="N95" i="63"/>
  <c r="N11" i="63"/>
  <c r="N45" i="63"/>
  <c r="N64" i="63"/>
  <c r="N81" i="63"/>
  <c r="N39" i="63"/>
  <c r="N8" i="63"/>
  <c r="N41" i="63"/>
  <c r="N54" i="63"/>
  <c r="N57" i="63"/>
  <c r="N12" i="63"/>
  <c r="N61" i="63"/>
  <c r="N92" i="63"/>
  <c r="N58" i="63"/>
  <c r="N7" i="63"/>
  <c r="N72" i="63"/>
  <c r="N20" i="63"/>
  <c r="N15" i="63"/>
  <c r="N18" i="63"/>
  <c r="N6" i="63"/>
  <c r="N46" i="63"/>
  <c r="N83" i="63"/>
  <c r="N26" i="63"/>
  <c r="N66" i="63"/>
  <c r="N21" i="63"/>
  <c r="N69" i="63"/>
  <c r="N32" i="63"/>
  <c r="N101" i="63"/>
  <c r="N113" i="63"/>
  <c r="N105" i="63"/>
  <c r="N48" i="63"/>
  <c r="N100" i="63"/>
  <c r="N80" i="63"/>
  <c r="L119" i="63"/>
  <c r="L118" i="63" s="1"/>
  <c r="N19" i="63"/>
  <c r="N112" i="63"/>
  <c r="N77" i="63"/>
  <c r="H15" i="72"/>
  <c r="N36" i="63"/>
  <c r="N88" i="63"/>
  <c r="N44" i="63"/>
  <c r="N29" i="63"/>
  <c r="N89" i="63"/>
  <c r="N106" i="63"/>
  <c r="N16" i="63"/>
  <c r="N78" i="63"/>
  <c r="N109" i="63"/>
  <c r="N65" i="63"/>
  <c r="N35" i="63"/>
  <c r="N103" i="63"/>
  <c r="N110" i="63"/>
  <c r="N38" i="63"/>
  <c r="N97" i="63"/>
  <c r="N55" i="63"/>
  <c r="N114" i="63"/>
  <c r="N70" i="63"/>
  <c r="N24" i="63"/>
  <c r="N84" i="63"/>
  <c r="N50" i="63"/>
  <c r="N10" i="63"/>
  <c r="N73" i="63"/>
  <c r="D7" i="69"/>
  <c r="N86" i="63"/>
  <c r="N74" i="63"/>
  <c r="N14" i="63"/>
  <c r="N23" i="63"/>
  <c r="N91" i="63"/>
  <c r="N49" i="63"/>
  <c r="N108" i="63"/>
  <c r="N79" i="63"/>
  <c r="N34" i="63"/>
  <c r="N94" i="63"/>
  <c r="M115" i="60"/>
  <c r="N36" i="60" s="1"/>
  <c r="F72" i="72"/>
  <c r="F65" i="72" s="1"/>
  <c r="N9" i="63"/>
  <c r="N60" i="63"/>
  <c r="M115" i="65"/>
  <c r="N71" i="65" s="1"/>
  <c r="F12" i="72"/>
  <c r="F5" i="72" s="1"/>
  <c r="N87" i="63"/>
  <c r="N67" i="63"/>
  <c r="N104" i="63"/>
  <c r="N111" i="63"/>
  <c r="N68" i="63"/>
  <c r="N22" i="63"/>
  <c r="N82" i="63"/>
  <c r="N31" i="63"/>
  <c r="N99" i="63"/>
  <c r="N56" i="63"/>
  <c r="N17" i="63"/>
  <c r="N85" i="63"/>
  <c r="N43" i="63"/>
  <c r="N102" i="63"/>
  <c r="N37" i="63"/>
  <c r="N53" i="63"/>
  <c r="N76" i="63"/>
  <c r="N28" i="63"/>
  <c r="N96" i="63"/>
  <c r="N27" i="63"/>
  <c r="N13" i="63"/>
  <c r="N75" i="63"/>
  <c r="N30" i="63"/>
  <c r="N90" i="63"/>
  <c r="N40" i="63"/>
  <c r="N107" i="63"/>
  <c r="N63" i="63"/>
  <c r="N25" i="63"/>
  <c r="N93" i="63"/>
  <c r="N51" i="63"/>
  <c r="M115" i="61"/>
  <c r="N69" i="61" s="1"/>
  <c r="F52" i="72"/>
  <c r="F45" i="72" s="1"/>
  <c r="N52" i="63"/>
  <c r="N47" i="63"/>
  <c r="N62" i="63"/>
  <c r="N42" i="63"/>
  <c r="D11" i="69"/>
  <c r="H55" i="72"/>
  <c r="N113" i="55"/>
  <c r="L121" i="53"/>
  <c r="N110" i="55"/>
  <c r="N103" i="55"/>
  <c r="N95" i="55"/>
  <c r="N87" i="55"/>
  <c r="N66" i="55"/>
  <c r="N58" i="55"/>
  <c r="N52" i="55"/>
  <c r="N44" i="55"/>
  <c r="N35" i="55"/>
  <c r="N27" i="55"/>
  <c r="N19" i="55"/>
  <c r="N11" i="55"/>
  <c r="N81" i="55"/>
  <c r="N68" i="55"/>
  <c r="N38" i="55"/>
  <c r="N13" i="55"/>
  <c r="N104" i="55"/>
  <c r="N74" i="55"/>
  <c r="N45" i="55"/>
  <c r="N12" i="55"/>
  <c r="N102" i="55"/>
  <c r="N94" i="55"/>
  <c r="N86" i="55"/>
  <c r="N80" i="55"/>
  <c r="N73" i="55"/>
  <c r="N65" i="55"/>
  <c r="N57" i="55"/>
  <c r="N51" i="55"/>
  <c r="N43" i="55"/>
  <c r="N34" i="55"/>
  <c r="N26" i="55"/>
  <c r="N18" i="55"/>
  <c r="N10" i="55"/>
  <c r="N112" i="55"/>
  <c r="N88" i="55"/>
  <c r="N59" i="55"/>
  <c r="N28" i="55"/>
  <c r="N109" i="55"/>
  <c r="N101" i="55"/>
  <c r="N93" i="55"/>
  <c r="N85" i="55"/>
  <c r="N79" i="55"/>
  <c r="N72" i="55"/>
  <c r="N64" i="55"/>
  <c r="N50" i="55"/>
  <c r="N42" i="55"/>
  <c r="N33" i="55"/>
  <c r="N25" i="55"/>
  <c r="N17" i="55"/>
  <c r="N108" i="55"/>
  <c r="N100" i="55"/>
  <c r="N92" i="55"/>
  <c r="N84" i="55"/>
  <c r="N78" i="55"/>
  <c r="N71" i="55"/>
  <c r="N63" i="55"/>
  <c r="N56" i="55"/>
  <c r="N49" i="55"/>
  <c r="N41" i="55"/>
  <c r="N32" i="55"/>
  <c r="N24" i="55"/>
  <c r="N16" i="55"/>
  <c r="N8" i="55"/>
  <c r="N107" i="55"/>
  <c r="N99" i="55"/>
  <c r="N91" i="55"/>
  <c r="N83" i="55"/>
  <c r="N77" i="55"/>
  <c r="N70" i="55"/>
  <c r="N62" i="55"/>
  <c r="N48" i="55"/>
  <c r="N40" i="55"/>
  <c r="N31" i="55"/>
  <c r="N23" i="55"/>
  <c r="N15" i="55"/>
  <c r="N7" i="55"/>
  <c r="N89" i="55"/>
  <c r="N60" i="55"/>
  <c r="N46" i="55"/>
  <c r="N21" i="55"/>
  <c r="N111" i="55"/>
  <c r="N53" i="55"/>
  <c r="N20" i="55"/>
  <c r="N114" i="55"/>
  <c r="N106" i="55"/>
  <c r="N98" i="55"/>
  <c r="N90" i="55"/>
  <c r="N82" i="55"/>
  <c r="N76" i="55"/>
  <c r="N69" i="55"/>
  <c r="N61" i="55"/>
  <c r="N55" i="55"/>
  <c r="N47" i="55"/>
  <c r="N39" i="55"/>
  <c r="N30" i="55"/>
  <c r="N22" i="55"/>
  <c r="N14" i="55"/>
  <c r="N105" i="55"/>
  <c r="N97" i="55"/>
  <c r="N75" i="55"/>
  <c r="N54" i="55"/>
  <c r="N29" i="55"/>
  <c r="N96" i="55"/>
  <c r="N67" i="55"/>
  <c r="N37" i="55"/>
  <c r="N9" i="55"/>
  <c r="N6" i="55"/>
  <c r="C18" i="29"/>
  <c r="C30" i="29" s="1"/>
  <c r="M115" i="53"/>
  <c r="M115" i="64"/>
  <c r="S115" i="53"/>
  <c r="L117" i="53" s="1"/>
  <c r="E86" i="72" s="1"/>
  <c r="L119" i="55"/>
  <c r="L118" i="55" s="1"/>
  <c r="L93" i="53"/>
  <c r="L115" i="53" s="1"/>
  <c r="P39" i="53"/>
  <c r="O87" i="53"/>
  <c r="P87" i="53" s="1"/>
  <c r="M86" i="62"/>
  <c r="F32" i="72" s="1"/>
  <c r="F25" i="72" s="1"/>
  <c r="N50" i="60" l="1"/>
  <c r="N80" i="60"/>
  <c r="N12" i="60"/>
  <c r="N38" i="60"/>
  <c r="L119" i="60"/>
  <c r="L118" i="60" s="1"/>
  <c r="N23" i="60"/>
  <c r="N6" i="60"/>
  <c r="N61" i="60"/>
  <c r="N40" i="60"/>
  <c r="N24" i="60"/>
  <c r="N74" i="65"/>
  <c r="N46" i="65"/>
  <c r="N24" i="65"/>
  <c r="N64" i="65"/>
  <c r="N43" i="65"/>
  <c r="N51" i="60"/>
  <c r="N111" i="60"/>
  <c r="N18" i="65"/>
  <c r="N48" i="60"/>
  <c r="N56" i="60"/>
  <c r="N11" i="60"/>
  <c r="N68" i="60"/>
  <c r="N110" i="65"/>
  <c r="N55" i="60"/>
  <c r="N84" i="60"/>
  <c r="N44" i="60"/>
  <c r="N97" i="60"/>
  <c r="N17" i="60"/>
  <c r="N87" i="60"/>
  <c r="N47" i="65"/>
  <c r="N62" i="60"/>
  <c r="N85" i="60"/>
  <c r="N45" i="60"/>
  <c r="N114" i="65"/>
  <c r="N69" i="60"/>
  <c r="N18" i="60"/>
  <c r="N74" i="60"/>
  <c r="N73" i="65"/>
  <c r="N89" i="65"/>
  <c r="N7" i="65"/>
  <c r="N82" i="60"/>
  <c r="N90" i="60"/>
  <c r="N98" i="60"/>
  <c r="N32" i="60"/>
  <c r="N64" i="60"/>
  <c r="N26" i="60"/>
  <c r="N86" i="60"/>
  <c r="N52" i="60"/>
  <c r="N20" i="60"/>
  <c r="N88" i="60"/>
  <c r="N46" i="60"/>
  <c r="N105" i="60"/>
  <c r="N109" i="65"/>
  <c r="N20" i="65"/>
  <c r="N97" i="65"/>
  <c r="N70" i="65"/>
  <c r="N76" i="60"/>
  <c r="N114" i="60"/>
  <c r="N8" i="60"/>
  <c r="N47" i="60"/>
  <c r="N41" i="60"/>
  <c r="N100" i="60"/>
  <c r="N34" i="60"/>
  <c r="N94" i="60"/>
  <c r="N58" i="60"/>
  <c r="N28" i="60"/>
  <c r="N96" i="60"/>
  <c r="N54" i="60"/>
  <c r="N112" i="60"/>
  <c r="H65" i="72"/>
  <c r="N6" i="65"/>
  <c r="N25" i="65"/>
  <c r="N67" i="65"/>
  <c r="N105" i="65"/>
  <c r="N77" i="65"/>
  <c r="N15" i="60"/>
  <c r="N106" i="60"/>
  <c r="N31" i="60"/>
  <c r="N10" i="60"/>
  <c r="N49" i="60"/>
  <c r="N108" i="60"/>
  <c r="N79" i="60"/>
  <c r="N43" i="60"/>
  <c r="N102" i="60"/>
  <c r="N66" i="60"/>
  <c r="N37" i="60"/>
  <c r="N104" i="60"/>
  <c r="N60" i="60"/>
  <c r="N113" i="60"/>
  <c r="N35" i="65"/>
  <c r="N32" i="65"/>
  <c r="N63" i="60"/>
  <c r="N84" i="65"/>
  <c r="N93" i="65"/>
  <c r="N88" i="65"/>
  <c r="N55" i="65"/>
  <c r="N77" i="60"/>
  <c r="N83" i="60"/>
  <c r="N91" i="60"/>
  <c r="N70" i="60"/>
  <c r="N25" i="60"/>
  <c r="N93" i="60"/>
  <c r="N57" i="60"/>
  <c r="N19" i="60"/>
  <c r="N95" i="60"/>
  <c r="N53" i="60"/>
  <c r="N13" i="60"/>
  <c r="N75" i="60"/>
  <c r="N113" i="65"/>
  <c r="N34" i="65"/>
  <c r="N44" i="65"/>
  <c r="N29" i="65"/>
  <c r="N61" i="65"/>
  <c r="N107" i="60"/>
  <c r="N7" i="60"/>
  <c r="N14" i="60"/>
  <c r="N99" i="60"/>
  <c r="N71" i="60"/>
  <c r="N33" i="60"/>
  <c r="N101" i="60"/>
  <c r="N65" i="60"/>
  <c r="N27" i="60"/>
  <c r="N103" i="60"/>
  <c r="N59" i="60"/>
  <c r="N21" i="60"/>
  <c r="N81" i="60"/>
  <c r="N10" i="65"/>
  <c r="N52" i="65"/>
  <c r="N38" i="65"/>
  <c r="N106" i="65"/>
  <c r="N92" i="65"/>
  <c r="N22" i="60"/>
  <c r="N30" i="60"/>
  <c r="N39" i="60"/>
  <c r="N16" i="60"/>
  <c r="N78" i="60"/>
  <c r="N42" i="60"/>
  <c r="N109" i="60"/>
  <c r="N73" i="60"/>
  <c r="N35" i="60"/>
  <c r="N110" i="60"/>
  <c r="N67" i="60"/>
  <c r="N29" i="60"/>
  <c r="N89" i="60"/>
  <c r="N66" i="61"/>
  <c r="N12" i="65"/>
  <c r="N9" i="60"/>
  <c r="N92" i="60"/>
  <c r="N72" i="60"/>
  <c r="N62" i="65"/>
  <c r="N16" i="65"/>
  <c r="N78" i="65"/>
  <c r="D6" i="69"/>
  <c r="N91" i="61"/>
  <c r="N96" i="61"/>
  <c r="N38" i="61"/>
  <c r="L119" i="65"/>
  <c r="L118" i="65" s="1"/>
  <c r="N9" i="65"/>
  <c r="N65" i="65"/>
  <c r="N102" i="65"/>
  <c r="N51" i="65"/>
  <c r="N58" i="65"/>
  <c r="N28" i="65"/>
  <c r="N96" i="65"/>
  <c r="N54" i="65"/>
  <c r="N112" i="65"/>
  <c r="N69" i="65"/>
  <c r="N15" i="65"/>
  <c r="N83" i="65"/>
  <c r="N41" i="65"/>
  <c r="N100" i="65"/>
  <c r="N109" i="61"/>
  <c r="N86" i="61"/>
  <c r="N26" i="65"/>
  <c r="N94" i="65"/>
  <c r="N85" i="65"/>
  <c r="N80" i="65"/>
  <c r="N66" i="65"/>
  <c r="N37" i="65"/>
  <c r="N104" i="65"/>
  <c r="N60" i="65"/>
  <c r="N14" i="65"/>
  <c r="N76" i="65"/>
  <c r="N23" i="65"/>
  <c r="N91" i="65"/>
  <c r="N49" i="65"/>
  <c r="N108" i="65"/>
  <c r="N50" i="61"/>
  <c r="N57" i="65"/>
  <c r="N42" i="65"/>
  <c r="N17" i="65"/>
  <c r="N11" i="65"/>
  <c r="N87" i="65"/>
  <c r="N45" i="65"/>
  <c r="N111" i="65"/>
  <c r="N68" i="65"/>
  <c r="N22" i="65"/>
  <c r="N82" i="65"/>
  <c r="N31" i="65"/>
  <c r="N99" i="65"/>
  <c r="N56" i="65"/>
  <c r="N7" i="61"/>
  <c r="N53" i="61"/>
  <c r="N86" i="65"/>
  <c r="N72" i="65"/>
  <c r="N50" i="65"/>
  <c r="N19" i="65"/>
  <c r="N95" i="65"/>
  <c r="N53" i="65"/>
  <c r="N13" i="65"/>
  <c r="N75" i="65"/>
  <c r="N30" i="65"/>
  <c r="N90" i="65"/>
  <c r="N40" i="65"/>
  <c r="N107" i="65"/>
  <c r="N63" i="65"/>
  <c r="N88" i="61"/>
  <c r="N73" i="61"/>
  <c r="N33" i="65"/>
  <c r="N101" i="65"/>
  <c r="N79" i="65"/>
  <c r="N27" i="65"/>
  <c r="N103" i="65"/>
  <c r="N59" i="65"/>
  <c r="N21" i="65"/>
  <c r="N81" i="65"/>
  <c r="N39" i="65"/>
  <c r="N98" i="65"/>
  <c r="N48" i="65"/>
  <c r="N8" i="65"/>
  <c r="N28" i="61"/>
  <c r="N32" i="61"/>
  <c r="N84" i="61"/>
  <c r="N57" i="61"/>
  <c r="N103" i="61"/>
  <c r="N10" i="61"/>
  <c r="N44" i="61"/>
  <c r="N15" i="61"/>
  <c r="N34" i="61"/>
  <c r="N70" i="61"/>
  <c r="N101" i="61"/>
  <c r="N27" i="61"/>
  <c r="N25" i="61"/>
  <c r="N79" i="61"/>
  <c r="N30" i="61"/>
  <c r="N105" i="61"/>
  <c r="N42" i="61"/>
  <c r="N107" i="61"/>
  <c r="N49" i="61"/>
  <c r="N56" i="61"/>
  <c r="N6" i="61"/>
  <c r="N60" i="61"/>
  <c r="N37" i="61"/>
  <c r="N81" i="61"/>
  <c r="N78" i="61"/>
  <c r="N31" i="61"/>
  <c r="N77" i="61"/>
  <c r="N21" i="61"/>
  <c r="N51" i="61"/>
  <c r="N100" i="61"/>
  <c r="N19" i="61"/>
  <c r="N75" i="61"/>
  <c r="N16" i="61"/>
  <c r="N112" i="61"/>
  <c r="N9" i="61"/>
  <c r="N61" i="61"/>
  <c r="N17" i="61"/>
  <c r="N13" i="61"/>
  <c r="N65" i="61"/>
  <c r="N97" i="61"/>
  <c r="N113" i="61"/>
  <c r="N46" i="61"/>
  <c r="N104" i="61"/>
  <c r="N95" i="61"/>
  <c r="N90" i="61"/>
  <c r="H35" i="72"/>
  <c r="N36" i="64"/>
  <c r="C31" i="29"/>
  <c r="N36" i="53"/>
  <c r="N93" i="61"/>
  <c r="N36" i="61"/>
  <c r="H5" i="72"/>
  <c r="N36" i="65"/>
  <c r="L119" i="61"/>
  <c r="L118" i="61" s="1"/>
  <c r="D12" i="69"/>
  <c r="N89" i="61"/>
  <c r="H45" i="72"/>
  <c r="N29" i="61"/>
  <c r="N83" i="61"/>
  <c r="N67" i="61"/>
  <c r="N63" i="61"/>
  <c r="N48" i="61"/>
  <c r="N40" i="61"/>
  <c r="N33" i="61"/>
  <c r="N87" i="61"/>
  <c r="N111" i="61"/>
  <c r="N52" i="61"/>
  <c r="N54" i="61"/>
  <c r="N98" i="61"/>
  <c r="N62" i="61"/>
  <c r="N43" i="61"/>
  <c r="N59" i="61"/>
  <c r="N55" i="61"/>
  <c r="N26" i="61"/>
  <c r="N80" i="61"/>
  <c r="N47" i="61"/>
  <c r="N8" i="61"/>
  <c r="N108" i="61"/>
  <c r="N20" i="61"/>
  <c r="N110" i="61"/>
  <c r="N35" i="61"/>
  <c r="N74" i="61"/>
  <c r="N114" i="61"/>
  <c r="N72" i="61"/>
  <c r="N45" i="61"/>
  <c r="N76" i="61"/>
  <c r="N12" i="61"/>
  <c r="N41" i="61"/>
  <c r="N68" i="61"/>
  <c r="N82" i="61"/>
  <c r="N99" i="61"/>
  <c r="N102" i="61"/>
  <c r="N64" i="61"/>
  <c r="N71" i="61"/>
  <c r="N24" i="61"/>
  <c r="N11" i="61"/>
  <c r="D10" i="69"/>
  <c r="N92" i="61"/>
  <c r="N58" i="61"/>
  <c r="N39" i="61"/>
  <c r="N94" i="61"/>
  <c r="N106" i="61"/>
  <c r="N18" i="61"/>
  <c r="N14" i="61"/>
  <c r="N22" i="61"/>
  <c r="N85" i="61"/>
  <c r="N23" i="61"/>
  <c r="N113" i="64"/>
  <c r="D9" i="69"/>
  <c r="N113" i="53"/>
  <c r="D17" i="69"/>
  <c r="N109" i="64"/>
  <c r="N101" i="64"/>
  <c r="N93" i="64"/>
  <c r="N85" i="64"/>
  <c r="N79" i="64"/>
  <c r="N72" i="64"/>
  <c r="N64" i="64"/>
  <c r="N50" i="64"/>
  <c r="N42" i="64"/>
  <c r="N33" i="64"/>
  <c r="N25" i="64"/>
  <c r="N17" i="64"/>
  <c r="N108" i="64"/>
  <c r="N100" i="64"/>
  <c r="N92" i="64"/>
  <c r="N84" i="64"/>
  <c r="N78" i="64"/>
  <c r="N71" i="64"/>
  <c r="N63" i="64"/>
  <c r="N56" i="64"/>
  <c r="N49" i="64"/>
  <c r="N41" i="64"/>
  <c r="N32" i="64"/>
  <c r="N24" i="64"/>
  <c r="N16" i="64"/>
  <c r="N8" i="64"/>
  <c r="N107" i="64"/>
  <c r="N99" i="64"/>
  <c r="N91" i="64"/>
  <c r="N83" i="64"/>
  <c r="N77" i="64"/>
  <c r="N70" i="64"/>
  <c r="N62" i="64"/>
  <c r="N48" i="64"/>
  <c r="N40" i="64"/>
  <c r="N31" i="64"/>
  <c r="N23" i="64"/>
  <c r="N15" i="64"/>
  <c r="N7" i="64"/>
  <c r="N114" i="64"/>
  <c r="N106" i="64"/>
  <c r="N98" i="64"/>
  <c r="N90" i="64"/>
  <c r="N82" i="64"/>
  <c r="N76" i="64"/>
  <c r="N69" i="64"/>
  <c r="N61" i="64"/>
  <c r="N55" i="64"/>
  <c r="N47" i="64"/>
  <c r="N39" i="64"/>
  <c r="N30" i="64"/>
  <c r="N22" i="64"/>
  <c r="N14" i="64"/>
  <c r="N112" i="64"/>
  <c r="N105" i="64"/>
  <c r="N97" i="64"/>
  <c r="N89" i="64"/>
  <c r="N81" i="64"/>
  <c r="N75" i="64"/>
  <c r="N68" i="64"/>
  <c r="N60" i="64"/>
  <c r="N54" i="64"/>
  <c r="N46" i="64"/>
  <c r="N38" i="64"/>
  <c r="N29" i="64"/>
  <c r="N21" i="64"/>
  <c r="N13" i="64"/>
  <c r="N111" i="64"/>
  <c r="N104" i="64"/>
  <c r="N96" i="64"/>
  <c r="N88" i="64"/>
  <c r="N74" i="64"/>
  <c r="N67" i="64"/>
  <c r="N59" i="64"/>
  <c r="N53" i="64"/>
  <c r="N45" i="64"/>
  <c r="N37" i="64"/>
  <c r="N28" i="64"/>
  <c r="N20" i="64"/>
  <c r="N12" i="64"/>
  <c r="N95" i="64"/>
  <c r="N66" i="64"/>
  <c r="N35" i="64"/>
  <c r="N73" i="64"/>
  <c r="N94" i="64"/>
  <c r="N65" i="64"/>
  <c r="N34" i="64"/>
  <c r="N43" i="64"/>
  <c r="N87" i="64"/>
  <c r="N58" i="64"/>
  <c r="N27" i="64"/>
  <c r="N86" i="64"/>
  <c r="N57" i="64"/>
  <c r="N26" i="64"/>
  <c r="N110" i="64"/>
  <c r="N52" i="64"/>
  <c r="N19" i="64"/>
  <c r="N10" i="64"/>
  <c r="N80" i="64"/>
  <c r="N51" i="64"/>
  <c r="N18" i="64"/>
  <c r="N103" i="64"/>
  <c r="N44" i="64"/>
  <c r="N11" i="64"/>
  <c r="N102" i="64"/>
  <c r="N9" i="64"/>
  <c r="N6" i="64"/>
  <c r="O86" i="53"/>
  <c r="P86" i="53" s="1"/>
  <c r="M115" i="62"/>
  <c r="L119" i="64"/>
  <c r="L118" i="64" s="1"/>
  <c r="N103" i="53"/>
  <c r="N108" i="53"/>
  <c r="N102" i="53"/>
  <c r="N112" i="53"/>
  <c r="N106" i="53"/>
  <c r="N104" i="53"/>
  <c r="N109" i="53"/>
  <c r="N114" i="53"/>
  <c r="N107" i="53"/>
  <c r="N101" i="53"/>
  <c r="N111" i="53"/>
  <c r="N105" i="53"/>
  <c r="N100" i="53"/>
  <c r="N99" i="53"/>
  <c r="N110" i="53"/>
  <c r="N51" i="53"/>
  <c r="N38" i="53"/>
  <c r="N32" i="53"/>
  <c r="N54" i="53"/>
  <c r="N85" i="53"/>
  <c r="N37" i="53"/>
  <c r="N88" i="53"/>
  <c r="N75" i="53"/>
  <c r="N8" i="53"/>
  <c r="N77" i="53"/>
  <c r="N78" i="53"/>
  <c r="N11" i="53"/>
  <c r="N90" i="53"/>
  <c r="N72" i="53"/>
  <c r="N22" i="53"/>
  <c r="N10" i="53"/>
  <c r="N68" i="53"/>
  <c r="N35" i="53"/>
  <c r="N94" i="53"/>
  <c r="N71" i="53"/>
  <c r="N19" i="53"/>
  <c r="N80" i="53"/>
  <c r="L119" i="53"/>
  <c r="E88" i="72" s="1"/>
  <c r="N17" i="53"/>
  <c r="N82" i="53"/>
  <c r="N73" i="53"/>
  <c r="N26" i="53"/>
  <c r="N15" i="53"/>
  <c r="N7" i="53"/>
  <c r="N45" i="53"/>
  <c r="N29" i="53"/>
  <c r="N64" i="53"/>
  <c r="N97" i="53"/>
  <c r="N79" i="53"/>
  <c r="N53" i="53"/>
  <c r="N98" i="53"/>
  <c r="N96" i="53"/>
  <c r="N21" i="53"/>
  <c r="N89" i="53"/>
  <c r="N28" i="53"/>
  <c r="N14" i="53"/>
  <c r="N74" i="53"/>
  <c r="N63" i="53"/>
  <c r="N81" i="53"/>
  <c r="N95" i="53"/>
  <c r="N61" i="53"/>
  <c r="N84" i="53"/>
  <c r="N23" i="53"/>
  <c r="N76" i="53"/>
  <c r="N65" i="53"/>
  <c r="N41" i="53"/>
  <c r="N30" i="53"/>
  <c r="N18" i="53"/>
  <c r="N67" i="53"/>
  <c r="N59" i="53"/>
  <c r="N20" i="53"/>
  <c r="N55" i="53"/>
  <c r="N31" i="53"/>
  <c r="N27" i="53"/>
  <c r="N12" i="53"/>
  <c r="N52" i="53"/>
  <c r="N25" i="53"/>
  <c r="N62" i="53"/>
  <c r="N9" i="53"/>
  <c r="N13" i="53"/>
  <c r="N66" i="53"/>
  <c r="N83" i="53"/>
  <c r="N6" i="53"/>
  <c r="N16" i="53"/>
  <c r="N33" i="53"/>
  <c r="N42" i="53"/>
  <c r="N44" i="53"/>
  <c r="N70" i="53"/>
  <c r="N34" i="53"/>
  <c r="N91" i="53"/>
  <c r="N49" i="53"/>
  <c r="N69" i="53"/>
  <c r="N46" i="53"/>
  <c r="N43" i="53"/>
  <c r="N56" i="53"/>
  <c r="N48" i="53"/>
  <c r="N92" i="53"/>
  <c r="N47" i="53"/>
  <c r="N24" i="53"/>
  <c r="N58" i="53"/>
  <c r="N60" i="53"/>
  <c r="N57" i="53"/>
  <c r="N50" i="53"/>
  <c r="N93" i="53"/>
  <c r="N40" i="53"/>
  <c r="N87" i="53"/>
  <c r="N39" i="53"/>
  <c r="N86" i="53"/>
  <c r="L17" i="29"/>
  <c r="K17" i="29"/>
  <c r="J17" i="29"/>
  <c r="I17" i="29"/>
  <c r="H17" i="29"/>
  <c r="G17" i="29"/>
  <c r="F17" i="29"/>
  <c r="E17" i="29"/>
  <c r="D17" i="29"/>
  <c r="G44" i="14"/>
  <c r="H25" i="72" l="1"/>
  <c r="H88" i="72" s="1"/>
  <c r="N36" i="62"/>
  <c r="G6" i="72"/>
  <c r="G76" i="72"/>
  <c r="G29" i="72"/>
  <c r="G23" i="72"/>
  <c r="G42" i="72"/>
  <c r="G44" i="72"/>
  <c r="G52" i="72"/>
  <c r="G54" i="72"/>
  <c r="G12" i="72"/>
  <c r="G30" i="72"/>
  <c r="G62" i="72"/>
  <c r="G38" i="72"/>
  <c r="G66" i="72"/>
  <c r="G19" i="72"/>
  <c r="G22" i="72"/>
  <c r="G16" i="72"/>
  <c r="G28" i="72"/>
  <c r="G32" i="72"/>
  <c r="G21" i="72"/>
  <c r="G34" i="72"/>
  <c r="G43" i="72"/>
  <c r="G14" i="72"/>
  <c r="G31" i="72"/>
  <c r="G50" i="72"/>
  <c r="G20" i="72"/>
  <c r="G59" i="72"/>
  <c r="G51" i="72"/>
  <c r="G53" i="72"/>
  <c r="G61" i="72"/>
  <c r="G63" i="72"/>
  <c r="G11" i="72"/>
  <c r="G64" i="72"/>
  <c r="G70" i="72"/>
  <c r="G10" i="72"/>
  <c r="G39" i="72"/>
  <c r="G78" i="72"/>
  <c r="G74" i="72"/>
  <c r="G26" i="72"/>
  <c r="G24" i="72"/>
  <c r="G8" i="72"/>
  <c r="G77" i="72"/>
  <c r="G46" i="72"/>
  <c r="G56" i="72"/>
  <c r="G60" i="72"/>
  <c r="G72" i="72"/>
  <c r="G80" i="72"/>
  <c r="G68" i="72"/>
  <c r="G18" i="72"/>
  <c r="G41" i="72"/>
  <c r="G58" i="72"/>
  <c r="G36" i="72"/>
  <c r="G83" i="72"/>
  <c r="G82" i="72"/>
  <c r="G48" i="72"/>
  <c r="G69" i="72"/>
  <c r="G71" i="72"/>
  <c r="G79" i="72"/>
  <c r="G81" i="72"/>
  <c r="G49" i="72"/>
  <c r="G9" i="72"/>
  <c r="G73" i="72"/>
  <c r="G13" i="72"/>
  <c r="G40" i="72"/>
  <c r="G84" i="72"/>
  <c r="G33" i="72"/>
  <c r="G75" i="72"/>
  <c r="G27" i="72"/>
  <c r="G67" i="72"/>
  <c r="G37" i="72"/>
  <c r="G57" i="72"/>
  <c r="G7" i="72"/>
  <c r="G47" i="72"/>
  <c r="G17" i="72"/>
  <c r="G15" i="72"/>
  <c r="G45" i="72"/>
  <c r="G5" i="72"/>
  <c r="G55" i="72"/>
  <c r="G35" i="72"/>
  <c r="G65" i="72"/>
  <c r="G25" i="72"/>
  <c r="M121" i="53"/>
  <c r="D8" i="69"/>
  <c r="N113" i="62"/>
  <c r="N110" i="62"/>
  <c r="N103" i="62"/>
  <c r="N95" i="62"/>
  <c r="N87" i="62"/>
  <c r="N66" i="62"/>
  <c r="N58" i="62"/>
  <c r="N52" i="62"/>
  <c r="N44" i="62"/>
  <c r="N35" i="62"/>
  <c r="N27" i="62"/>
  <c r="N19" i="62"/>
  <c r="N11" i="62"/>
  <c r="N102" i="62"/>
  <c r="N94" i="62"/>
  <c r="N86" i="62"/>
  <c r="N80" i="62"/>
  <c r="N73" i="62"/>
  <c r="N65" i="62"/>
  <c r="N57" i="62"/>
  <c r="N51" i="62"/>
  <c r="N43" i="62"/>
  <c r="N34" i="62"/>
  <c r="N26" i="62"/>
  <c r="N18" i="62"/>
  <c r="N10" i="62"/>
  <c r="N109" i="62"/>
  <c r="N101" i="62"/>
  <c r="N93" i="62"/>
  <c r="N85" i="62"/>
  <c r="N79" i="62"/>
  <c r="N72" i="62"/>
  <c r="N64" i="62"/>
  <c r="N50" i="62"/>
  <c r="N42" i="62"/>
  <c r="N33" i="62"/>
  <c r="N25" i="62"/>
  <c r="N17" i="62"/>
  <c r="N108" i="62"/>
  <c r="N100" i="62"/>
  <c r="N92" i="62"/>
  <c r="N84" i="62"/>
  <c r="N78" i="62"/>
  <c r="N71" i="62"/>
  <c r="N63" i="62"/>
  <c r="N56" i="62"/>
  <c r="N49" i="62"/>
  <c r="N41" i="62"/>
  <c r="N32" i="62"/>
  <c r="N24" i="62"/>
  <c r="N16" i="62"/>
  <c r="N8" i="62"/>
  <c r="N107" i="62"/>
  <c r="N99" i="62"/>
  <c r="N91" i="62"/>
  <c r="N83" i="62"/>
  <c r="N77" i="62"/>
  <c r="N70" i="62"/>
  <c r="N62" i="62"/>
  <c r="N48" i="62"/>
  <c r="N40" i="62"/>
  <c r="N31" i="62"/>
  <c r="N23" i="62"/>
  <c r="N15" i="62"/>
  <c r="N7" i="62"/>
  <c r="N114" i="62"/>
  <c r="N106" i="62"/>
  <c r="N98" i="62"/>
  <c r="N90" i="62"/>
  <c r="N82" i="62"/>
  <c r="N76" i="62"/>
  <c r="N69" i="62"/>
  <c r="N61" i="62"/>
  <c r="N55" i="62"/>
  <c r="N47" i="62"/>
  <c r="N39" i="62"/>
  <c r="N30" i="62"/>
  <c r="N22" i="62"/>
  <c r="N14" i="62"/>
  <c r="N97" i="62"/>
  <c r="N68" i="62"/>
  <c r="N38" i="62"/>
  <c r="N45" i="62"/>
  <c r="N96" i="62"/>
  <c r="N67" i="62"/>
  <c r="N37" i="62"/>
  <c r="N12" i="62"/>
  <c r="N89" i="62"/>
  <c r="N60" i="62"/>
  <c r="N29" i="62"/>
  <c r="N88" i="62"/>
  <c r="N59" i="62"/>
  <c r="N28" i="62"/>
  <c r="N112" i="62"/>
  <c r="N81" i="62"/>
  <c r="N54" i="62"/>
  <c r="N21" i="62"/>
  <c r="N104" i="62"/>
  <c r="N111" i="62"/>
  <c r="N53" i="62"/>
  <c r="N20" i="62"/>
  <c r="N105" i="62"/>
  <c r="N75" i="62"/>
  <c r="N46" i="62"/>
  <c r="N13" i="62"/>
  <c r="N74" i="62"/>
  <c r="N9" i="62"/>
  <c r="N6" i="62"/>
  <c r="L119" i="62"/>
  <c r="L118" i="62" s="1"/>
  <c r="K29" i="29"/>
  <c r="D124" i="53"/>
  <c r="L118" i="53"/>
  <c r="E87" i="72" s="1"/>
  <c r="H47" i="14"/>
  <c r="D14" i="69" l="1"/>
  <c r="E8" i="69" s="1"/>
  <c r="E18" i="29"/>
  <c r="E7" i="69" l="1"/>
  <c r="E12" i="69"/>
  <c r="E11" i="69"/>
  <c r="E13" i="69"/>
  <c r="E6" i="69"/>
  <c r="E9" i="69"/>
  <c r="E10" i="69"/>
  <c r="D18" i="29"/>
  <c r="K18" i="29"/>
  <c r="F18" i="29"/>
  <c r="G18" i="29"/>
  <c r="H18" i="29"/>
  <c r="J18" i="29"/>
  <c r="I18" i="29"/>
  <c r="B31" i="31"/>
  <c r="C16" i="31"/>
  <c r="C22" i="31" s="1"/>
  <c r="C10" i="31"/>
  <c r="C7" i="31"/>
  <c r="E14" i="69" l="1"/>
  <c r="L18" i="29"/>
  <c r="E9" i="29"/>
  <c r="F9" i="29"/>
  <c r="G9" i="29"/>
  <c r="H9" i="29"/>
  <c r="D9" i="29"/>
  <c r="L7" i="29"/>
  <c r="K7" i="29"/>
  <c r="J7" i="29"/>
  <c r="I7" i="29"/>
  <c r="H7" i="29"/>
  <c r="G7" i="29"/>
  <c r="F7" i="29"/>
  <c r="E7" i="29"/>
  <c r="D7" i="29"/>
  <c r="E5" i="29"/>
  <c r="F5" i="29"/>
  <c r="G5" i="29"/>
  <c r="H5" i="29"/>
  <c r="I5" i="29"/>
  <c r="J5" i="29"/>
  <c r="K5" i="29"/>
  <c r="L5" i="29"/>
  <c r="D5" i="29"/>
  <c r="B31" i="28"/>
  <c r="C16" i="28"/>
  <c r="C22" i="28" s="1"/>
  <c r="C10" i="28"/>
  <c r="C7" i="28"/>
  <c r="H49" i="14" l="1"/>
  <c r="H48" i="14"/>
  <c r="H10" i="14"/>
  <c r="H44" i="14" l="1"/>
  <c r="J8" i="29" l="1"/>
  <c r="F8" i="29" l="1"/>
  <c r="K8" i="29"/>
  <c r="H8" i="29"/>
  <c r="E8" i="29"/>
  <c r="G8" i="29"/>
  <c r="I8" i="29"/>
  <c r="D8" i="29"/>
  <c r="J36" i="12"/>
  <c r="M36" i="12" s="1"/>
  <c r="I36" i="12"/>
  <c r="H36" i="12"/>
  <c r="K36" i="12" s="1"/>
  <c r="G36" i="12"/>
  <c r="J35" i="12"/>
  <c r="M35" i="12" s="1"/>
  <c r="I35" i="12"/>
  <c r="H35" i="12"/>
  <c r="K35" i="12" s="1"/>
  <c r="G35" i="12"/>
  <c r="J32" i="12"/>
  <c r="M32" i="12" s="1"/>
  <c r="I32" i="12"/>
  <c r="H32" i="12"/>
  <c r="K32" i="12" s="1"/>
  <c r="G32" i="12"/>
  <c r="J31" i="12"/>
  <c r="M31" i="12" s="1"/>
  <c r="I31" i="12"/>
  <c r="H31" i="12"/>
  <c r="K31" i="12" s="1"/>
  <c r="G31" i="12"/>
  <c r="J29" i="12"/>
  <c r="M29" i="12" s="1"/>
  <c r="I29" i="12"/>
  <c r="H29" i="12"/>
  <c r="K29" i="12" s="1"/>
  <c r="G29" i="12"/>
  <c r="J28" i="12"/>
  <c r="M28" i="12" s="1"/>
  <c r="I28" i="12"/>
  <c r="H28" i="12"/>
  <c r="K28" i="12" s="1"/>
  <c r="G28" i="12"/>
  <c r="J27" i="12"/>
  <c r="M27" i="12" s="1"/>
  <c r="I27" i="12"/>
  <c r="H27" i="12"/>
  <c r="K27" i="12" s="1"/>
  <c r="G27" i="12"/>
  <c r="J25" i="12"/>
  <c r="M25" i="12" s="1"/>
  <c r="I25" i="12"/>
  <c r="H25" i="12"/>
  <c r="K25" i="12" s="1"/>
  <c r="G25" i="12"/>
  <c r="J24" i="12"/>
  <c r="M24" i="12" s="1"/>
  <c r="I24" i="12"/>
  <c r="H24" i="12"/>
  <c r="K24" i="12" s="1"/>
  <c r="G24" i="12"/>
  <c r="J23" i="12"/>
  <c r="M23" i="12" s="1"/>
  <c r="I23" i="12"/>
  <c r="H23" i="12"/>
  <c r="K23" i="12" s="1"/>
  <c r="G23" i="12"/>
  <c r="J20" i="12"/>
  <c r="M20" i="12" s="1"/>
  <c r="I20" i="12"/>
  <c r="H20" i="12"/>
  <c r="K20" i="12" s="1"/>
  <c r="G20" i="12"/>
  <c r="J19" i="12"/>
  <c r="M19" i="12" s="1"/>
  <c r="I19" i="12"/>
  <c r="H19" i="12"/>
  <c r="K19" i="12" s="1"/>
  <c r="G19" i="12"/>
  <c r="J18" i="12"/>
  <c r="M18" i="12" s="1"/>
  <c r="I18" i="12"/>
  <c r="H18" i="12"/>
  <c r="K18" i="12" s="1"/>
  <c r="G18" i="12"/>
  <c r="J17" i="12"/>
  <c r="M17" i="12" s="1"/>
  <c r="I17" i="12"/>
  <c r="H17" i="12"/>
  <c r="K17" i="12" s="1"/>
  <c r="G17" i="12"/>
  <c r="J16" i="12"/>
  <c r="M16" i="12" s="1"/>
  <c r="I16" i="12"/>
  <c r="H16" i="12"/>
  <c r="K16" i="12" s="1"/>
  <c r="G16" i="12"/>
  <c r="J14" i="12"/>
  <c r="M14" i="12" s="1"/>
  <c r="I14" i="12"/>
  <c r="H14" i="12"/>
  <c r="K14" i="12" s="1"/>
  <c r="G14" i="12"/>
  <c r="J13" i="12"/>
  <c r="M13" i="12" s="1"/>
  <c r="I13" i="12"/>
  <c r="H13" i="12"/>
  <c r="K13" i="12" s="1"/>
  <c r="G13" i="12"/>
  <c r="J12" i="12"/>
  <c r="M12" i="12" s="1"/>
  <c r="I12" i="12"/>
  <c r="H12" i="12"/>
  <c r="K12" i="12" s="1"/>
  <c r="G12" i="12"/>
  <c r="J11" i="12"/>
  <c r="M11" i="12" s="1"/>
  <c r="I11" i="12"/>
  <c r="H11" i="12"/>
  <c r="K11" i="12" s="1"/>
  <c r="G11" i="12"/>
  <c r="J9" i="12"/>
  <c r="I9" i="12"/>
  <c r="H9" i="12"/>
  <c r="G9" i="12"/>
  <c r="J8" i="12"/>
  <c r="M8" i="12" s="1"/>
  <c r="I8" i="12"/>
  <c r="H8" i="12"/>
  <c r="K8" i="12" s="1"/>
  <c r="G8" i="12"/>
  <c r="J7" i="12"/>
  <c r="M7" i="12" s="1"/>
  <c r="I7" i="12"/>
  <c r="H7" i="12"/>
  <c r="K7" i="12" s="1"/>
  <c r="G7" i="12"/>
  <c r="J36" i="11"/>
  <c r="M36" i="11" s="1"/>
  <c r="I36" i="11"/>
  <c r="H36" i="11"/>
  <c r="K36" i="11" s="1"/>
  <c r="G36" i="11"/>
  <c r="J35" i="11"/>
  <c r="M35" i="11" s="1"/>
  <c r="I35" i="11"/>
  <c r="H35" i="11"/>
  <c r="K35" i="11" s="1"/>
  <c r="G35" i="11"/>
  <c r="J32" i="11"/>
  <c r="M32" i="11" s="1"/>
  <c r="I32" i="11"/>
  <c r="H32" i="11"/>
  <c r="K32" i="11" s="1"/>
  <c r="G32" i="11"/>
  <c r="J31" i="11"/>
  <c r="M31" i="11" s="1"/>
  <c r="I31" i="11"/>
  <c r="H31" i="11"/>
  <c r="K31" i="11" s="1"/>
  <c r="G31" i="11"/>
  <c r="J29" i="11"/>
  <c r="M29" i="11" s="1"/>
  <c r="I29" i="11"/>
  <c r="H29" i="11"/>
  <c r="K29" i="11" s="1"/>
  <c r="G29" i="11"/>
  <c r="J28" i="11"/>
  <c r="M28" i="11" s="1"/>
  <c r="I28" i="11"/>
  <c r="H28" i="11"/>
  <c r="K28" i="11" s="1"/>
  <c r="G28" i="11"/>
  <c r="J27" i="11"/>
  <c r="M27" i="11" s="1"/>
  <c r="I27" i="11"/>
  <c r="H27" i="11"/>
  <c r="K27" i="11" s="1"/>
  <c r="G27" i="11"/>
  <c r="J25" i="11"/>
  <c r="M25" i="11" s="1"/>
  <c r="I25" i="11"/>
  <c r="H25" i="11"/>
  <c r="K25" i="11" s="1"/>
  <c r="G25" i="11"/>
  <c r="J24" i="11"/>
  <c r="M24" i="11" s="1"/>
  <c r="I24" i="11"/>
  <c r="H24" i="11"/>
  <c r="K24" i="11" s="1"/>
  <c r="G24" i="11"/>
  <c r="J23" i="11"/>
  <c r="M23" i="11" s="1"/>
  <c r="I23" i="11"/>
  <c r="H23" i="11"/>
  <c r="K23" i="11" s="1"/>
  <c r="G23" i="11"/>
  <c r="J20" i="11"/>
  <c r="M20" i="11" s="1"/>
  <c r="I20" i="11"/>
  <c r="H20" i="11"/>
  <c r="K20" i="11" s="1"/>
  <c r="G20" i="11"/>
  <c r="J19" i="11"/>
  <c r="M19" i="11" s="1"/>
  <c r="I19" i="11"/>
  <c r="H19" i="11"/>
  <c r="K19" i="11" s="1"/>
  <c r="G19" i="11"/>
  <c r="J18" i="11"/>
  <c r="M18" i="11" s="1"/>
  <c r="I18" i="11"/>
  <c r="H18" i="11"/>
  <c r="K18" i="11" s="1"/>
  <c r="G18" i="11"/>
  <c r="J17" i="11"/>
  <c r="M17" i="11" s="1"/>
  <c r="I17" i="11"/>
  <c r="H17" i="11"/>
  <c r="K17" i="11" s="1"/>
  <c r="G17" i="11"/>
  <c r="J16" i="11"/>
  <c r="M16" i="11" s="1"/>
  <c r="I16" i="11"/>
  <c r="H16" i="11"/>
  <c r="K16" i="11" s="1"/>
  <c r="G16" i="11"/>
  <c r="J14" i="11"/>
  <c r="M14" i="11" s="1"/>
  <c r="I14" i="11"/>
  <c r="H14" i="11"/>
  <c r="K14" i="11" s="1"/>
  <c r="G14" i="11"/>
  <c r="J13" i="11"/>
  <c r="M13" i="11" s="1"/>
  <c r="I13" i="11"/>
  <c r="H13" i="11"/>
  <c r="K13" i="11" s="1"/>
  <c r="G13" i="11"/>
  <c r="J12" i="11"/>
  <c r="M12" i="11" s="1"/>
  <c r="I12" i="11"/>
  <c r="H12" i="11"/>
  <c r="K12" i="11" s="1"/>
  <c r="G12" i="11"/>
  <c r="J11" i="11"/>
  <c r="M11" i="11" s="1"/>
  <c r="I11" i="11"/>
  <c r="H11" i="11"/>
  <c r="K11" i="11" s="1"/>
  <c r="G11" i="11"/>
  <c r="J9" i="11"/>
  <c r="I9" i="11"/>
  <c r="H9" i="11"/>
  <c r="G9" i="11"/>
  <c r="J8" i="11"/>
  <c r="M8" i="11" s="1"/>
  <c r="I8" i="11"/>
  <c r="H8" i="11"/>
  <c r="K8" i="11" s="1"/>
  <c r="G8" i="11"/>
  <c r="J7" i="11"/>
  <c r="M7" i="11" s="1"/>
  <c r="I7" i="11"/>
  <c r="H7" i="11"/>
  <c r="K7" i="11" s="1"/>
  <c r="G7" i="11"/>
  <c r="J36" i="10"/>
  <c r="M36" i="10" s="1"/>
  <c r="I36" i="10"/>
  <c r="H36" i="10"/>
  <c r="K36" i="10" s="1"/>
  <c r="G36" i="10"/>
  <c r="J35" i="10"/>
  <c r="M35" i="10" s="1"/>
  <c r="I35" i="10"/>
  <c r="H35" i="10"/>
  <c r="K35" i="10" s="1"/>
  <c r="G35" i="10"/>
  <c r="J32" i="10"/>
  <c r="M32" i="10" s="1"/>
  <c r="I32" i="10"/>
  <c r="H32" i="10"/>
  <c r="K32" i="10" s="1"/>
  <c r="G32" i="10"/>
  <c r="J31" i="10"/>
  <c r="M31" i="10" s="1"/>
  <c r="I31" i="10"/>
  <c r="H31" i="10"/>
  <c r="K31" i="10" s="1"/>
  <c r="G31" i="10"/>
  <c r="J29" i="10"/>
  <c r="M29" i="10" s="1"/>
  <c r="I29" i="10"/>
  <c r="H29" i="10"/>
  <c r="K29" i="10" s="1"/>
  <c r="G29" i="10"/>
  <c r="J28" i="10"/>
  <c r="M28" i="10" s="1"/>
  <c r="I28" i="10"/>
  <c r="H28" i="10"/>
  <c r="K28" i="10" s="1"/>
  <c r="G28" i="10"/>
  <c r="J27" i="10"/>
  <c r="M27" i="10" s="1"/>
  <c r="I27" i="10"/>
  <c r="H27" i="10"/>
  <c r="K27" i="10" s="1"/>
  <c r="G27" i="10"/>
  <c r="J25" i="10"/>
  <c r="M25" i="10" s="1"/>
  <c r="I25" i="10"/>
  <c r="H25" i="10"/>
  <c r="K25" i="10" s="1"/>
  <c r="G25" i="10"/>
  <c r="J24" i="10"/>
  <c r="M24" i="10" s="1"/>
  <c r="I24" i="10"/>
  <c r="H24" i="10"/>
  <c r="K24" i="10" s="1"/>
  <c r="G24" i="10"/>
  <c r="J23" i="10"/>
  <c r="M23" i="10" s="1"/>
  <c r="I23" i="10"/>
  <c r="H23" i="10"/>
  <c r="K23" i="10" s="1"/>
  <c r="G23" i="10"/>
  <c r="J20" i="10"/>
  <c r="M20" i="10" s="1"/>
  <c r="I20" i="10"/>
  <c r="H20" i="10"/>
  <c r="K20" i="10" s="1"/>
  <c r="G20" i="10"/>
  <c r="J19" i="10"/>
  <c r="M19" i="10" s="1"/>
  <c r="I19" i="10"/>
  <c r="H19" i="10"/>
  <c r="K19" i="10" s="1"/>
  <c r="G19" i="10"/>
  <c r="J18" i="10"/>
  <c r="M18" i="10" s="1"/>
  <c r="I18" i="10"/>
  <c r="H18" i="10"/>
  <c r="K18" i="10" s="1"/>
  <c r="G18" i="10"/>
  <c r="J17" i="10"/>
  <c r="M17" i="10" s="1"/>
  <c r="I17" i="10"/>
  <c r="H17" i="10"/>
  <c r="K17" i="10" s="1"/>
  <c r="G17" i="10"/>
  <c r="J16" i="10"/>
  <c r="M16" i="10" s="1"/>
  <c r="I16" i="10"/>
  <c r="H16" i="10"/>
  <c r="K16" i="10" s="1"/>
  <c r="G16" i="10"/>
  <c r="J14" i="10"/>
  <c r="M14" i="10" s="1"/>
  <c r="I14" i="10"/>
  <c r="H14" i="10"/>
  <c r="K14" i="10" s="1"/>
  <c r="G14" i="10"/>
  <c r="J13" i="10"/>
  <c r="M13" i="10" s="1"/>
  <c r="I13" i="10"/>
  <c r="H13" i="10"/>
  <c r="K13" i="10" s="1"/>
  <c r="G13" i="10"/>
  <c r="J12" i="10"/>
  <c r="M12" i="10" s="1"/>
  <c r="I12" i="10"/>
  <c r="H12" i="10"/>
  <c r="K12" i="10" s="1"/>
  <c r="G12" i="10"/>
  <c r="J11" i="10"/>
  <c r="M11" i="10" s="1"/>
  <c r="I11" i="10"/>
  <c r="H11" i="10"/>
  <c r="K11" i="10" s="1"/>
  <c r="G11" i="10"/>
  <c r="J9" i="10"/>
  <c r="I9" i="10"/>
  <c r="H9" i="10"/>
  <c r="G9" i="10"/>
  <c r="J8" i="10"/>
  <c r="M8" i="10" s="1"/>
  <c r="I8" i="10"/>
  <c r="H8" i="10"/>
  <c r="K8" i="10" s="1"/>
  <c r="G8" i="10"/>
  <c r="J7" i="10"/>
  <c r="M7" i="10" s="1"/>
  <c r="I7" i="10"/>
  <c r="H7" i="10"/>
  <c r="K7" i="10" s="1"/>
  <c r="G7" i="10"/>
  <c r="J36" i="9"/>
  <c r="M36" i="9" s="1"/>
  <c r="I36" i="9"/>
  <c r="H36" i="9"/>
  <c r="K36" i="9" s="1"/>
  <c r="G36" i="9"/>
  <c r="J35" i="9"/>
  <c r="M35" i="9" s="1"/>
  <c r="I35" i="9"/>
  <c r="H35" i="9"/>
  <c r="K35" i="9" s="1"/>
  <c r="G35" i="9"/>
  <c r="J32" i="9"/>
  <c r="M32" i="9" s="1"/>
  <c r="I32" i="9"/>
  <c r="H32" i="9"/>
  <c r="K32" i="9" s="1"/>
  <c r="G32" i="9"/>
  <c r="J31" i="9"/>
  <c r="M31" i="9" s="1"/>
  <c r="I31" i="9"/>
  <c r="H31" i="9"/>
  <c r="K31" i="9" s="1"/>
  <c r="G31" i="9"/>
  <c r="J29" i="9"/>
  <c r="M29" i="9" s="1"/>
  <c r="I29" i="9"/>
  <c r="H29" i="9"/>
  <c r="K29" i="9" s="1"/>
  <c r="G29" i="9"/>
  <c r="J28" i="9"/>
  <c r="M28" i="9" s="1"/>
  <c r="I28" i="9"/>
  <c r="H28" i="9"/>
  <c r="K28" i="9" s="1"/>
  <c r="G28" i="9"/>
  <c r="J27" i="9"/>
  <c r="M27" i="9" s="1"/>
  <c r="I27" i="9"/>
  <c r="H27" i="9"/>
  <c r="K27" i="9" s="1"/>
  <c r="G27" i="9"/>
  <c r="J25" i="9"/>
  <c r="M25" i="9" s="1"/>
  <c r="I25" i="9"/>
  <c r="H25" i="9"/>
  <c r="K25" i="9" s="1"/>
  <c r="G25" i="9"/>
  <c r="J24" i="9"/>
  <c r="M24" i="9" s="1"/>
  <c r="I24" i="9"/>
  <c r="H24" i="9"/>
  <c r="K24" i="9" s="1"/>
  <c r="G24" i="9"/>
  <c r="J23" i="9"/>
  <c r="M23" i="9" s="1"/>
  <c r="I23" i="9"/>
  <c r="H23" i="9"/>
  <c r="K23" i="9" s="1"/>
  <c r="G23" i="9"/>
  <c r="J20" i="9"/>
  <c r="M20" i="9" s="1"/>
  <c r="I20" i="9"/>
  <c r="H20" i="9"/>
  <c r="K20" i="9" s="1"/>
  <c r="G20" i="9"/>
  <c r="J19" i="9"/>
  <c r="M19" i="9" s="1"/>
  <c r="I19" i="9"/>
  <c r="H19" i="9"/>
  <c r="K19" i="9" s="1"/>
  <c r="G19" i="9"/>
  <c r="J18" i="9"/>
  <c r="M18" i="9" s="1"/>
  <c r="I18" i="9"/>
  <c r="H18" i="9"/>
  <c r="K18" i="9" s="1"/>
  <c r="G18" i="9"/>
  <c r="J17" i="9"/>
  <c r="M17" i="9" s="1"/>
  <c r="I17" i="9"/>
  <c r="H17" i="9"/>
  <c r="K17" i="9" s="1"/>
  <c r="G17" i="9"/>
  <c r="J16" i="9"/>
  <c r="M16" i="9" s="1"/>
  <c r="I16" i="9"/>
  <c r="H16" i="9"/>
  <c r="K16" i="9" s="1"/>
  <c r="G16" i="9"/>
  <c r="J14" i="9"/>
  <c r="M14" i="9" s="1"/>
  <c r="I14" i="9"/>
  <c r="H14" i="9"/>
  <c r="K14" i="9" s="1"/>
  <c r="G14" i="9"/>
  <c r="J13" i="9"/>
  <c r="M13" i="9" s="1"/>
  <c r="I13" i="9"/>
  <c r="H13" i="9"/>
  <c r="K13" i="9" s="1"/>
  <c r="G13" i="9"/>
  <c r="J12" i="9"/>
  <c r="M12" i="9" s="1"/>
  <c r="I12" i="9"/>
  <c r="H12" i="9"/>
  <c r="K12" i="9" s="1"/>
  <c r="G12" i="9"/>
  <c r="J11" i="9"/>
  <c r="M11" i="9" s="1"/>
  <c r="I11" i="9"/>
  <c r="H11" i="9"/>
  <c r="K11" i="9" s="1"/>
  <c r="G11" i="9"/>
  <c r="J9" i="9"/>
  <c r="M9" i="9" s="1"/>
  <c r="I9" i="9"/>
  <c r="H9" i="9"/>
  <c r="K9" i="9" s="1"/>
  <c r="G9" i="9"/>
  <c r="J8" i="9"/>
  <c r="M8" i="9" s="1"/>
  <c r="I8" i="9"/>
  <c r="H8" i="9"/>
  <c r="K8" i="9" s="1"/>
  <c r="G8" i="9"/>
  <c r="J7" i="9"/>
  <c r="M7" i="9" s="1"/>
  <c r="I7" i="9"/>
  <c r="H7" i="9"/>
  <c r="K7" i="9" s="1"/>
  <c r="G7" i="9"/>
  <c r="L8" i="29" l="1"/>
  <c r="M34" i="12"/>
  <c r="M33" i="12" s="1"/>
  <c r="M26" i="11"/>
  <c r="M26" i="10"/>
  <c r="M15" i="12"/>
  <c r="M15" i="9"/>
  <c r="M26" i="12"/>
  <c r="L35" i="11"/>
  <c r="M26" i="9"/>
  <c r="M34" i="9"/>
  <c r="M33" i="9" s="1"/>
  <c r="M15" i="10"/>
  <c r="M22" i="10"/>
  <c r="M30" i="10"/>
  <c r="M34" i="10"/>
  <c r="M33" i="10" s="1"/>
  <c r="M10" i="11"/>
  <c r="M22" i="11"/>
  <c r="M30" i="11"/>
  <c r="M34" i="11"/>
  <c r="M33" i="11" s="1"/>
  <c r="M10" i="12"/>
  <c r="M22" i="12"/>
  <c r="L28" i="12"/>
  <c r="M30" i="12"/>
  <c r="M10" i="9"/>
  <c r="M30" i="9"/>
  <c r="L8" i="9"/>
  <c r="L13" i="9"/>
  <c r="L18" i="9"/>
  <c r="L29" i="9"/>
  <c r="L36" i="9"/>
  <c r="L11" i="10"/>
  <c r="L16" i="10"/>
  <c r="L20" i="10"/>
  <c r="L27" i="10"/>
  <c r="L32" i="10"/>
  <c r="L8" i="11"/>
  <c r="L13" i="11"/>
  <c r="L18" i="11"/>
  <c r="L24" i="11"/>
  <c r="L29" i="11"/>
  <c r="L36" i="11"/>
  <c r="L18" i="12"/>
  <c r="L11" i="9"/>
  <c r="L16" i="9"/>
  <c r="L20" i="9"/>
  <c r="L27" i="9"/>
  <c r="L32" i="9"/>
  <c r="L8" i="10"/>
  <c r="L13" i="10"/>
  <c r="L18" i="10"/>
  <c r="L24" i="10"/>
  <c r="L29" i="10"/>
  <c r="L36" i="10"/>
  <c r="L11" i="11"/>
  <c r="L16" i="11"/>
  <c r="L20" i="11"/>
  <c r="L27" i="11"/>
  <c r="L32" i="11"/>
  <c r="L8" i="12"/>
  <c r="L11" i="12"/>
  <c r="L13" i="12"/>
  <c r="L16" i="12"/>
  <c r="L20" i="12"/>
  <c r="L24" i="12"/>
  <c r="L27" i="12"/>
  <c r="L29" i="12"/>
  <c r="L32" i="12"/>
  <c r="L36" i="12"/>
  <c r="M10" i="10"/>
  <c r="M22" i="9"/>
  <c r="L24" i="9"/>
  <c r="M15" i="11"/>
  <c r="L23" i="12"/>
  <c r="L17" i="9"/>
  <c r="L25" i="9"/>
  <c r="L31" i="9"/>
  <c r="L12" i="10"/>
  <c r="L23" i="10"/>
  <c r="L31" i="10"/>
  <c r="L35" i="12"/>
  <c r="L7" i="9"/>
  <c r="L12" i="9"/>
  <c r="L14" i="9"/>
  <c r="L19" i="9"/>
  <c r="L23" i="9"/>
  <c r="L28" i="9"/>
  <c r="L35" i="9"/>
  <c r="L7" i="10"/>
  <c r="L14" i="10"/>
  <c r="L17" i="10"/>
  <c r="L19" i="10"/>
  <c r="L25" i="10"/>
  <c r="L28" i="10"/>
  <c r="L35" i="10"/>
  <c r="L7" i="11"/>
  <c r="L12" i="11"/>
  <c r="L14" i="11"/>
  <c r="L17" i="11"/>
  <c r="L19" i="11"/>
  <c r="L23" i="11"/>
  <c r="L25" i="11"/>
  <c r="L28" i="11"/>
  <c r="L31" i="11"/>
  <c r="L7" i="12"/>
  <c r="L12" i="12"/>
  <c r="L14" i="12"/>
  <c r="L17" i="12"/>
  <c r="L19" i="12"/>
  <c r="L25" i="12"/>
  <c r="L31" i="12"/>
  <c r="M6" i="9"/>
  <c r="L9" i="9"/>
  <c r="M21" i="11" l="1"/>
  <c r="M21" i="10"/>
  <c r="M21" i="12"/>
  <c r="M21" i="9"/>
  <c r="O36" i="12"/>
  <c r="O35" i="12"/>
  <c r="O34" i="12"/>
  <c r="O33" i="12"/>
  <c r="O31" i="12"/>
  <c r="O30" i="12"/>
  <c r="O26" i="12"/>
  <c r="O22" i="12"/>
  <c r="O21" i="12"/>
  <c r="O20" i="12"/>
  <c r="O19" i="12"/>
  <c r="O18" i="12"/>
  <c r="O17" i="12"/>
  <c r="O16" i="12"/>
  <c r="O15" i="12"/>
  <c r="O10" i="12"/>
  <c r="O8" i="12"/>
  <c r="O7" i="12"/>
  <c r="O6" i="12"/>
  <c r="O17" i="11"/>
  <c r="O36" i="11"/>
  <c r="O35" i="11"/>
  <c r="O34" i="11"/>
  <c r="O33" i="11"/>
  <c r="O31" i="11"/>
  <c r="O30" i="11"/>
  <c r="O26" i="11"/>
  <c r="O22" i="11"/>
  <c r="O21" i="11"/>
  <c r="O15" i="11"/>
  <c r="O10" i="11"/>
  <c r="O7" i="11"/>
  <c r="O6" i="11"/>
  <c r="O36" i="10"/>
  <c r="O35" i="10"/>
  <c r="O34" i="10"/>
  <c r="O33" i="10"/>
  <c r="O31" i="10"/>
  <c r="O30" i="10"/>
  <c r="O26" i="10"/>
  <c r="O23" i="10"/>
  <c r="O22" i="10"/>
  <c r="O21" i="10"/>
  <c r="O20" i="10"/>
  <c r="O19" i="10"/>
  <c r="O18" i="10"/>
  <c r="O17" i="10"/>
  <c r="O16" i="10"/>
  <c r="O15" i="10"/>
  <c r="O10" i="10"/>
  <c r="O8" i="10"/>
  <c r="O7" i="10"/>
  <c r="O6" i="10"/>
  <c r="O36" i="9"/>
  <c r="O35" i="9"/>
  <c r="O34" i="9"/>
  <c r="O33" i="9"/>
  <c r="O31" i="9"/>
  <c r="O30" i="9"/>
  <c r="O26" i="9"/>
  <c r="O22" i="9"/>
  <c r="O21" i="9"/>
  <c r="O20" i="9"/>
  <c r="O19" i="9"/>
  <c r="O18" i="9"/>
  <c r="O17" i="9"/>
  <c r="O16" i="9"/>
  <c r="O15" i="9"/>
  <c r="O10" i="9"/>
  <c r="O9" i="9"/>
  <c r="O7" i="9"/>
  <c r="O6" i="9"/>
  <c r="O32" i="12" l="1"/>
  <c r="O8" i="9"/>
  <c r="O23" i="12"/>
  <c r="O32" i="11"/>
  <c r="O20" i="11"/>
  <c r="O8" i="11"/>
  <c r="O23" i="11"/>
  <c r="O32" i="10"/>
  <c r="O24" i="10"/>
  <c r="O32" i="9"/>
  <c r="O23" i="9"/>
  <c r="O18" i="11" l="1"/>
  <c r="O16" i="11"/>
  <c r="O27" i="10"/>
  <c r="O27" i="12"/>
  <c r="O24" i="12"/>
  <c r="O27" i="11"/>
  <c r="O24" i="11"/>
  <c r="O25" i="10"/>
  <c r="O27" i="9"/>
  <c r="O24" i="9"/>
  <c r="O19" i="11" l="1"/>
  <c r="O28" i="10"/>
  <c r="O11" i="12"/>
  <c r="O25" i="12"/>
  <c r="O28" i="12"/>
  <c r="O12" i="12"/>
  <c r="O28" i="11"/>
  <c r="O25" i="11"/>
  <c r="O12" i="9"/>
  <c r="O28" i="9"/>
  <c r="O25" i="9"/>
  <c r="O11" i="10" l="1"/>
  <c r="O29" i="10"/>
  <c r="O12" i="10"/>
  <c r="O29" i="12"/>
  <c r="O13" i="12"/>
  <c r="O29" i="11"/>
  <c r="O12" i="11"/>
  <c r="O11" i="11"/>
  <c r="O11" i="9"/>
  <c r="O29" i="9"/>
  <c r="O13" i="10" l="1"/>
  <c r="O14" i="12"/>
  <c r="O13" i="11"/>
  <c r="O13" i="9"/>
  <c r="O14" i="10" l="1"/>
  <c r="O14" i="11"/>
  <c r="K37" i="9"/>
  <c r="O14" i="9"/>
  <c r="O37" i="9" s="1"/>
  <c r="L39" i="9" s="1"/>
  <c r="L37" i="9" l="1"/>
  <c r="M37" i="9"/>
  <c r="L41" i="9" l="1"/>
  <c r="L40" i="9" s="1"/>
  <c r="N36" i="9"/>
  <c r="N17" i="9"/>
  <c r="N31" i="9"/>
  <c r="N18" i="9"/>
  <c r="N32" i="9"/>
  <c r="N8" i="9"/>
  <c r="N9" i="9"/>
  <c r="N23" i="9"/>
  <c r="N35" i="9"/>
  <c r="N19" i="9"/>
  <c r="N16" i="9"/>
  <c r="N7" i="9"/>
  <c r="N15" i="9"/>
  <c r="N30" i="9"/>
  <c r="N6" i="9"/>
  <c r="N20" i="9"/>
  <c r="N34" i="9"/>
  <c r="N33" i="9"/>
  <c r="N27" i="9"/>
  <c r="N24" i="9"/>
  <c r="N25" i="9"/>
  <c r="N12" i="9"/>
  <c r="N28" i="9"/>
  <c r="N11" i="9"/>
  <c r="N22" i="9"/>
  <c r="N29" i="9"/>
  <c r="N26" i="9"/>
  <c r="N13" i="9"/>
  <c r="N14" i="9"/>
  <c r="N21" i="9"/>
  <c r="N10" i="9"/>
  <c r="M9" i="10" l="1"/>
  <c r="K9" i="10"/>
  <c r="O9" i="10"/>
  <c r="O37" i="10" s="1"/>
  <c r="L39" i="10" s="1"/>
  <c r="K9" i="11"/>
  <c r="M9" i="11"/>
  <c r="O9" i="11"/>
  <c r="O37" i="11" s="1"/>
  <c r="L39" i="11" s="1"/>
  <c r="M9" i="12"/>
  <c r="K9" i="12"/>
  <c r="K37" i="12" s="1"/>
  <c r="O9" i="12"/>
  <c r="O37" i="12" s="1"/>
  <c r="L39" i="12" s="1"/>
  <c r="F14" i="29" l="1"/>
  <c r="G14" i="29"/>
  <c r="D14" i="29"/>
  <c r="E14" i="29"/>
  <c r="J14" i="29"/>
  <c r="H14" i="29"/>
  <c r="I14" i="29"/>
  <c r="K14" i="29"/>
  <c r="M6" i="11"/>
  <c r="L9" i="11"/>
  <c r="M6" i="12"/>
  <c r="L9" i="12"/>
  <c r="L37" i="12" s="1"/>
  <c r="M6" i="10"/>
  <c r="L9" i="10"/>
  <c r="L14" i="29" l="1"/>
  <c r="F12" i="29"/>
  <c r="M37" i="10"/>
  <c r="N6" i="10" s="1"/>
  <c r="M37" i="12"/>
  <c r="M37" i="11"/>
  <c r="N6" i="11" s="1"/>
  <c r="K16" i="29" l="1"/>
  <c r="L16" i="29" s="1"/>
  <c r="G12" i="29"/>
  <c r="D12" i="29"/>
  <c r="K12" i="29"/>
  <c r="E12" i="29"/>
  <c r="I12" i="29"/>
  <c r="J12" i="29"/>
  <c r="H12" i="29"/>
  <c r="N21" i="12"/>
  <c r="N34" i="12"/>
  <c r="N30" i="12"/>
  <c r="N25" i="12"/>
  <c r="N26" i="12"/>
  <c r="N35" i="12"/>
  <c r="N17" i="12"/>
  <c r="N33" i="12"/>
  <c r="N13" i="12"/>
  <c r="N31" i="12"/>
  <c r="N27" i="12"/>
  <c r="N36" i="12"/>
  <c r="L41" i="12"/>
  <c r="L40" i="12" s="1"/>
  <c r="N18" i="12"/>
  <c r="N32" i="12"/>
  <c r="N24" i="12"/>
  <c r="N29" i="12"/>
  <c r="N19" i="12"/>
  <c r="N15" i="12"/>
  <c r="N20" i="12"/>
  <c r="N8" i="12"/>
  <c r="N28" i="12"/>
  <c r="N10" i="12"/>
  <c r="N11" i="12"/>
  <c r="N16" i="12"/>
  <c r="N22" i="12"/>
  <c r="N23" i="12"/>
  <c r="N7" i="12"/>
  <c r="N12" i="12"/>
  <c r="N14" i="12"/>
  <c r="N9" i="12"/>
  <c r="N10" i="10"/>
  <c r="N11" i="10"/>
  <c r="N34" i="10"/>
  <c r="N28" i="10"/>
  <c r="N19" i="10"/>
  <c r="N31" i="10"/>
  <c r="N27" i="10"/>
  <c r="N20" i="10"/>
  <c r="N33" i="10"/>
  <c r="N35" i="10"/>
  <c r="N17" i="10"/>
  <c r="N36" i="10"/>
  <c r="L41" i="10"/>
  <c r="L40" i="10" s="1"/>
  <c r="N24" i="10"/>
  <c r="N26" i="10"/>
  <c r="N21" i="10"/>
  <c r="N16" i="10"/>
  <c r="N32" i="10"/>
  <c r="N12" i="10"/>
  <c r="N13" i="10"/>
  <c r="N22" i="10"/>
  <c r="N8" i="10"/>
  <c r="N15" i="10"/>
  <c r="N14" i="10"/>
  <c r="N30" i="10"/>
  <c r="N7" i="10"/>
  <c r="N18" i="10"/>
  <c r="N25" i="10"/>
  <c r="N23" i="10"/>
  <c r="N29" i="10"/>
  <c r="N9" i="10"/>
  <c r="N6" i="12"/>
  <c r="N10" i="11"/>
  <c r="N35" i="11"/>
  <c r="N34" i="11"/>
  <c r="N22" i="11"/>
  <c r="N17" i="11"/>
  <c r="N24" i="11"/>
  <c r="N25" i="11"/>
  <c r="L41" i="11"/>
  <c r="L40" i="11" s="1"/>
  <c r="N32" i="11"/>
  <c r="N29" i="11"/>
  <c r="N16" i="11"/>
  <c r="N30" i="11"/>
  <c r="N31" i="11"/>
  <c r="N33" i="11"/>
  <c r="N21" i="11"/>
  <c r="N11" i="11"/>
  <c r="N8" i="11"/>
  <c r="N7" i="11"/>
  <c r="N27" i="11"/>
  <c r="N26" i="11"/>
  <c r="N20" i="11"/>
  <c r="N13" i="11"/>
  <c r="N18" i="11"/>
  <c r="N14" i="11"/>
  <c r="N36" i="11"/>
  <c r="N19" i="11"/>
  <c r="N15" i="11"/>
  <c r="N12" i="11"/>
  <c r="N23" i="11"/>
  <c r="N28" i="11"/>
  <c r="N9" i="11"/>
  <c r="L37" i="11"/>
  <c r="L12" i="29" l="1"/>
  <c r="K37" i="11"/>
  <c r="L37" i="10"/>
  <c r="K37" i="10" l="1"/>
  <c r="F6" i="29" l="1"/>
  <c r="I6" i="29"/>
  <c r="I24" i="29" s="1"/>
  <c r="I23" i="29" s="1"/>
  <c r="H6" i="29"/>
  <c r="E6" i="29"/>
  <c r="D6" i="29"/>
  <c r="K6" i="29"/>
  <c r="K24" i="29" s="1"/>
  <c r="K23" i="29" s="1"/>
  <c r="J6" i="29"/>
  <c r="J24" i="29" s="1"/>
  <c r="J23" i="29" s="1"/>
  <c r="G6" i="29"/>
  <c r="L6" i="29" l="1"/>
  <c r="L24" i="29" s="1"/>
  <c r="L23" i="29" s="1"/>
  <c r="G10" i="29"/>
  <c r="G24" i="29" s="1"/>
  <c r="G23" i="29" s="1"/>
  <c r="E10" i="29"/>
  <c r="E24" i="29" s="1"/>
  <c r="E23" i="29" s="1"/>
  <c r="F10" i="29"/>
  <c r="F24" i="29" s="1"/>
  <c r="F23" i="29" s="1"/>
  <c r="D10" i="29"/>
  <c r="D24" i="29" s="1"/>
  <c r="D23" i="29" s="1"/>
  <c r="H10" i="29" l="1"/>
  <c r="H24" i="29" s="1"/>
  <c r="H23" i="29" s="1"/>
  <c r="D26" i="29"/>
  <c r="F26" i="29"/>
  <c r="E26" i="29"/>
  <c r="I25" i="29" l="1"/>
  <c r="K26" i="29"/>
  <c r="J26" i="29"/>
  <c r="H26" i="29"/>
  <c r="L26" i="29"/>
  <c r="K30" i="29" s="1"/>
  <c r="I26" i="29"/>
  <c r="G26" i="29"/>
  <c r="H25" i="29"/>
  <c r="L25" i="29"/>
  <c r="K25" i="29"/>
  <c r="F25" i="29"/>
  <c r="E25" i="29"/>
  <c r="J25" i="29"/>
  <c r="G25" i="29"/>
</calcChain>
</file>

<file path=xl/sharedStrings.xml><?xml version="1.0" encoding="utf-8"?>
<sst xmlns="http://schemas.openxmlformats.org/spreadsheetml/2006/main" count="19050" uniqueCount="1568">
  <si>
    <t>Obra</t>
  </si>
  <si>
    <t>Bancos</t>
  </si>
  <si>
    <t>B.D.I.</t>
  </si>
  <si>
    <t>Encargos Sociais</t>
  </si>
  <si>
    <t>24,23%</t>
  </si>
  <si>
    <t>Não Desonerado: embutido nos preços unitário dos insumos de mão de obra, de acordo com as bases.</t>
  </si>
  <si>
    <t>Planilha Orçamentária Sintética Com Valor do Material e da Mão de Obra</t>
  </si>
  <si>
    <t>Item</t>
  </si>
  <si>
    <t>Código</t>
  </si>
  <si>
    <t>Banco</t>
  </si>
  <si>
    <t>Descrição</t>
  </si>
  <si>
    <t>Und</t>
  </si>
  <si>
    <t>Quant.</t>
  </si>
  <si>
    <t>Valor Unit</t>
  </si>
  <si>
    <t>Valor Unit com BDI</t>
  </si>
  <si>
    <t>Total</t>
  </si>
  <si>
    <t>Peso (%)</t>
  </si>
  <si>
    <t>M. O.</t>
  </si>
  <si>
    <t>MAT.</t>
  </si>
  <si>
    <t xml:space="preserve"> 1 </t>
  </si>
  <si>
    <t>SERVIÇOS INICIAIS</t>
  </si>
  <si>
    <t xml:space="preserve"> 1.1 </t>
  </si>
  <si>
    <t xml:space="preserve"> 99814 </t>
  </si>
  <si>
    <t>SINAPI</t>
  </si>
  <si>
    <t>LIMPEZA DE SUPERFÍCIE COM JATO DE ALTA PRESSÃO. AF_04/2019</t>
  </si>
  <si>
    <t>m²</t>
  </si>
  <si>
    <t xml:space="preserve"> 1.2 </t>
  </si>
  <si>
    <t xml:space="preserve"> 73859/002 </t>
  </si>
  <si>
    <t>CAPINA E LIMPEZA MANUAL DE TERRENO</t>
  </si>
  <si>
    <t xml:space="preserve"> 1.3 </t>
  </si>
  <si>
    <t xml:space="preserve"> MOB01 </t>
  </si>
  <si>
    <t>Próprio</t>
  </si>
  <si>
    <t>MOBILIZAÇÃO E DESMOBILIZAÇÃO DE EQUIPAMENTOS</t>
  </si>
  <si>
    <t>UND</t>
  </si>
  <si>
    <t xml:space="preserve"> 2 </t>
  </si>
  <si>
    <t>ADMINISTRAÇÃO LOCAL</t>
  </si>
  <si>
    <t xml:space="preserve"> 2.1 </t>
  </si>
  <si>
    <t xml:space="preserve"> 90778 </t>
  </si>
  <si>
    <t>ENGENHEIRO CIVIL DE OBRA PLENO COM ENCARGOS COMPLEMENTARES</t>
  </si>
  <si>
    <t>H</t>
  </si>
  <si>
    <t xml:space="preserve"> 2.2 </t>
  </si>
  <si>
    <t xml:space="preserve"> 90776 </t>
  </si>
  <si>
    <t>ENCARREGADO GERAL COM ENCARGOS COMPLEMENTARES</t>
  </si>
  <si>
    <t xml:space="preserve"> 3 </t>
  </si>
  <si>
    <t>REFORÇO SUBLEITO</t>
  </si>
  <si>
    <t xml:space="preserve"> 3.1 </t>
  </si>
  <si>
    <t xml:space="preserve"> 101255 </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</si>
  <si>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</si>
  <si>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m³</t>
  </si>
  <si>
    <t xml:space="preserve"> 3.2 </t>
  </si>
  <si>
    <t xml:space="preserve"> 100576 </t>
  </si>
  <si>
    <t>REGULARIZAÇÃO E COMPACTAÇÃO DE SUBLEITO DE SOLO  PREDOMINANTEMENTE ARGILOSO. AF_11/2019</t>
  </si>
  <si>
    <t xml:space="preserve"> 3.3 </t>
  </si>
  <si>
    <t xml:space="preserve"> 96396 </t>
  </si>
  <si>
    <t>EXECUÇÃO E COMPACTAÇÃO DE BASE E OU SUB BASE PARA PAVIMENTAÇÃO DE BRITA GRADUADA SIMPLES - EXCLUSIVE CARGA E TRANSPORTE. AF_11/2019</t>
  </si>
  <si>
    <t xml:space="preserve"> 3.4 </t>
  </si>
  <si>
    <t xml:space="preserve"> 95875 </t>
  </si>
  <si>
    <t>TRANSPORTE COM CAMINHÃO BASCULANTE DE 10 M³, EM VIA URBANA PAVIMENTADA, DMT ATÉ 30 KM (UNIDADE: M3XKM). AF_07/2020</t>
  </si>
  <si>
    <t>M3XKM</t>
  </si>
  <si>
    <t xml:space="preserve"> 3.5 </t>
  </si>
  <si>
    <t>EXECUÇÃO DE IMPRIMAÇÃO COM ASFALTO DILUÍDO CM-30. AF_11/2019</t>
  </si>
  <si>
    <t xml:space="preserve"> 4 </t>
  </si>
  <si>
    <t>PAVIMENTAÇÃO ASFÁLTICA</t>
  </si>
  <si>
    <t xml:space="preserve"> 4.1 </t>
  </si>
  <si>
    <t>REPERFILAGEM</t>
  </si>
  <si>
    <t xml:space="preserve"> 4.1.1 </t>
  </si>
  <si>
    <t>EXECUÇÃO DE PINTURA DE LIGAÇÃO COM EMULSÃO ASFÁLTICA RR-2C. AF_11/2019</t>
  </si>
  <si>
    <t xml:space="preserve"> 4.1.2 </t>
  </si>
  <si>
    <t>EXECUÇÃO DE PAVIMENTO COM APLICAÇÃO DE CONCRETO ASFÁLTICO, CAMADA DE ROLAMENTO - EXCLUSIVE CARGA E TRANSPORTE. AF_11/2019</t>
  </si>
  <si>
    <t xml:space="preserve"> 4.1.3 </t>
  </si>
  <si>
    <t xml:space="preserve"> 4.2 </t>
  </si>
  <si>
    <t>CAPA ASFÁLTICA</t>
  </si>
  <si>
    <t xml:space="preserve"> 4.2.1 </t>
  </si>
  <si>
    <t xml:space="preserve"> 4.2.2 </t>
  </si>
  <si>
    <t xml:space="preserve"> 4.2.3 </t>
  </si>
  <si>
    <t xml:space="preserve"> 5 </t>
  </si>
  <si>
    <t>OBRAS COMPLEMENTARES</t>
  </si>
  <si>
    <t xml:space="preserve"> 5.1 </t>
  </si>
  <si>
    <t xml:space="preserve"> 94273 </t>
  </si>
  <si>
    <t>ASSENTAMENTO DE GUIA (MEIO-FIO) EM TRECHO RETO, CONFECCIONADA EM CONCRETO PRÉ-FABRICADO, DIMENSÕES 100X15X13X30 CM (COMPRIMENTO X BASE INFERIOR X BASE SUPERIOR X ALTURA), PARA VIAS URBANAS (USO VIÁRIO). AF_06/2016</t>
  </si>
  <si>
    <t>M</t>
  </si>
  <si>
    <t xml:space="preserve"> 5.2 </t>
  </si>
  <si>
    <t>REMOÇÃO DE MEIO FIO PRÉ-MOLDADO - ORIGEM ORSE 00021</t>
  </si>
  <si>
    <t xml:space="preserve"> 6 </t>
  </si>
  <si>
    <t>SINALIZAÇÃO VIÁRIA</t>
  </si>
  <si>
    <t xml:space="preserve"> 6.1 </t>
  </si>
  <si>
    <t>SINALIZAÇÃO HORIZONTAL</t>
  </si>
  <si>
    <t xml:space="preserve"> 6.1.1 </t>
  </si>
  <si>
    <t xml:space="preserve"> 102501 </t>
  </si>
  <si>
    <t>PINTURA DE FAIXA DE PEDESTRE OU ZEBRADA COM TINTA ACRÍLICA, E  = 30 CM, APLICAÇÃO MANUAL. AF_05/2021</t>
  </si>
  <si>
    <t xml:space="preserve"> 6.1.2 </t>
  </si>
  <si>
    <t xml:space="preserve"> 102512 </t>
  </si>
  <si>
    <t>PINTURA DE EIXO VIÁRIO SOBRE ASFALTO COM TINTA RETRORREFLETIVA A BASE DE RESINA ACRÍLICA COM MICROESFERAS DE VIDRO, APLICAÇÃO MECÂNICA COM DEMARCADORA AUTOPROPELIDA. AF_05/2021</t>
  </si>
  <si>
    <t>Totais -&gt;</t>
  </si>
  <si>
    <t>Total sem BDI</t>
  </si>
  <si>
    <t>Total do BDI</t>
  </si>
  <si>
    <t>Total Geral</t>
  </si>
  <si>
    <t xml:space="preserve"> 2.3 </t>
  </si>
  <si>
    <t xml:space="preserve"> 90781 </t>
  </si>
  <si>
    <t>TOPOGRAFO COM ENCARGOS COMPLEMENTARES</t>
  </si>
  <si>
    <t xml:space="preserve"> 2.4 </t>
  </si>
  <si>
    <t xml:space="preserve"> 88253 </t>
  </si>
  <si>
    <t>AUXILIAR DE TOPÓGRAFO COM ENCARGOS COMPLEMENTARES</t>
  </si>
  <si>
    <t xml:space="preserve">PAV 04-18 </t>
  </si>
  <si>
    <t xml:space="preserve">ADAPTADA 96402 </t>
  </si>
  <si>
    <t xml:space="preserve"> ADAPTADA 95995 </t>
  </si>
  <si>
    <t xml:space="preserve">ADAPTADA 96401 </t>
  </si>
  <si>
    <t xml:space="preserve">SINAPI - 09/2023 - Rio Grande do Sul
SICRO3 - 07/2023 - Rio Grande do Sul
</t>
  </si>
  <si>
    <t>DRENAGEM PLUVIAL</t>
  </si>
  <si>
    <t>UN</t>
  </si>
  <si>
    <t>SICRO3</t>
  </si>
  <si>
    <t>Raspagem e limpeza de terreno plano</t>
  </si>
  <si>
    <t>MÊS</t>
  </si>
  <si>
    <t>Escavação mecânica de vala em material de 1ª categoria</t>
  </si>
  <si>
    <t>Lastro de brita comercial compactado com soquete vibratório - espalhamento manual</t>
  </si>
  <si>
    <t>Reaterro e compactação com soquete vibratório</t>
  </si>
  <si>
    <t>Transporte com caminhão basculante de 10 m³ - rodovia pavimentada</t>
  </si>
  <si>
    <t>Pintura de faixa com tinta acrílica - espessura de 0,6 mm</t>
  </si>
  <si>
    <t>Pintura de setas e zebrados com tinta acrílica - espessura de 0,6 mm</t>
  </si>
  <si>
    <t>Base ou sub-base de brita graduada com brita comercial - 100% Proctor modificado</t>
  </si>
  <si>
    <t>t</t>
  </si>
  <si>
    <t>P9824</t>
  </si>
  <si>
    <t>Servente</t>
  </si>
  <si>
    <t>h</t>
  </si>
  <si>
    <t>Concreto asfáltico - faixa C-12,5 - areia e brita comerciais</t>
  </si>
  <si>
    <t>Custo</t>
  </si>
  <si>
    <t>E9762</t>
  </si>
  <si>
    <t>Rolo compactador de pneus autopropelido de 27 t - 85 kW</t>
  </si>
  <si>
    <t>E9545</t>
  </si>
  <si>
    <t>Pintura de ligação</t>
  </si>
  <si>
    <t>E9509</t>
  </si>
  <si>
    <t>Caminhão tanque distribuidor de asfalto com capacidade de 6.000 l - 7 kW/136 kW</t>
  </si>
  <si>
    <t>Regularização do subleito - 100% Proctor intermediário</t>
  </si>
  <si>
    <t>Composição</t>
  </si>
  <si>
    <t>Composição Auxiliar</t>
  </si>
  <si>
    <t>CHP</t>
  </si>
  <si>
    <t>CHI</t>
  </si>
  <si>
    <t>Insumo</t>
  </si>
  <si>
    <t xml:space="preserve"> E9665 </t>
  </si>
  <si>
    <t>Cavalo mecânico com semirreboque com capacidade de 22 t - 240 kW</t>
  </si>
  <si>
    <t>Tanque espargidor de asfalto com capacidade de 6.000 l - 7 kW</t>
  </si>
  <si>
    <t>A9363</t>
  </si>
  <si>
    <t xml:space="preserve">Retroescavadeira de pneus - capacidade da caçamba da pá-carregadeira de 0,76 m³ e da retroescavadeira de 0,29 m³ - 58 kW </t>
  </si>
  <si>
    <t>E9526</t>
  </si>
  <si>
    <t>Vibroacabadora de asfalto sobre esteiras - 82 kW</t>
  </si>
  <si>
    <t>Motoniveladora - 93 Kw</t>
  </si>
  <si>
    <t>E9524</t>
  </si>
  <si>
    <t>Trator agrícola sobre pneus - 77 kW</t>
  </si>
  <si>
    <t>E9577</t>
  </si>
  <si>
    <t xml:space="preserve"> PMSM_PAV 04-18 </t>
  </si>
  <si>
    <t>Pedreiro</t>
  </si>
  <si>
    <t xml:space="preserve"> 6.2 </t>
  </si>
  <si>
    <t>SINALIZAÇÃO VERTICAL</t>
  </si>
  <si>
    <t>REMOÇÃO DE MEIO FIO EXISTENTE</t>
  </si>
  <si>
    <t>Placa de advertência em aço, lado de 0,80 m - película retrorrefletiva tipo I + SI - fornecimento e implantação</t>
  </si>
  <si>
    <t>un</t>
  </si>
  <si>
    <t>Suporte metálico galvanizado para placa de regulamentação - R1 - lado de 0,248 m - fornecimento e implantação</t>
  </si>
  <si>
    <t>Meio-fio de concreto - MFC 05 - areia e brita comerciais - fôrma de madeira</t>
  </si>
  <si>
    <t>5.2</t>
  </si>
  <si>
    <t>Placa em aço - 3,00 x 1,50 m - película retrorrefletiva tipo I + III - fornecimento e implantação</t>
  </si>
  <si>
    <t>Suporte para placa de sinalização em madeira de lei tratada 8 x 8 cm - fornecimento e implantação</t>
  </si>
  <si>
    <t>COMPOSIÇÃO DE BDI PARA OBRAS E SERVIÇOS DE ENGENHARIA</t>
  </si>
  <si>
    <t>ITEM</t>
  </si>
  <si>
    <t>COMPONENTE</t>
  </si>
  <si>
    <t>%</t>
  </si>
  <si>
    <t>A</t>
  </si>
  <si>
    <t>Bonificação</t>
  </si>
  <si>
    <t>A.1</t>
  </si>
  <si>
    <t>Lucro</t>
  </si>
  <si>
    <t>B</t>
  </si>
  <si>
    <t>Despesas Indiretas</t>
  </si>
  <si>
    <t>B.1</t>
  </si>
  <si>
    <t>Seguro + Garantia</t>
  </si>
  <si>
    <t>B.2</t>
  </si>
  <si>
    <t>Risco</t>
  </si>
  <si>
    <t>B.3</t>
  </si>
  <si>
    <t>Despesas Financeiras</t>
  </si>
  <si>
    <t>B.4</t>
  </si>
  <si>
    <t>Administração Central</t>
  </si>
  <si>
    <t>C</t>
  </si>
  <si>
    <t>Tributos</t>
  </si>
  <si>
    <t>C.1</t>
  </si>
  <si>
    <t>COFINS</t>
  </si>
  <si>
    <t>C.2</t>
  </si>
  <si>
    <t>PIS</t>
  </si>
  <si>
    <t>C.3</t>
  </si>
  <si>
    <t>ISS</t>
  </si>
  <si>
    <t>C.4</t>
  </si>
  <si>
    <t>CPRB</t>
  </si>
  <si>
    <t>BDI SEM DESONERAÇÃO</t>
  </si>
  <si>
    <t>PLANILHA DE COMPOSIÇÃO DE BDI PARA CONSTRUÇÃO DE PRAÇAS URBANAS, RODOVIAS, FERROVIAS E RECAPEAMENTO E PAVIMENTAÇÃO DE VIAS URBANAS, CONFORME DETERMINAÇÃO DE ACÓRDÃO 2.622/13 DO TRIBUNAL DE CONTAS DA UNIÃO E CPRB CONFORME A LEI 13.161/2015</t>
  </si>
  <si>
    <t>Cronograma Físico e Financeiro</t>
  </si>
  <si>
    <t>Total Por Etapa</t>
  </si>
  <si>
    <t>30 DIAS</t>
  </si>
  <si>
    <t>60 DIAS</t>
  </si>
  <si>
    <t>90 DIAS</t>
  </si>
  <si>
    <t>120 DIAS</t>
  </si>
  <si>
    <t>150 DIAS</t>
  </si>
  <si>
    <t>180 DIAS</t>
  </si>
  <si>
    <t>Porcentagem</t>
  </si>
  <si>
    <t>Porcentagem Acumulado</t>
  </si>
  <si>
    <t>Custo Acumulado</t>
  </si>
  <si>
    <t>210 DIAS</t>
  </si>
  <si>
    <t>240 DIAS</t>
  </si>
  <si>
    <t>270 DIAS</t>
  </si>
  <si>
    <t xml:space="preserve"> 2</t>
  </si>
  <si>
    <t xml:space="preserve"> 3</t>
  </si>
  <si>
    <t xml:space="preserve"> 4</t>
  </si>
  <si>
    <t xml:space="preserve"> 5</t>
  </si>
  <si>
    <t xml:space="preserve"> 6</t>
  </si>
  <si>
    <t>P9821</t>
  </si>
  <si>
    <t>B.D.I. 1</t>
  </si>
  <si>
    <t>B.D.I. 2</t>
  </si>
  <si>
    <t>CONTROLE TECNOLÓGICO</t>
  </si>
  <si>
    <t>7.1.1</t>
  </si>
  <si>
    <t>ENSAIOS PARA A CAMADA ASFÁLTICA APLICADA</t>
  </si>
  <si>
    <t>Resistência a tração por compressão diametral (Extraído DNIT 136/2018 - ME)</t>
  </si>
  <si>
    <t>Teor de asfalto (Soxhlet amostra 500gr DNIT-ME 158/2011)</t>
  </si>
  <si>
    <t>Análise granulométrica agregados (amostra 2.000gr DNER-ME 083/98)</t>
  </si>
  <si>
    <t xml:space="preserve"> 7</t>
  </si>
  <si>
    <t>Ensaio</t>
  </si>
  <si>
    <t>Valor</t>
  </si>
  <si>
    <t>Asfalto diluído de petróleo - CM-30</t>
  </si>
  <si>
    <t>Extração de corpo de prova com determinação de espessura e grau de compactação (densidade)</t>
  </si>
  <si>
    <t>Emulsão asfáltica - RR-1C</t>
  </si>
  <si>
    <t>Caminhão basculante com capacidade de 10 m³ - 210 kW</t>
  </si>
  <si>
    <t>E9579</t>
  </si>
  <si>
    <t>Minicarregadeira de pneus com vassoura de 1,68 m - 45,50 kW</t>
  </si>
  <si>
    <t>E9697</t>
  </si>
  <si>
    <t>Rolo compactador liso tandem vibratório autopropelido de 10,4 t - 82 Kw</t>
  </si>
  <si>
    <t>E9681</t>
  </si>
  <si>
    <t>SINALIZAÇÃO DE OBRA</t>
  </si>
  <si>
    <t>Operação de sinalização por bandeirola de tecido ou com placa metálica</t>
  </si>
  <si>
    <t>un.dia</t>
  </si>
  <si>
    <t>m².dia</t>
  </si>
  <si>
    <t>COB01</t>
  </si>
  <si>
    <t>M0295</t>
  </si>
  <si>
    <t>CANTEIRO DE OBRAS</t>
  </si>
  <si>
    <t>Estrutura modular com revestimento térmico, janela e banheiro - L = 2,44 m e C = 6,06 m (1 TEU)</t>
  </si>
  <si>
    <t>7.1.2</t>
  </si>
  <si>
    <t>7.1.3</t>
  </si>
  <si>
    <t>7.1.4</t>
  </si>
  <si>
    <t>MÉDIA OBTIDAS ATRÁVES DE COTAÇÕES DE EMPRESAS NO RS</t>
  </si>
  <si>
    <t xml:space="preserve"> 8</t>
  </si>
  <si>
    <t>COMPOSIÇÕES ADAPTADAS</t>
  </si>
  <si>
    <t>OBS: ALGUMAS COMPOSIÇÕES FORAM OBTIDAS ATRAVÉS DO SINAPI - REFERÊNCIA 08/2025, POIS NÃO CONSTAVAM NA SICRO/RS.</t>
  </si>
  <si>
    <t>PAVIMENTAÇÃO DE RUAS</t>
  </si>
  <si>
    <t>Salto do Jacuí/RS,</t>
  </si>
  <si>
    <t>MEMÓRIA DE CÁLCULO – DISTÂNCIAS MÉDIAS DE TRANSPORTE (DMT)</t>
  </si>
  <si>
    <t>Rua Urbanas</t>
  </si>
  <si>
    <t>MATERIAL PÉTREO E CBUQ</t>
  </si>
  <si>
    <t>Empresa</t>
  </si>
  <si>
    <t>Endereço</t>
  </si>
  <si>
    <t>Distância</t>
  </si>
  <si>
    <t>MINERAÇÃO MÔNEGO</t>
  </si>
  <si>
    <t>CRUZ ALTA</t>
  </si>
  <si>
    <t>DEL RIJO</t>
  </si>
  <si>
    <t>IBIRUBÁ</t>
  </si>
  <si>
    <t>DMT Considerada (Média)</t>
  </si>
  <si>
    <t>INSUMOS ASFÁLTICOS</t>
  </si>
  <si>
    <t>REFAP - Refinaria Alberto Pasqualini</t>
  </si>
  <si>
    <t>AV. GETÚLIO VARGAS - CANOAS/RS</t>
  </si>
  <si>
    <t>MEMÓRIA DE CÁLCULO – INSUMOS ASFÁLTICOS</t>
  </si>
  <si>
    <t>Ruas Urbanas</t>
  </si>
  <si>
    <t>Produto</t>
  </si>
  <si>
    <t>Fonte</t>
  </si>
  <si>
    <t>Mês de referência</t>
  </si>
  <si>
    <r>
      <rPr>
        <b/>
        <sz val="12"/>
        <color rgb="FF000000"/>
        <rFont val="Arial"/>
        <family val="2"/>
        <charset val="1"/>
      </rPr>
      <t>Estado / Região</t>
    </r>
    <r>
      <rPr>
        <sz val="15"/>
        <rFont val="Arial"/>
        <family val="2"/>
        <charset val="1"/>
      </rPr>
      <t xml:space="preserve"> </t>
    </r>
    <r>
      <rPr>
        <vertAlign val="superscript"/>
        <sz val="15"/>
        <rFont val="Arial"/>
        <family val="2"/>
        <charset val="1"/>
      </rPr>
      <t>1)</t>
    </r>
  </si>
  <si>
    <t>Unidade</t>
  </si>
  <si>
    <t>Valor
(R$/Kg)</t>
  </si>
  <si>
    <t>Valor c/ ICMS, PIS 
e COFINS
(R$/Kg) 2) 3)</t>
  </si>
  <si>
    <t>Valor Considerado
(R$/Ton)</t>
  </si>
  <si>
    <t>ANP</t>
  </si>
  <si>
    <t>RS</t>
  </si>
  <si>
    <t>Kg</t>
  </si>
  <si>
    <t>Cimento Asfáltico de Petróleo
CAP 50-70</t>
  </si>
  <si>
    <t>Observações:</t>
  </si>
  <si>
    <t>1) Conforme Portaria 1977/2017 - DNIT, §2° Na inexistência de preço de algum produto asfáltico nas unidades da federação, deverão ser utilizados os preços regionais disponibilizados pela ANP, adotando-se como referência a localização das refinarias mais próximas à obra.</t>
  </si>
  <si>
    <t>2) Alíquota ICMS de 17%, conforme legislação tributária do Estado do Rio Grande do Sul, acrescida das alíquotas PIS de 0,65% e COFINS de 3%.</t>
  </si>
  <si>
    <t>3) Determinação do preço de aquisição de insumo asfáltico referencial, conforme Instrução de Serviço nº 6 DNIT SEDE, de 07 de março de 2019, com exceção do BDI, que é acrescido posteriormente, em planilha orçamentária:</t>
  </si>
  <si>
    <t>Salto do Jacuí - RS, outubro de 2025.</t>
  </si>
  <si>
    <t>Emulsão Asfáltica RR-1C</t>
  </si>
  <si>
    <t>REMOÇÃO DE MEIO-FIO EXISTENTE</t>
  </si>
  <si>
    <t>ENSAIOS PARA A CAMADA ASFÁLTICA</t>
  </si>
  <si>
    <t>TODAS AS RUAS</t>
  </si>
  <si>
    <t>REPAROS LOCALIZADOS E ALARGAMENTO</t>
  </si>
  <si>
    <t>Dispositivo de direcionamento ou bloqueio tipo tela plástica com suporte fixo - utilização de 150 ciclos - fornecimento, 01 implantação e 01 retirada diária</t>
  </si>
  <si>
    <t>Placa para sinalização de obras montada em cavalete metálico - 1,00 x 1,00 m - utilização de 600 ciclos - fornecimento, 01 implantação e 01 retirada diária</t>
  </si>
  <si>
    <t>Cone plástico para canalização de trânsito - utilização de 150 ciclos - fornecimento, 01 implantação e 01 retirada diária</t>
  </si>
  <si>
    <t xml:space="preserve"> 5219643 </t>
  </si>
  <si>
    <t>Tachão refletivo em resina sintética - bidirecional - fornecimento e colocação</t>
  </si>
  <si>
    <t xml:space="preserve"> 5219620 </t>
  </si>
  <si>
    <t>Tacha refletiva em resina sintética - bidirecional tipo I - fornecimento e colocação</t>
  </si>
  <si>
    <t>SINALIZAÇÃO HORIZONTAL PISTA</t>
  </si>
  <si>
    <t>SINALIZAÇÃO HORIZONTAL CICLOVIA</t>
  </si>
  <si>
    <t xml:space="preserve"> 6.3.1 </t>
  </si>
  <si>
    <t xml:space="preserve"> 6.3.2 </t>
  </si>
  <si>
    <t>23,38%</t>
  </si>
  <si>
    <t xml:space="preserve"> 01.2 </t>
  </si>
  <si>
    <t xml:space="preserve"> 4800412 </t>
  </si>
  <si>
    <t xml:space="preserve"> 1.4 </t>
  </si>
  <si>
    <t xml:space="preserve"> 5213499 </t>
  </si>
  <si>
    <t xml:space="preserve"> 1.5 </t>
  </si>
  <si>
    <t xml:space="preserve"> 5216111 </t>
  </si>
  <si>
    <t xml:space="preserve"> P9819 </t>
  </si>
  <si>
    <t>Engenheiro supervisor - mensalista</t>
  </si>
  <si>
    <t>mês</t>
  </si>
  <si>
    <t xml:space="preserve"> P9840 </t>
  </si>
  <si>
    <t>Encarregado geral - mensalista</t>
  </si>
  <si>
    <t xml:space="preserve"> 02.3 </t>
  </si>
  <si>
    <t xml:space="preserve"> P9949 </t>
  </si>
  <si>
    <t>Topógrafo - mensalista</t>
  </si>
  <si>
    <t xml:space="preserve"> P9950 </t>
  </si>
  <si>
    <t>Auxiliar de topografia - mensalista</t>
  </si>
  <si>
    <t xml:space="preserve"> 2.5 </t>
  </si>
  <si>
    <t xml:space="preserve"> P9893 </t>
  </si>
  <si>
    <t>Encarregado de pavimentação - mensalista</t>
  </si>
  <si>
    <t xml:space="preserve"> 2.6 </t>
  </si>
  <si>
    <t xml:space="preserve"> P9875 </t>
  </si>
  <si>
    <t>Encarregado de turma - mensalista</t>
  </si>
  <si>
    <t xml:space="preserve"> 2.7 </t>
  </si>
  <si>
    <t xml:space="preserve"> P9804 </t>
  </si>
  <si>
    <t>Apontador - mensalista</t>
  </si>
  <si>
    <t xml:space="preserve"> 2.8 </t>
  </si>
  <si>
    <t xml:space="preserve"> P9876 </t>
  </si>
  <si>
    <t>Técnico de segurança do trabalho - mensalista</t>
  </si>
  <si>
    <t xml:space="preserve"> 2.9 </t>
  </si>
  <si>
    <t xml:space="preserve"> E9134 </t>
  </si>
  <si>
    <t>Miniônibus com capacidade para 30 passageiros - 120 kW</t>
  </si>
  <si>
    <t xml:space="preserve"> 2.10 </t>
  </si>
  <si>
    <t xml:space="preserve"> 2.11 </t>
  </si>
  <si>
    <t xml:space="preserve"> M0295 </t>
  </si>
  <si>
    <t xml:space="preserve"> 4805757 </t>
  </si>
  <si>
    <t xml:space="preserve"> 2003850 </t>
  </si>
  <si>
    <t xml:space="preserve"> 0804021 </t>
  </si>
  <si>
    <t>Corpo de BSTC D = 0,60 m PA1 - areia, brita e pedra de mão comerciais</t>
  </si>
  <si>
    <t>m</t>
  </si>
  <si>
    <t xml:space="preserve"> 4815671 </t>
  </si>
  <si>
    <t xml:space="preserve"> 4011276 </t>
  </si>
  <si>
    <t xml:space="preserve"> 3.6 </t>
  </si>
  <si>
    <t xml:space="preserve"> 5914389 </t>
  </si>
  <si>
    <t>tkm</t>
  </si>
  <si>
    <t xml:space="preserve"> 3.7 </t>
  </si>
  <si>
    <t xml:space="preserve"> 4011351 </t>
  </si>
  <si>
    <t>Imprimação com asfalto diluído</t>
  </si>
  <si>
    <t xml:space="preserve"> 3.8 </t>
  </si>
  <si>
    <t xml:space="preserve"> M0104 </t>
  </si>
  <si>
    <t xml:space="preserve"> 3.9 </t>
  </si>
  <si>
    <t xml:space="preserve"> 102330 </t>
  </si>
  <si>
    <t>TRANSPORTE COM CAMINHÃO TANQUE DE TRANSPORTE DE MATERIAL ASFÁLTICO DE 30000 L, EM VIA URBANA PAVIMENTADA, DMT ATÉ 30KM (UNIDADE: TXKM). AF_02/2026</t>
  </si>
  <si>
    <t>TXKM</t>
  </si>
  <si>
    <t xml:space="preserve"> 3.10 </t>
  </si>
  <si>
    <t xml:space="preserve"> 102331 </t>
  </si>
  <si>
    <t>TRANSPORTE COM CAMINHÃO TANQUE DE TRANSPORTE DE MATERIAL ASFÁLTICO DE 30000 L, EM VIA URBANA PAVIMENTADA, ADICIONAL PARA DMT EXCEDENTE A 30 KM (UNIDADE: TXKM). AF_02/2026</t>
  </si>
  <si>
    <t xml:space="preserve"> 3.11 </t>
  </si>
  <si>
    <t xml:space="preserve"> 2003517 </t>
  </si>
  <si>
    <t>Caixa coletora de sarjeta - CCS 200-60 B - com grelha de aço - areia e brita comerciais</t>
  </si>
  <si>
    <t xml:space="preserve"> 3.12 </t>
  </si>
  <si>
    <t xml:space="preserve"> 2003261 </t>
  </si>
  <si>
    <t>Sarjeta triangular de concreto - STC 80-15 - escavação mecânica - areia e brita comerciais</t>
  </si>
  <si>
    <t xml:space="preserve"> 3.13 </t>
  </si>
  <si>
    <t xml:space="preserve"> 0804081 </t>
  </si>
  <si>
    <t>Boca de BSTC D = 0,60 m - esconsidade 0° - areia e brita comerciais - alas retas</t>
  </si>
  <si>
    <t xml:space="preserve"> 4011353 </t>
  </si>
  <si>
    <t xml:space="preserve"> M1946 </t>
  </si>
  <si>
    <t xml:space="preserve"> 4.1.4 </t>
  </si>
  <si>
    <t xml:space="preserve"> 4.1.5 </t>
  </si>
  <si>
    <t xml:space="preserve"> 4011463 </t>
  </si>
  <si>
    <t xml:space="preserve"> 4.1.6 </t>
  </si>
  <si>
    <t xml:space="preserve"> M1943 </t>
  </si>
  <si>
    <t>Cimento asfáltico de petróleo - CAP 50/70</t>
  </si>
  <si>
    <t xml:space="preserve"> 4.1.7 </t>
  </si>
  <si>
    <t xml:space="preserve"> 4.1.8 </t>
  </si>
  <si>
    <t xml:space="preserve"> 4.1.9 </t>
  </si>
  <si>
    <t xml:space="preserve"> 4.2.6 </t>
  </si>
  <si>
    <t xml:space="preserve"> 4011466 </t>
  </si>
  <si>
    <t>Concreto asfáltico com asfalto polímero - faixa C - areia e brita comerciais</t>
  </si>
  <si>
    <t xml:space="preserve"> 4.3 </t>
  </si>
  <si>
    <t xml:space="preserve"> 4.3.1 </t>
  </si>
  <si>
    <t xml:space="preserve"> 4.3.2 </t>
  </si>
  <si>
    <t xml:space="preserve"> 4011209 </t>
  </si>
  <si>
    <t xml:space="preserve"> 4.3.3 </t>
  </si>
  <si>
    <t xml:space="preserve"> 4011279 </t>
  </si>
  <si>
    <t>Base ou sub-base de macadame seco com brita comercial - 100% Proctor modificado</t>
  </si>
  <si>
    <t xml:space="preserve"> 4.3.4 </t>
  </si>
  <si>
    <t xml:space="preserve"> 4.3.5 </t>
  </si>
  <si>
    <t xml:space="preserve"> 4.3.6 </t>
  </si>
  <si>
    <t xml:space="preserve"> 4.3.7 </t>
  </si>
  <si>
    <t xml:space="preserve"> 4.3.8 </t>
  </si>
  <si>
    <t xml:space="preserve"> 4.3.9 </t>
  </si>
  <si>
    <t xml:space="preserve"> 4.3.10 </t>
  </si>
  <si>
    <t xml:space="preserve"> 4.3.11 </t>
  </si>
  <si>
    <t xml:space="preserve"> 4915657 </t>
  </si>
  <si>
    <t>Fresagem contínua de revestimento asfáltico - espessura de 5 cm</t>
  </si>
  <si>
    <t xml:space="preserve"> 2003377 </t>
  </si>
  <si>
    <t xml:space="preserve"> 2003947 </t>
  </si>
  <si>
    <t>Meio-fio de concreto - MFC 05 moldado no local com extrusora e concreto usinado - areia e brita comerciais</t>
  </si>
  <si>
    <t xml:space="preserve"> 5213401 </t>
  </si>
  <si>
    <t xml:space="preserve"> 5213405 </t>
  </si>
  <si>
    <t xml:space="preserve"> 6.1.3 </t>
  </si>
  <si>
    <t xml:space="preserve"> 6.1.4 </t>
  </si>
  <si>
    <t xml:space="preserve"> 6.2.3 </t>
  </si>
  <si>
    <t xml:space="preserve"> 6.2.4 </t>
  </si>
  <si>
    <t xml:space="preserve"> 6.3 </t>
  </si>
  <si>
    <t xml:space="preserve"> 5213465 </t>
  </si>
  <si>
    <t xml:space="preserve"> 5213855 </t>
  </si>
  <si>
    <t xml:space="preserve"> 7 </t>
  </si>
  <si>
    <t xml:space="preserve"> 7.1 </t>
  </si>
  <si>
    <t xml:space="preserve"> 7.1.1 </t>
  </si>
  <si>
    <t xml:space="preserve"> 73900/001 </t>
  </si>
  <si>
    <t>ENSAIOS DE IMPRIMACAO - ASFALTO DILUIDO</t>
  </si>
  <si>
    <t xml:space="preserve"> 7.1.2 </t>
  </si>
  <si>
    <t xml:space="preserve"> 74259 </t>
  </si>
  <si>
    <t>ENSAIOS DE PINTURA DE LIGACAO</t>
  </si>
  <si>
    <t xml:space="preserve"> 7.1.3 </t>
  </si>
  <si>
    <t xml:space="preserve"> 74022/052 </t>
  </si>
  <si>
    <t>ENSAIO DE GRANULOMETRIA DO AGREGADO</t>
  </si>
  <si>
    <t xml:space="preserve"> 7.1.4 </t>
  </si>
  <si>
    <t xml:space="preserve"> 74022/040 </t>
  </si>
  <si>
    <t>ENSAIO MARSHALL - MISTURA BETUMINOSA A QUENTE</t>
  </si>
  <si>
    <t xml:space="preserve"> 7.1.5 </t>
  </si>
  <si>
    <t xml:space="preserve"> 74022/035 </t>
  </si>
  <si>
    <t>ENSAIO DE PERCENTAGEM DE BETUME - MISTURAS BETUMINOSAS</t>
  </si>
  <si>
    <t xml:space="preserve"> 7.1.6 </t>
  </si>
  <si>
    <t xml:space="preserve"> 74022/053 </t>
  </si>
  <si>
    <t>ENSAIO DE CONTROLE DO GRAU DE COMPACTACAO DA MISTURA ASFALTICA</t>
  </si>
  <si>
    <t xml:space="preserve"> 8 </t>
  </si>
  <si>
    <t xml:space="preserve"> 8.1 </t>
  </si>
  <si>
    <t xml:space="preserve"> 5213850 </t>
  </si>
  <si>
    <t xml:space="preserve"> 8.2 </t>
  </si>
  <si>
    <t xml:space="preserve"> 5213835 </t>
  </si>
  <si>
    <t xml:space="preserve"> 8.3 </t>
  </si>
  <si>
    <t xml:space="preserve"> 5213349 </t>
  </si>
  <si>
    <t xml:space="preserve"> 8.4 </t>
  </si>
  <si>
    <t xml:space="preserve"> 5212556 </t>
  </si>
  <si>
    <t>Todas as Ruas</t>
  </si>
  <si>
    <t>SINAPI - 03/2026 - RS                      
SICRO3 - 01/2026 - RS</t>
  </si>
  <si>
    <t>Emulsão Asfáltica para Imprimação</t>
  </si>
  <si>
    <t>Cimento Asfáltico de Petróleo
CAP POLÍMERO 60-85</t>
  </si>
  <si>
    <t>Salto do Jacuí - RS, abril de 2026.</t>
  </si>
  <si>
    <t>CONSTRUTORA CONTINENTAL DE SP e ENCOPAV ENGENHARIA LTDA</t>
  </si>
  <si>
    <t>Rua Simião Guerreiro</t>
  </si>
  <si>
    <t>Rua Antônio de Oliveira</t>
  </si>
  <si>
    <t>Rua Cenêncio Ferreira</t>
  </si>
  <si>
    <t>Rua Central Presidente Médice</t>
  </si>
  <si>
    <t>Avenida Central do Jacuí</t>
  </si>
  <si>
    <t>Andrade Neves</t>
  </si>
  <si>
    <t>Av. Pio XII</t>
  </si>
  <si>
    <t>LIMPEZA DE RUA COM JATO DE ALTA PRESSÃO. AF_10/2025</t>
  </si>
  <si>
    <t/>
  </si>
  <si>
    <t>Composições Analíticas com Preço Unitário</t>
  </si>
  <si>
    <t>Salto do Jacuí</t>
  </si>
  <si>
    <t xml:space="preserve">SINAPI - 03/2026 - Rio Grande do Sul
SICRO3 - 01/2026 - Rio Grande do Sul
</t>
  </si>
  <si>
    <t>Composições Principais</t>
  </si>
  <si>
    <t>Tipo</t>
  </si>
  <si>
    <t xml:space="preserve"> 106168 </t>
  </si>
  <si>
    <t>Limpeza de Obra</t>
  </si>
  <si>
    <t xml:space="preserve"> 88316 </t>
  </si>
  <si>
    <t>SERVENTE COM ENCARGOS COMPLEMENTARES</t>
  </si>
  <si>
    <t>Livro SINAPI: Cálculos e Parâmetros</t>
  </si>
  <si>
    <t xml:space="preserve"> 99833 </t>
  </si>
  <si>
    <t>LAVADORA DE ALTA PRESSAO (LAVA-JATO) PARA AGUA FRIA, PRESSAO DE OPERACAO ENTRE 1400 E 1900 LIB/POL2, VAZAO MAXIMA ENTRE 400 E 700 L/H - CHP DIURNO. AF_05/2023</t>
  </si>
  <si>
    <t>Custos Horários Produtivo e Improdutivo dos Equipamentos</t>
  </si>
  <si>
    <t xml:space="preserve"> 99834 </t>
  </si>
  <si>
    <t>LAVADORA DE ALTA PRESSAO (LAVA-JATO) PARA AGUA FRIA, PRESSAO DE OPERACAO ENTRE 1400 E 1900 LIB/POL2, VAZAO MAXIMA ENTRE 400 E 700 L/H - CHI DIURNO. AF_05/2023</t>
  </si>
  <si>
    <t>MO sem LS =&gt;</t>
  </si>
  <si>
    <t>LS =&gt;</t>
  </si>
  <si>
    <t>MO com LS =&gt;</t>
  </si>
  <si>
    <t>Valor do BDI =&gt;</t>
  </si>
  <si>
    <t>Valor com BDI =&gt;</t>
  </si>
  <si>
    <t>Mão de Obra</t>
  </si>
  <si>
    <t>Quantidade</t>
  </si>
  <si>
    <t>Salário Hora</t>
  </si>
  <si>
    <t>Custo Horário</t>
  </si>
  <si>
    <t>Custo Horário da Mão de Obra =&gt;</t>
  </si>
  <si>
    <t>Adc.M.O. - Ferramentas (0,0%) =&gt;</t>
  </si>
  <si>
    <t>Custo Horário de Execução =&gt;</t>
  </si>
  <si>
    <t>Fator de Influencia da Chuva - FIC =&gt;</t>
  </si>
  <si>
    <t>Custo do FIC =&gt;</t>
  </si>
  <si>
    <t>Produção de Equipe =&gt;</t>
  </si>
  <si>
    <t>Custo Unitário de Execução =&gt;</t>
  </si>
  <si>
    <t xml:space="preserve"> 91386 </t>
  </si>
  <si>
    <t>CAMINHÃO BASCULANTE 10 M3, TRUCADO CABINE SIMPLES, PESO BRUTO TOTAL 23.000 KG, CARGA ÚTIL MÁXIMA 15.935 KG, DISTÂNCIA ENTRE EIXOS 4,80 M, POTÊNCIA 230 CV INCLUSIVE CAÇAMBA METÁLICA - CHP DIURNO. AF_06/2014</t>
  </si>
  <si>
    <t xml:space="preserve"> 6259 </t>
  </si>
  <si>
    <t>CAMINHÃO PIPA 6.000 L, PESO BRUTO TOTAL 13.000 KG, DISTÂNCIA ENTRE EIXOS 4,80 M, POTÊNCIA 189 CV INCLUSIVE TANQUE DE AÇO PARA TRANSPORTE DE ÁGUA, CAPACIDADE 6 M3 - CHP DIURNO. AF_06/2014</t>
  </si>
  <si>
    <t xml:space="preserve"> 83362 </t>
  </si>
  <si>
    <t>ESPARGIDOR DE ASFALTO PRESSURIZADO, TANQUE 6 M3 COM ISOLAÇÃO TÉRMICA, AQUECIDO COM 2 MAÇARICOS, COM BARRA ESPARGIDORA 3,60 M, MONTADO SOBRE CAMINHÃO TOCO, PBT 14.300 KG, POTÊNCIA 185 CV - CHP DIURNO. AF_05/2023</t>
  </si>
  <si>
    <t xml:space="preserve"> 5632 </t>
  </si>
  <si>
    <t>ESCAVADEIRA HIDRÁULICA SOBRE ESTEIRAS, CAÇAMBA 0,80 M3, PESO OPERACIONAL 17 T, POTENCIA BRUTA 111 HP - CHI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</si>
  <si>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</si>
  <si>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</si>
  <si>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5837 </t>
  </si>
  <si>
    <t>VIBROACABADORA DE ASFALTO SOBRE ESTEIRAS, LARGURA DE PAVIMENTAÇÃO 1,90 M A 5,30 M, POTÊNCIA 105 HP CAPACIDADE 450 T/H - CHI DIURNO. AF_11/2014</t>
  </si>
  <si>
    <t xml:space="preserve"> 5934 </t>
  </si>
  <si>
    <t>MOTONIVELADORA POTÊNCIA BÁSICA LÍQUIDA (PRIMEIRA MARCHA) 125 HP, PESO BRUTO 13032 KG, LARGURA DA LÂMINA DE 3,7 M - CHI DIURNO. AF_06/2014</t>
  </si>
  <si>
    <t xml:space="preserve"> 95632 </t>
  </si>
  <si>
    <t>ROLO COMPACTADOR VIBRATORIO TANDEM, ACO LISO, POTENCIA 125 HP, PESO SEM/COM LASTRO 10,20/11,65 T, LARGURA DE TRABALHO 1,73 M - CHI DIURNO. AF_11/2016</t>
  </si>
  <si>
    <t xml:space="preserve"> 96014 </t>
  </si>
  <si>
    <t>TRATOR DE PNEUS COM POTÊNCIA DE 122 CV, TRAÇÃO 4X4, COM VASSOURA MECÂNICA ACOPLADA - CHI DIURNO. AF_02/2017</t>
  </si>
  <si>
    <t xml:space="preserve"> 96464 </t>
  </si>
  <si>
    <t>ROLO COMPACTADOR DE PNEUS, ESTÁTICO, PRESSÃO VARIÁVEL, POTÊNCIA 110 HP, PESO SEM/COM LASTRO 10,8/27 T, LARGURA DE ROLAGEM 2,30 M - CHI DIURNO. AF_06/2017</t>
  </si>
  <si>
    <t>Equipamentos</t>
  </si>
  <si>
    <t>Utilização</t>
  </si>
  <si>
    <t>Custo Operacional</t>
  </si>
  <si>
    <t>Operativa</t>
  </si>
  <si>
    <t>Improdutiva</t>
  </si>
  <si>
    <t>E9687</t>
  </si>
  <si>
    <t>Caminhão carroceria com capacidade de 5 t - 120 kW</t>
  </si>
  <si>
    <t>Custo Horário de Equipamentos =&gt;</t>
  </si>
  <si>
    <t>P9830</t>
  </si>
  <si>
    <t>Montador</t>
  </si>
  <si>
    <t>D</t>
  </si>
  <si>
    <t>Atividades Auxiliares</t>
  </si>
  <si>
    <t>Preço Unitário</t>
  </si>
  <si>
    <t>Atividade Auxiliar</t>
  </si>
  <si>
    <t>Placa em aço nº 16 galvanizado com película retrorrefletiva tipo I + III - confecção</t>
  </si>
  <si>
    <t>Custo Total das Atividades =&gt;</t>
  </si>
  <si>
    <t>P9808</t>
  </si>
  <si>
    <t>Carpinteiro</t>
  </si>
  <si>
    <t>P9822</t>
  </si>
  <si>
    <t>Pintor</t>
  </si>
  <si>
    <t>Material</t>
  </si>
  <si>
    <t>M0789</t>
  </si>
  <si>
    <t>Conjunto para fixação de placas em aço galvanizado composto por barra chata, abraçadeira, parafusos, porcas e arruelas</t>
  </si>
  <si>
    <t>kg</t>
  </si>
  <si>
    <t>M1662</t>
  </si>
  <si>
    <t>Suporte em madeira de eucalipto tratado - seção de 8 x 8 cm</t>
  </si>
  <si>
    <t>M2128</t>
  </si>
  <si>
    <t>Tinta esmalte sintético acetinado</t>
  </si>
  <si>
    <t>l</t>
  </si>
  <si>
    <t>Custo Total do Material =&gt;</t>
  </si>
  <si>
    <t>Concreto ciclópico fck = 20 MPa - confecção em betoneira e lançamento manual - areia, brita e pedra de mão comerciais</t>
  </si>
  <si>
    <t>Escavação manual em material de 1ª categoria na profundidade de até 1 m</t>
  </si>
  <si>
    <t>E</t>
  </si>
  <si>
    <t>Tempos Fixos</t>
  </si>
  <si>
    <t>Tempo Fixo</t>
  </si>
  <si>
    <t>Carga, manobra e descarga de materiais diversos em caminhão carroceria de 15 t - carga e descarga manuais</t>
  </si>
  <si>
    <t>Custo Total dos Tempos Fixos =&gt;</t>
  </si>
  <si>
    <t>F</t>
  </si>
  <si>
    <t>Momento de Transporte</t>
  </si>
  <si>
    <t>Distância Média de Transporte (DMT)</t>
  </si>
  <si>
    <t>LN</t>
  </si>
  <si>
    <t>RP</t>
  </si>
  <si>
    <t>P</t>
  </si>
  <si>
    <t>Conjunto para fixação de placas em aço galvanizado composto por barra chata, abraçadeira, parafusos, porcas e arruelas - Caminhão carroceria com capacidade de 15 t - 188 kW</t>
  </si>
  <si>
    <t>Suporte em madeira de eucalipto tratado - seção de 8 x 8 cm - Caminhão carroceria com capacidade de 15 t - 188 kW</t>
  </si>
  <si>
    <t>Tinta esmalte sintético acetinado - Caminhão carroceria com capacidade de 15 t - 188 kW</t>
  </si>
  <si>
    <t>Custo total dos Momentos de Transportes =&gt;</t>
  </si>
  <si>
    <t>Retroescavadeira de pneus - capacidade da caçamba da pá-carregadeira de 0,76 m³ e da retroescavadeira de 0,29 m³ - 58 kW</t>
  </si>
  <si>
    <t>E9647</t>
  </si>
  <si>
    <t>Compactador manual com soquete vibratório - 4,10 kW</t>
  </si>
  <si>
    <t>M0192</t>
  </si>
  <si>
    <t>Brita 2</t>
  </si>
  <si>
    <t>Carga, manobra e descarga de agregados ou solos em caminhão basculante de 10 m³ - carga com carregadeira de 3,40 m³ (exclusa) e descarga livre</t>
  </si>
  <si>
    <t>Brita 2 - Caminhão basculante com capacidade de 10 m³ - 210 kW</t>
  </si>
  <si>
    <t>E9686</t>
  </si>
  <si>
    <t>Caminhão guindauto com capacidade de elevação de 6,2 t e carroceria de 7 t - 136 kW</t>
  </si>
  <si>
    <t>M2167</t>
  </si>
  <si>
    <t>Tubo de concreto armado PA1 - D = 0,60 m</t>
  </si>
  <si>
    <t>Argamassa de cimento e areia 1:4 - confecção em betoneira e lançamento manual - areia comercial</t>
  </si>
  <si>
    <t>Fôrmas de tábuas de pinho para dispositivos de drenagem - utilização de 3 vezes - confecção, instalação e retirada</t>
  </si>
  <si>
    <t>Tubo de concreto armado PA1 - D = 0,60 m - Caminhão guindauto com capacidade de elevação de 6,2 t e carroceria de 7 t - 136 kW</t>
  </si>
  <si>
    <t>E9571</t>
  </si>
  <si>
    <t>Caminhão tanque com capacidade de 10.000 l - 188 kW</t>
  </si>
  <si>
    <t>E9514</t>
  </si>
  <si>
    <t>Distribuidor de agregados sobre pneus autopropelido - 130 kW</t>
  </si>
  <si>
    <t>E9530</t>
  </si>
  <si>
    <t>Rolo compactador liso vibratório autopropelido por pneus de 11 t - 97 kW</t>
  </si>
  <si>
    <t>Usinagem de brita graduada com brita comercial em usina de 300 t/h</t>
  </si>
  <si>
    <t>Carga, manobra e descarga de agregados ou solos em caminhão basculante de 10 m³ - carga em usina de solos de 300 t/h e descarga em distribuidor autopropelido</t>
  </si>
  <si>
    <t>Usinagem de brita graduada com brita comercial em usina de 300 t/h - Caminhão basculante com capacidade de 10 m³ - 210 kW</t>
  </si>
  <si>
    <t>E9558</t>
  </si>
  <si>
    <t>Tanque de estocagem de asfalto com capacidade de 30.000 l</t>
  </si>
  <si>
    <t>Transporte, Carga e Descarga de Materiais</t>
  </si>
  <si>
    <t xml:space="preserve"> 91645 </t>
  </si>
  <si>
    <t>CAMINHÃO DE TRANSPORTE DE MATERIAL ASFÁLTICO 30.000 L, COM CAVALO MECÂNICO DE CAPACIDADE MÁXIMA DE TRAÇÃO COMBINADO DE 66.000 KG, POTÊNCIA 360 CV, INCLUSIVE TANQUE DE ASFALTO COM SERPENTINA - CHP DIURNO. AF_08/2015</t>
  </si>
  <si>
    <t xml:space="preserve"> 91646 </t>
  </si>
  <si>
    <t>CAMINHÃO DE TRANSPORTE DE MATERIAL ASFÁLTICO 30.000 L, COM CAVALO MECÂNICO DE CAPACIDADE MÁXIMA DE TRAÇÃO COMBINADO DE 66.000 KG, POTÊNCIA 360 CV, INCLUSIVE TANQUE DE ASFALTO COM SERPENTINA - CHI DIURNO. AF_08/2015</t>
  </si>
  <si>
    <t>M1965</t>
  </si>
  <si>
    <t>Cantoneira em ferro de abas iguais - L = 63,5 mm e E = 9,53 mm</t>
  </si>
  <si>
    <t>M1616</t>
  </si>
  <si>
    <t>Tubo em aço galvanizado com rosca BSP classe leve - D = 20 mm (3/4")</t>
  </si>
  <si>
    <t>Adensamento de concreto por vibrador de imersão</t>
  </si>
  <si>
    <t>Armação em aço CA-50 - fornecimento, preparo e colocação</t>
  </si>
  <si>
    <t>Concreto fck = 20 MPa - confecção em betoneira e lançamento manual - areia e brita comerciais</t>
  </si>
  <si>
    <t>Concreto magro - confecção em betoneira e lançamento manual - areia e brita comerciais</t>
  </si>
  <si>
    <t>Solda elétrica de perfis metálicos e chapas de aço com eletrodo E70XX</t>
  </si>
  <si>
    <t>Cantoneira em ferro de abas iguais - L = 63,5 mm e E = 9,53 mm - Caminhão carroceria com capacidade de 15 t - 188 kW</t>
  </si>
  <si>
    <t>Tubo em aço galvanizado com rosca BSP classe leve - D = 20 mm (3/4") - Caminhão carroceria com capacidade de 15 t - 188 kW</t>
  </si>
  <si>
    <t>Apiloamento manual de superfície com espessura de 15 cm</t>
  </si>
  <si>
    <t>Argamassa de cimento e areia 1:3 - confecção em betoneira e lançamento manual - areia comercial</t>
  </si>
  <si>
    <t>Escavação mecânica de vala trapezoidal ou triangular em material de 1ª categoria para drenagem superficial com retroescavadeira - 0,10 m² ≤ seção &lt; 0,15 m²</t>
  </si>
  <si>
    <t>Guia de madeira de 2,5 x 8,0 cm - confecção e instalação</t>
  </si>
  <si>
    <t>Rolo compactador liso tandem vibratório autopropelido de 10,4 t - 82 kW</t>
  </si>
  <si>
    <t>Vibroacabadora de asfalto sobre esteiras - 97 kW</t>
  </si>
  <si>
    <t>Usinagem de concreto asfáltico - faixa C-12,5 - areia e brita comerciais</t>
  </si>
  <si>
    <t>Carga, manobra e descarga de mistura betuminosa a quente em caminhão basculante de 10 m³ - carga em usina de asfalto 100/140 t/h e descarga em vibroacabadora</t>
  </si>
  <si>
    <t>Usinagem de concreto asfáltico - faixa C-12,5 - areia e brita comerciais - Caminhão basculante com capacidade de 10 m³ - 210 kW</t>
  </si>
  <si>
    <t>Usinagem de concreto asfáltico com asfalto polímero - faixa C - areia e brita comerciais</t>
  </si>
  <si>
    <t>Usinagem de concreto asfáltico com asfalto polímero - faixa C - areia e brita comerciais - Caminhão basculante com capacidade de 10 m³ - 210 kW</t>
  </si>
  <si>
    <t>E9518</t>
  </si>
  <si>
    <t>Grade de 24 discos rebocável de D = 60 cm (24")</t>
  </si>
  <si>
    <t>Motoniveladora - 93 kW</t>
  </si>
  <si>
    <t>E9685</t>
  </si>
  <si>
    <t>Rolo compactador pé de carneiro vibratório autopropelido por pneus de 11,6 t - 82 kW</t>
  </si>
  <si>
    <t>M0808</t>
  </si>
  <si>
    <t>Brita 4</t>
  </si>
  <si>
    <t>M1135</t>
  </si>
  <si>
    <t>Pó de pedra</t>
  </si>
  <si>
    <t>Carga, manobra e descarga de agregados ou solos em caminhão basculante de 10 m³ - carga com carregadeira de 3,40 m³ (exclusa) e descarga em distribuidor autopropelido</t>
  </si>
  <si>
    <t>Brita 4 - Caminhão basculante com capacidade de 10 m³ - 210 kW</t>
  </si>
  <si>
    <t>Pó de pedra - Caminhão basculante com capacidade de 10 m³ - 210 kW</t>
  </si>
  <si>
    <t>E9678</t>
  </si>
  <si>
    <t>Fresadora a frio - 455 kW</t>
  </si>
  <si>
    <t>E9156</t>
  </si>
  <si>
    <t>Soprador de ar costal - 2,6 kW</t>
  </si>
  <si>
    <t>M1974</t>
  </si>
  <si>
    <t>Dente de corte para fresadora de 455 kW</t>
  </si>
  <si>
    <t>M2148</t>
  </si>
  <si>
    <t>Porta-dente de corte para fresadora e recicladora a frio</t>
  </si>
  <si>
    <t>M3507</t>
  </si>
  <si>
    <t>Carga, manobra e descarga de material fresado em caminhão basculante de 10 m³ - fresagem contínua em espessura de 5 cm - carga com fresadora e descarga livre</t>
  </si>
  <si>
    <t>Revestimento asfáltico - Caminhão basculante com capacidade de 10 m³ - 210 kW</t>
  </si>
  <si>
    <t>E9103</t>
  </si>
  <si>
    <t>Extrusora para meio-fio de concreto - 10,44 kW</t>
  </si>
  <si>
    <t>Concreto fck = 20 MPa - confecção em central dosadora de 30 m³/h - areia e brita comerciais</t>
  </si>
  <si>
    <t>Carga, manobra e descarga de concreto com caminhão betoneira - carga em central de concreto de 30 m³/h e descarga em extrusora de meio-fio</t>
  </si>
  <si>
    <t>Concreto fck = 20 MPa - confecção em central dosadora de 30 m³/h - areia e brita comerciais - Caminhão betoneira com capacidade de 8 m³ - 236 kW</t>
  </si>
  <si>
    <t>E9644</t>
  </si>
  <si>
    <t>Caminhão demarcador de faixas com sistema de pintura a frio - 28 kW/129 kW</t>
  </si>
  <si>
    <t>P9853</t>
  </si>
  <si>
    <t>Pré-marcador</t>
  </si>
  <si>
    <t>M2037</t>
  </si>
  <si>
    <t>Microesferas refletivas de vidro tipo I-B</t>
  </si>
  <si>
    <t>M2038</t>
  </si>
  <si>
    <t>Microesferas refletivas de vidro tipo II-A</t>
  </si>
  <si>
    <t>M2034</t>
  </si>
  <si>
    <t>Solvente para tinta à base de resina acrílica</t>
  </si>
  <si>
    <t>M2044</t>
  </si>
  <si>
    <t>Tinta à base de resina acrílica emulsionada em água para pré-marcação viária</t>
  </si>
  <si>
    <t>M2027</t>
  </si>
  <si>
    <t>Tinta à base de resina acrílica estirenada para demarcação viária</t>
  </si>
  <si>
    <t>Microesferas refletivas de vidro tipo I-B - Caminhão carroceria com capacidade de 15 t - 188 kW</t>
  </si>
  <si>
    <t>Microesferas refletivas de vidro tipo II-A - Caminhão carroceria com capacidade de 15 t - 188 kW</t>
  </si>
  <si>
    <t>Solvente para tinta à base de resina acrílica - Caminhão carroceria com capacidade de 15 t - 188 kW</t>
  </si>
  <si>
    <t>Tinta à base de resina acrílica estirenada para demarcação viária - Caminhão carroceria com capacidade de 15 t - 188 kW</t>
  </si>
  <si>
    <t>E9764</t>
  </si>
  <si>
    <t>Grupo gerador - 7,2 kVA</t>
  </si>
  <si>
    <t>E9675</t>
  </si>
  <si>
    <t>Martelete perfurador/rompedor elétrico - 1,50 kW</t>
  </si>
  <si>
    <t>M2041</t>
  </si>
  <si>
    <t>Adesivo à base de resina poliéster</t>
  </si>
  <si>
    <t>M2388</t>
  </si>
  <si>
    <t>Broca de widia - D = 16 mm e C = 150 mm</t>
  </si>
  <si>
    <t>M3869</t>
  </si>
  <si>
    <t>Tachão refletivo em resina sintética bidirecional</t>
  </si>
  <si>
    <t>Adesivo à base de resina poliéster - Caminhão carroceria com capacidade de 15 t - 188 kW</t>
  </si>
  <si>
    <t>Tachão refletivo em resina sintética bidirecional - Caminhão carroceria com capacidade de 15 t - 188 kW</t>
  </si>
  <si>
    <t>M3841</t>
  </si>
  <si>
    <t>Tacha refletiva em resina sintética bidirecional sem pino - tipo I</t>
  </si>
  <si>
    <t>Tacha refletiva em resina sintética bidirecional sem pino - tipo I - Caminhão carroceria com capacidade de 15 t - 188 kW</t>
  </si>
  <si>
    <t>Placa em aço nº 16 galvanizado com película retrorrefletiva tipo I + SI - confecção</t>
  </si>
  <si>
    <t>M0787</t>
  </si>
  <si>
    <t>Suporte em aço-carbono galvanizado tipo perfil C para placa de sinalização</t>
  </si>
  <si>
    <t>Suporte em aço-carbono galvanizado tipo perfil C para placa de sinalização - Caminhão carroceria com capacidade de 15 t - 188 kW</t>
  </si>
  <si>
    <t>SERT - SERVIÇOS TÉCNICOS</t>
  </si>
  <si>
    <t xml:space="preserve"> 74022/002 </t>
  </si>
  <si>
    <t>ENSAIO DE VISCOSIDADE SAYBOLT - FUROL - MATERIAL BETUMINOSO</t>
  </si>
  <si>
    <t xml:space="preserve"> 74022/025 </t>
  </si>
  <si>
    <t>ENSAIO DE PONTO DE FULGOR - MATERIAL BETUMINOSO</t>
  </si>
  <si>
    <t xml:space="preserve"> 74022/026 </t>
  </si>
  <si>
    <t>ENSAIO DE DESTILACAO - ASFALTO DILUIDO</t>
  </si>
  <si>
    <t xml:space="preserve"> 74022/027 </t>
  </si>
  <si>
    <t>ENSAIO DE CONTROLE DE TAXA DE APLICACAO DE LIGANTE BETUMINOSO</t>
  </si>
  <si>
    <t xml:space="preserve"> 74022/045 </t>
  </si>
  <si>
    <t>ENSAIO DE VISCOSIDADE CINEMATICA - ASFALTO</t>
  </si>
  <si>
    <t xml:space="preserve"> 74022/003 </t>
  </si>
  <si>
    <t>ENSAIO DE DETERMINACAO DA PENEIRACAO - EMULSAO ASFALTICA</t>
  </si>
  <si>
    <t xml:space="preserve"> 74022/004 </t>
  </si>
  <si>
    <t>ENSAIO DE DETERMINACAO DA SEDIMENTACAO - EMULSAO ASFALTICA</t>
  </si>
  <si>
    <t xml:space="preserve"> 74022/047 </t>
  </si>
  <si>
    <t>ENSAIO DE RESIDUO POR EVAPORACAO - EMULSAO ASFALTICA</t>
  </si>
  <si>
    <t xml:space="preserve"> 74022/048 </t>
  </si>
  <si>
    <t>ENSAIO DE CARGA DA PARTICULA - EMULSAO ASFALTICA</t>
  </si>
  <si>
    <t xml:space="preserve"> 88249 </t>
  </si>
  <si>
    <t>AUXILIAR DE LABORATÓRIO COM ENCARGOS COMPLEMENTARES</t>
  </si>
  <si>
    <t xml:space="preserve"> 88321 </t>
  </si>
  <si>
    <t>TÉCNICO DE LABORATÓRIO COM ENCARGOS COMPLEMENTARES</t>
  </si>
  <si>
    <t>M0047</t>
  </si>
  <si>
    <t>Cone de sinalização em polietileno - H = 75 cm e base quadrada de 40 x 40 cm</t>
  </si>
  <si>
    <t>Cone de sinalização em polietileno - H = 75 cm e base quadrada de 40 x 40 cm - Caminhão carroceria com capacidade de 15 t - 188 kW</t>
  </si>
  <si>
    <t>Dispositivo de direcionamento ou bloqueio tipo tela plástica com suporte fixo - confecção</t>
  </si>
  <si>
    <t>Dispositivo de direcionamento ou bloqueio tipo tela plástica com suporte fixo - confecção - Caminhão carroceria com capacidade de 15 t - 188 kW</t>
  </si>
  <si>
    <t>M1079</t>
  </si>
  <si>
    <t>Parafuso de cabeça sextavada em aço galvanizado tipo auto-atarraxante com arruelas de vedação - D = 6,3 mm e C = 19 mm</t>
  </si>
  <si>
    <t>Cavalete em perfil metálico para placa de sinalização - 1,00 m x 1,00 m - confecção</t>
  </si>
  <si>
    <t>Placa em aço nº 16 galvanizado com película retrorrefletiva tipo I + I - confecção</t>
  </si>
  <si>
    <t>Cavalete em perfil metálico para placa de sinalização - 1,00 m x 1,00 m - confecção - Caminhão carroceria com capacidade de 15 t - 188 kW</t>
  </si>
  <si>
    <t>Placa em aço nº 16 galvanizado com película retrorrefletiva tipo I + I - confecção - Caminhão carroceria com capacidade de 15 t - 188 kW</t>
  </si>
  <si>
    <t>Parafuso de cabeça sextavada em aço galvanizado tipo auto-atarraxante com arruelas de vedação - D = 6,3 mm e C = 19 mm - Caminhão carroceria com capacidade de 15 t - 188 kW</t>
  </si>
  <si>
    <t>Composições Auxiliares</t>
  </si>
  <si>
    <t xml:space="preserve"> 95318 </t>
  </si>
  <si>
    <t>CURSO DE CAPACITAÇÃO PARA AUXILIAR DE LABORATÓRIO (ENCARGOS COMPLEMENTARES) - HORISTA</t>
  </si>
  <si>
    <t xml:space="preserve"> 00000245 </t>
  </si>
  <si>
    <t>AUXILIAR DE LABORATORISTA DE SOLOS E DE CONCRETO (HORISTA)</t>
  </si>
  <si>
    <t xml:space="preserve"> 00037370 </t>
  </si>
  <si>
    <t>ALIMENTACAO - HORISTA (COLETADO CAIXA - ENCARGOS COMPLEMENTARES)</t>
  </si>
  <si>
    <t>Encargos Complementares</t>
  </si>
  <si>
    <t xml:space="preserve"> 00037371 </t>
  </si>
  <si>
    <t>TRANSPORTE - HORISTA (COLETADO CAIXA - ENCARGOS COMPLEMENTARES)</t>
  </si>
  <si>
    <t xml:space="preserve"> 00037372 </t>
  </si>
  <si>
    <t>EXAMES - HORISTA (COLETADO CAIXA - ENCARGOS COMPLEMENTARES)</t>
  </si>
  <si>
    <t xml:space="preserve"> 00037373 </t>
  </si>
  <si>
    <t>SEGURO - HORISTA (COLETADO CAIXA - ENCARGOS COMPLEMENTARES)</t>
  </si>
  <si>
    <t xml:space="preserve"> 00043458 </t>
  </si>
  <si>
    <t>FERRAMENTAS - FAMILIA ALMOXARIFE - HORISTA (ENCARGOS COMPLEMENTARES - COLETADO CAIXA)</t>
  </si>
  <si>
    <t xml:space="preserve"> 00043482 </t>
  </si>
  <si>
    <t>EPI - FAMILIA ALMOXARIFE - HORISTA (ENCARGOS COMPLEMENTARES - COLETADO CAIXA)</t>
  </si>
  <si>
    <t xml:space="preserve"> 1100657 </t>
  </si>
  <si>
    <t>E9069</t>
  </si>
  <si>
    <t>Vibrador de imersão para concreto - 4,10 kW</t>
  </si>
  <si>
    <t xml:space="preserve"> 4805756 </t>
  </si>
  <si>
    <t xml:space="preserve"> 1109669 </t>
  </si>
  <si>
    <t>E9519</t>
  </si>
  <si>
    <t>Betoneira com motor a gasolina com capacidade de 600 l - 10 kW</t>
  </si>
  <si>
    <t>E9071</t>
  </si>
  <si>
    <t>Transportador manual carrinho de mão com capacidade de 80 l</t>
  </si>
  <si>
    <t>E9064</t>
  </si>
  <si>
    <t>Transportador manual gerica com capacidade de 180 l</t>
  </si>
  <si>
    <t>M0082</t>
  </si>
  <si>
    <t>Areia média lavada</t>
  </si>
  <si>
    <t>M0424</t>
  </si>
  <si>
    <t>Cimento Portland CP II - 32 - saco</t>
  </si>
  <si>
    <t>Areia média lavada - Caminhão basculante com capacidade de 10 m³ - 210 kW</t>
  </si>
  <si>
    <t>Cimento Portland CP II - 32 - saco - Caminhão carroceria com capacidade de 15 t - 188 kW</t>
  </si>
  <si>
    <t xml:space="preserve"> 1109671 </t>
  </si>
  <si>
    <t xml:space="preserve"> 0407819 </t>
  </si>
  <si>
    <t>P9801</t>
  </si>
  <si>
    <t>Ajudante</t>
  </si>
  <si>
    <t>P9805</t>
  </si>
  <si>
    <t>Armador</t>
  </si>
  <si>
    <t>M0004</t>
  </si>
  <si>
    <t>Aço CA 50</t>
  </si>
  <si>
    <t>M0075</t>
  </si>
  <si>
    <t>Arame liso recozido em aço-carbono - D = 1,24 mm (18 BWG)</t>
  </si>
  <si>
    <t>Aço CA 50 - Caminhão carroceria com capacidade de 15 t - 188 kW</t>
  </si>
  <si>
    <t>Arame liso recozido em aço-carbono - D = 1,24 mm (18 BWG) - Caminhão carroceria com capacidade de 15 t - 188 kW</t>
  </si>
  <si>
    <t xml:space="preserve"> 88281 </t>
  </si>
  <si>
    <t>MOTORISTA DE BASCULANTE COM ENCARGOS COMPLEMENTARES</t>
  </si>
  <si>
    <t xml:space="preserve"> 91380 </t>
  </si>
  <si>
    <t>CAMINHÃO BASCULANTE 10 M3, TRUCADO CABINE SIMPLES, PESO BRUTO TOTAL 23.000 KG, CARGA ÚTIL MÁXIMA 15.935 KG, DISTÂNCIA ENTRE EIXOS 4,80 M, POTÊNCIA 230 CV INCLUSIVE CAÇAMBA METÁLICA - DEPRECIAÇÃO. AF_06/2014</t>
  </si>
  <si>
    <t>Depreciação, Juros, Impostos e Seguros, Manutenção e Materiais na Operação dos Equipamentos</t>
  </si>
  <si>
    <t xml:space="preserve"> 91381 </t>
  </si>
  <si>
    <t>CAMINHÃO BASCULANTE 10 M3, TRUCADO CABINE SIMPLES, PESO BRUTO TOTAL 23.000 KG, CARGA ÚTIL MÁXIMA 15.935 KG, DISTÂNCIA ENTRE EIXOS 4,80 M, POTÊNCIA 230 CV INCLUSIVE CAÇAMBA METÁLICA - JUROS. AF_06/2014</t>
  </si>
  <si>
    <t xml:space="preserve"> 91382 </t>
  </si>
  <si>
    <t>CAMINHÃO BASCULANTE 10 M3, TRUCADO CABINE SIMPLES, PESO BRUTO TOTAL 23.000 KG, CARGA ÚTIL MÁXIMA 15.935 KG, DISTÂNCIA ENTRE EIXOS 4,80 M, POTÊNCIA 230 CV INCLUSIVE CAÇAMBA METÁLICA - IMPOSTOS E SEGUROS. AF_06/2014</t>
  </si>
  <si>
    <t xml:space="preserve"> 91383 </t>
  </si>
  <si>
    <t>CAMINHÃO BASCULANTE 10 M3, TRUCADO CABINE SIMPLES, PESO BRUTO TOTAL 23.000 KG, CARGA ÚTIL MÁXIMA 15.935 KG, DISTÂNCIA ENTRE EIXOS 4,80 M, POTÊNCIA 230 CV INCLUSIVE CAÇAMBA METÁLICA - MANUTENÇÃO. AF_06/2014</t>
  </si>
  <si>
    <t xml:space="preserve"> 91384 </t>
  </si>
  <si>
    <t>CAMINHÃO BASCULANTE 10 M3, TRUCADO CABINE SIMPLES, PESO BRUTO TOTAL 23.000 KG, CARGA ÚTIL MÁXIMA 15.935 KG, DISTÂNCIA ENTRE EIXOS 4,80 M, POTÊNCIA 230 CV INCLUSIVE CAÇAMBA METÁLICA - MATERIAIS NA OPERAÇÃO. AF_06/2014</t>
  </si>
  <si>
    <t xml:space="preserve"> 00037734 </t>
  </si>
  <si>
    <t>CACAMBA METALICA BASCULANTE COM CAPACIDADE DE 10 M3 (INCLUI MONTAGEM, NAO INCLUI CAMINHAO)</t>
  </si>
  <si>
    <t>Equipamento para Aquisição Permanente</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</si>
  <si>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</si>
  <si>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</si>
  <si>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</si>
  <si>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</si>
  <si>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L</t>
  </si>
  <si>
    <t xml:space="preserve"> 88283 </t>
  </si>
  <si>
    <t>MOTORISTA DE CAMINHÃO E CARRETA COM ENCARGOS COMPLEMENTARES</t>
  </si>
  <si>
    <t xml:space="preserve"> 91640 </t>
  </si>
  <si>
    <t>CAMINHÃO DE TRANSPORTE DE MATERIAL ASFÁLTICO 30.000 L, COM CAVALO MECÂNICO DE CAPACIDADE MÁXIMA DE TRAÇÃO COMBINADO DE 66.000 KG, POTÊNCIA 360 CV, INCLUSIVE TANQUE DE ASFALTO COM SERPENTINA - DEPRECIAÇÃO. AF_08/2015</t>
  </si>
  <si>
    <t xml:space="preserve"> 91641 </t>
  </si>
  <si>
    <t>CAMINHÃO DE TRANSPORTE DE MATERIAL ASFÁLTICO 30.000 L, COM CAVALO MECÂNICO DE CAPACIDADE MÁXIMA DE TRAÇÃO COMBINADO DE 66.000 KG, POTÊNCIA 360 CV, INCLUSIVE TANQUE DE ASFALTO COM SERPENTINA - JUROS. AF_08/2015</t>
  </si>
  <si>
    <t xml:space="preserve"> 91642 </t>
  </si>
  <si>
    <t>CAMINHÃO DE TRANSPORTE DE MATERIAL ASFÁLTICO 30.000 L, COM CAVALO MECÂNICO DE CAPACIDADE MÁXIMA DE TRAÇÃO COMBINADO DE 66.000 KG, POTÊNCIA 360 CV, INCLUSIVE TANQUE DE ASFALTO COM SERPENTINA - IMPOSTOS E SEGUROS. AF_08/2015</t>
  </si>
  <si>
    <t xml:space="preserve"> 91643 </t>
  </si>
  <si>
    <t>CAMINHÃO DE TRANSPORTE DE MATERIAL ASFÁLTICO 30.000 L, COM CAVALO MECÂNICO DE CAPACIDADE MÁXIMA DE TRAÇÃO COMBINADO DE 66.000 KG, POTÊNCIA 360 CV, INCLUSIVE TANQUE DE ASFALTO COM SERPENTINA - MANUTENÇÃO. AF_08/2015</t>
  </si>
  <si>
    <t xml:space="preserve"> 91644 </t>
  </si>
  <si>
    <t>CAMINHÃO DE TRANSPORTE DE MATERIAL ASFÁLTICO 30.000 L, COM CAVALO MECÂNICO DE CAPACIDADE MÁXIMA DE TRAÇÃO COMBINADO DE 66.000 KG, POTÊNCIA 360 CV, INCLUSIVE TANQUE DE ASFALTO COM SERPENTINA - MATERIAIS NA OPERAÇÃO. AF_08/2015</t>
  </si>
  <si>
    <t xml:space="preserve"> 00013215 </t>
  </si>
  <si>
    <t>CAVALO MECANICO TRACAO 6X2, PESO BRUTO TOTAL COMBINADO 56000 KG, CAPACIDADE MAXIMA DE TRACAO *66000* KG, POTENCIA *360* CV (INCLUI CABINE E CHASSI, NAO INCLUI SEMIRREBOQUE)</t>
  </si>
  <si>
    <t xml:space="preserve"> 00014405 </t>
  </si>
  <si>
    <t>TANQUE DE ASFALTO ESTACIONARIO COM SERPENTINA, CAPACIDADE 30.000 L</t>
  </si>
  <si>
    <t xml:space="preserve"> 53882 </t>
  </si>
  <si>
    <t>CAMINHÃO PIPA 6.000 L, PESO BRUTO TOTAL 13.000 KG, DISTÂNCIA ENTRE EIXOS 4,80 M, POTÊNCIA 189 CV INCLUSIVE TANQUE DE AÇO PARA TRANSPORTE DE ÁGUA, CAPACIDADE 6 M3 - MANUTENÇÃO. AF_06/2014</t>
  </si>
  <si>
    <t xml:space="preserve"> 5747 </t>
  </si>
  <si>
    <t>CAMINHÃO PIPA 6.000 L, PESO BRUTO TOTAL 13.000 KG, DISTÂNCIA ENTRE EIXOS 4,80 M, POTÊNCIA 189 CV INCLUSIVE TANQUE DE AÇO PARA TRANSPORTE DE ÁGUA, CAPACIDADE 6 M3 - MATERIAIS NA OPERAÇÃO. AF_06/2014</t>
  </si>
  <si>
    <t xml:space="preserve"> 88282 </t>
  </si>
  <si>
    <t>MOTORISTA DE CAMINHÃO COM ENCARGOS COMPLEMENTARES</t>
  </si>
  <si>
    <t xml:space="preserve"> 91359 </t>
  </si>
  <si>
    <t>CAMINHÃO PIPA 6.000 L, PESO BRUTO TOTAL 13.000 KG, DISTÂNCIA ENTRE EIXOS 4,80 M, POTÊNCIA 189 CV INCLUSIVE TANQUE DE AÇO PARA TRANSPORTE DE ÁGUA, CAPACIDADE 6 M3 - DEPRECIAÇÃO. AF_06/2014</t>
  </si>
  <si>
    <t xml:space="preserve"> 91360 </t>
  </si>
  <si>
    <t>CAMINHÃO PIPA 6.000 L, PESO BRUTO TOTAL 13.000 KG, DISTÂNCIA ENTRE EIXOS 4,80 M, POTÊNCIA 189 CV INCLUSIVE TANQUE DE AÇO PARA TRANSPORTE DE ÁGUA, CAPACIDADE 6 M3 - JUROS. AF_06/2014</t>
  </si>
  <si>
    <t xml:space="preserve"> 91361 </t>
  </si>
  <si>
    <t>CAMINHÃO PIPA 6.000 L, PESO BRUTO TOTAL 13.000 KG, DISTÂNCIA ENTRE EIXOS 4,80 M, POTÊNCIA 189 CV INCLUSIVE TANQUE DE AÇO PARA TRANSPORTE DE ÁGUA, CAPACIDADE 6 M3 - IMPOSTOS E SEGUROS. AF_06/2014</t>
  </si>
  <si>
    <t xml:space="preserve"> 00037738 </t>
  </si>
  <si>
    <t>TANQUE DE ACO PARA TRANSPORTE DE AGUA COM CAPACIDADE DE 6 M3 (INCLUI MONTAGEM, NAO INCLUI CAMINHAO)</t>
  </si>
  <si>
    <t xml:space="preserve"> 00044057 </t>
  </si>
  <si>
    <t>CAMINHAO TOCO, PESO BRUTO TOTAL 13200 KG, CARGA UTIL MAXIMA 9200 KG, DISTANCIA ENTRE EIXOS 3,31 M, POTENCIA 175 CV (INCLUI CABINE E CHASSI, NAO INCLUI CARROCERIA)</t>
  </si>
  <si>
    <t xml:space="preserve"> 95346 </t>
  </si>
  <si>
    <t>CURSO DE CAPACITAÇÃO PARA MOTORISTA DE BASCULANTE (ENCARGOS COMPLEMENTARES) - HORISTA</t>
  </si>
  <si>
    <t xml:space="preserve"> 00020020 </t>
  </si>
  <si>
    <t>MOTORISTA DE CAMINHAO-BASCULANTE (HORISTA)</t>
  </si>
  <si>
    <t xml:space="preserve"> 95347 </t>
  </si>
  <si>
    <t>CURSO DE CAPACITAÇÃO PARA MOTORISTA DE CAMINHÃO (ENCARGOS COMPLEMENTARES) - HORISTA</t>
  </si>
  <si>
    <t xml:space="preserve"> 00004093 </t>
  </si>
  <si>
    <t>MOTORISTA DE CAMINHAO (HORISTA)</t>
  </si>
  <si>
    <t xml:space="preserve"> 95348 </t>
  </si>
  <si>
    <t>CURSO DE CAPACITAÇÃO PARA MOTORISTA DE CAMINHÃO E CARRETA (ENCARGOS COMPLEMENTARES) - HORISTA</t>
  </si>
  <si>
    <t xml:space="preserve"> 00004094 </t>
  </si>
  <si>
    <t>MOTORISTA DE CAMINHAO-CARRETA (HORISTA)</t>
  </si>
  <si>
    <t xml:space="preserve"> 95357 </t>
  </si>
  <si>
    <t>CURSO DE CAPACITAÇÃO PARA OPERADOR DE ESCAVADEIRA (ENCARGOS COMPLEMENTARES) - HORISTA</t>
  </si>
  <si>
    <t xml:space="preserve"> 00004234 </t>
  </si>
  <si>
    <t>OPERADOR DE ESCAVADEIRA (HORISTA)</t>
  </si>
  <si>
    <t xml:space="preserve"> 95363 </t>
  </si>
  <si>
    <t>CURSO DE CAPACITAÇÃO PARA OPERADOR DE MOTONIVELADORA (ENCARGOS COMPLEMENTARES) - HORISTA</t>
  </si>
  <si>
    <t xml:space="preserve"> 00004239 </t>
  </si>
  <si>
    <t>OPERADOR DE MOTONIVELADORA (HORISTA)</t>
  </si>
  <si>
    <t xml:space="preserve"> 95365 </t>
  </si>
  <si>
    <t>CURSO DE CAPACITAÇÃO PARA OPERADOR DE PAVIMENTADORA (ENCARGOS COMPLEMENTARES) - HORISTA</t>
  </si>
  <si>
    <t xml:space="preserve"> 00044500 </t>
  </si>
  <si>
    <t>OPERADOR DE PAVIMENTADORA / MESA VIBROACABADORA (HORISTA)</t>
  </si>
  <si>
    <t xml:space="preserve"> 95366 </t>
  </si>
  <si>
    <t>CURSO DE CAPACITAÇÃO PARA OPERADOR DE ROLO COMPACTADOR (ENCARGOS COMPLEMENTARES) - HORISTA</t>
  </si>
  <si>
    <t xml:space="preserve"> 00004238 </t>
  </si>
  <si>
    <t>OPERADOR DE ROLO COMPACTADOR (HORISTA)</t>
  </si>
  <si>
    <t xml:space="preserve"> 95378 </t>
  </si>
  <si>
    <t>CURSO DE CAPACITAÇÃO PARA SERVENTE (ENCARGOS COMPLEMENTARES) - HORISTA</t>
  </si>
  <si>
    <t xml:space="preserve"> 00006111 </t>
  </si>
  <si>
    <t>SERVENTE DE OBRAS (HORISTA)</t>
  </si>
  <si>
    <t xml:space="preserve"> 95386 </t>
  </si>
  <si>
    <t>CURSO DE CAPACITAÇÃO PARA TRATORISTA (ENCARGOS COMPLEMENTARES) - HORISTA</t>
  </si>
  <si>
    <t xml:space="preserve"> 00004230 </t>
  </si>
  <si>
    <t>OPERADOR DE MAQUINAS E TRATORES DIVERSOS - TERRAPLANAGEM (HORISTA)</t>
  </si>
  <si>
    <t xml:space="preserve"> 95383 </t>
  </si>
  <si>
    <t>CURSO DE CAPACITAÇÃO PARA TÉCNICO DE LABORATÓRIO (ENCARGOS COMPLEMENTARES) - HORISTA</t>
  </si>
  <si>
    <t xml:space="preserve"> 00007153 </t>
  </si>
  <si>
    <t>TECNICO EM LABORATORIO E CAMPO DE CONSTRUCAO CIVIL (HORISTA)</t>
  </si>
  <si>
    <t xml:space="preserve"> 5914651 </t>
  </si>
  <si>
    <t xml:space="preserve"> 5914647 </t>
  </si>
  <si>
    <t xml:space="preserve"> 5914652 </t>
  </si>
  <si>
    <t xml:space="preserve"> 5914363 </t>
  </si>
  <si>
    <t>Carga, manobra e descarga de cimento ou cal hidratada a granel em caminhão silo de 30 m³</t>
  </si>
  <si>
    <t>E9146</t>
  </si>
  <si>
    <t>Caminhão silo com capacidade de 30 m³ - 368 kW</t>
  </si>
  <si>
    <t xml:space="preserve"> 5919533 </t>
  </si>
  <si>
    <t>E9600</t>
  </si>
  <si>
    <t>Caminhão betoneira com capacidade de 8 m³ - 236 kW</t>
  </si>
  <si>
    <t xml:space="preserve"> 5914333 </t>
  </si>
  <si>
    <t>Carga, manobra e descarga de materiais diversos em caminhão carroceria de 15 t - carga e descarga com caminhão guindauto com capacidade de elevação de 6,2 t</t>
  </si>
  <si>
    <t>E9592</t>
  </si>
  <si>
    <t>Caminhão carroceria com capacidade de 15 t - 188 kW</t>
  </si>
  <si>
    <t xml:space="preserve"> 5914655 </t>
  </si>
  <si>
    <t xml:space="preserve"> 5915440 </t>
  </si>
  <si>
    <t xml:space="preserve"> 5914649 </t>
  </si>
  <si>
    <t xml:space="preserve"> 5219544 </t>
  </si>
  <si>
    <t>M0366</t>
  </si>
  <si>
    <t>Cantoneira em aço ASTM A36 galvanizado</t>
  </si>
  <si>
    <t>M0162</t>
  </si>
  <si>
    <t>Corrente de elo soldado em aço galvanizado com acabamento polido - D = 3,18 mm (1/8")</t>
  </si>
  <si>
    <t>M0163</t>
  </si>
  <si>
    <t>Gonzo com aba em aço galvanizado - D = 12,7 mm (1/2")</t>
  </si>
  <si>
    <t>M0879</t>
  </si>
  <si>
    <t>Lixa para ferro Nº 150</t>
  </si>
  <si>
    <t>Corte de perfil metálico com máquina policorte com espessura de até 1/8"</t>
  </si>
  <si>
    <t>Pintura de acabamento com esmalte epóxi com pistola a ar comprimido, uma demão, espessura de 40 µm</t>
  </si>
  <si>
    <t>Pintura de fundo com tinta epóxi com pistola a ar comprimido, uma demão, espessura de 120 µm</t>
  </si>
  <si>
    <t>Solda elétrica de perfis metálicos e chapas de aço com eletrodo E60XX</t>
  </si>
  <si>
    <t>Cantoneira em aço ASTM A36 galvanizado - Caminhão carroceria com capacidade de 15 t - 188 kW</t>
  </si>
  <si>
    <t>Corrente de elo soldado em aço galvanizado com acabamento polido - D = 3,18 mm (1/8") - Caminhão carroceria com capacidade de 15 t - 188 kW</t>
  </si>
  <si>
    <t>Gonzo com aba em aço galvanizado - D = 12,7 mm (1/2") - Caminhão carroceria com capacidade de 15 t - 188 kW</t>
  </si>
  <si>
    <t xml:space="preserve"> 1106165 </t>
  </si>
  <si>
    <t>M1097</t>
  </si>
  <si>
    <t>Pedra de mão ou rachão</t>
  </si>
  <si>
    <t>Pedra de mão ou rachão - Caminhão basculante com capacidade de 10 m³ - 210 kW</t>
  </si>
  <si>
    <t xml:space="preserve"> 1107892 </t>
  </si>
  <si>
    <t>E9010</t>
  </si>
  <si>
    <t>Balança plataforma digital à bateria, com mesa de 75 x 75 cm e capacidade de 500 kg</t>
  </si>
  <si>
    <t>M0030</t>
  </si>
  <si>
    <t>Aditivo plastificante e retardador de pega para concreto e argamassa</t>
  </si>
  <si>
    <t>M0191</t>
  </si>
  <si>
    <t>Brita 1</t>
  </si>
  <si>
    <t>Aditivo plastificante e retardador de pega para concreto e argamassa - Caminhão carroceria com capacidade de 15 t - 188 kW</t>
  </si>
  <si>
    <t>Brita 1 - Caminhão basculante com capacidade de 10 m³ - 210 kW</t>
  </si>
  <si>
    <t xml:space="preserve"> 1107928 </t>
  </si>
  <si>
    <t>E9584</t>
  </si>
  <si>
    <t>Carregadeira de pneus com capacidade de 1,72 m³ - 113 kW</t>
  </si>
  <si>
    <t>E9599</t>
  </si>
  <si>
    <t>Central de concreto com capacidade de 30 m³/h - dosadora RS</t>
  </si>
  <si>
    <t>E9779</t>
  </si>
  <si>
    <t>Grupo gerador - 113 kVA</t>
  </si>
  <si>
    <t xml:space="preserve"> 1106057 </t>
  </si>
  <si>
    <t xml:space="preserve"> 1419543 </t>
  </si>
  <si>
    <t>E9717</t>
  </si>
  <si>
    <t>Máquina policorte - 2,20 kW</t>
  </si>
  <si>
    <t>P9823</t>
  </si>
  <si>
    <t>Serralheiro</t>
  </si>
  <si>
    <t>M0076</t>
  </si>
  <si>
    <t>Disco de corte abrasivo para policorte - D = 300 mm</t>
  </si>
  <si>
    <t xml:space="preserve"> 5213840 </t>
  </si>
  <si>
    <t>E9066</t>
  </si>
  <si>
    <t>Grupo gerador - 14 kVA</t>
  </si>
  <si>
    <t>E9535</t>
  </si>
  <si>
    <t>Serra circular com bancada - D = 30 cm - 4 kW</t>
  </si>
  <si>
    <t>M0284</t>
  </si>
  <si>
    <t>Caibro de pinho - L = 7,5 cm e E = 7,5 cm</t>
  </si>
  <si>
    <t>M1205</t>
  </si>
  <si>
    <t>Prego de ferro</t>
  </si>
  <si>
    <t>M0053</t>
  </si>
  <si>
    <t>Tela plástica em polipropileno na cor laranja para tapume - L = 1,2 m</t>
  </si>
  <si>
    <t>Caibro de pinho - L = 7,5 cm e E = 7,5 cm - Caminhão carroceria com capacidade de 15 t - 188 kW</t>
  </si>
  <si>
    <t>Prego de ferro - Caminhão carroceria com capacidade de 15 t - 188 kW</t>
  </si>
  <si>
    <t>Tela plástica em polipropileno na cor laranja para tapume - L = 1,2 m - Caminhão carroceria com capacidade de 15 t - 188 kW</t>
  </si>
  <si>
    <t xml:space="preserve"> 5627 </t>
  </si>
  <si>
    <t>ESCAVADEIRA HIDRÁULICA SOBRE ESTEIRAS, CAÇAMBA 0,80 M3, PESO OPERACIONAL 17 T, POTENCIA BRUTA 111 HP - DEPRECIAÇÃO. AF_06/2014</t>
  </si>
  <si>
    <t xml:space="preserve"> 5628 </t>
  </si>
  <si>
    <t>ESCAVADEIRA HIDRÁULICA SOBRE ESTEIRAS, CAÇAMBA 0,80 M3, PESO OPERACIONAL 17 T, POTENCIA BRUTA 111 HP - JUROS. AF_06/2014</t>
  </si>
  <si>
    <t xml:space="preserve"> 88294 </t>
  </si>
  <si>
    <t>OPERADOR DE ESCAVADEIRA COM ENCARGOS COMPLEMENTARES</t>
  </si>
  <si>
    <t xml:space="preserve"> 00010685 </t>
  </si>
  <si>
    <t>ESCAVADEIRA HIDRAULICA SOBRE ESTEIRAS, CACAMBA 0,80M3, PESO OPERACIONAL 17T, POTENCIA BRUTA 111HP</t>
  </si>
  <si>
    <t xml:space="preserve"> 83361 </t>
  </si>
  <si>
    <t>ESPARGIDOR DE ASFALTO PRESSURIZADO, TANQUE 6 M3 COM ISOLAÇÃO TÉRMICA, AQUECIDO COM 2 MAÇARICOS, COM BARRA ESPARGIDORA 3,60 M, MONTADO SOBRE CAMINHÃO TOCO, PBT 14.300 KG, POTÊNCIA 185 CV - MANUTENÇÃO. AF_08/2015</t>
  </si>
  <si>
    <t xml:space="preserve"> 91468 </t>
  </si>
  <si>
    <t>ESPARGIDOR DE ASFALTO PRESSURIZADO, TANQUE 6 M3 COM ISOLAÇÃO TÉRMICA, AQUECIDO COM 2 MAÇARICOS, COM BARRA ESPARGIDORA 3,60 M, MONTADO SOBRE CAMINHÃO TOCO, PBT 14.300 KG, POTÊNCIA 185 CV - DEPRECIAÇÃO. AF_05/2023</t>
  </si>
  <si>
    <t xml:space="preserve"> 91469 </t>
  </si>
  <si>
    <t>ESPARGIDOR DE ASFALTO PRESSURIZADO, TANQUE 6 M3 COM ISOLAÇÃO TÉRMICA, AQUECIDO COM 2 MAÇARICOS, COM BARRA ESPARGIDORA 3,60 M, MONTADO SOBRE CAMINHÃO TOCO, PBT 14.300 KG, POTÊNCIA 185 CV - JUROS. AF_05/2023</t>
  </si>
  <si>
    <t xml:space="preserve"> 91484 </t>
  </si>
  <si>
    <t>ESPARGIDOR DE ASFALTO PRESSURIZADO, TANQUE 6 M3 COM ISOLAÇÃO TÉRMICA, AQUECIDO COM 2 MAÇARICOS, COM BARRA ESPARGIDORA 3,60 M, MONTADO SOBRE CAMINHÃO TOCO, PBT 14.300 KG, POTÊNCIA 185 CV - IMPOSTOS E SEGUROS. AF_05/2023</t>
  </si>
  <si>
    <t xml:space="preserve"> 91485 </t>
  </si>
  <si>
    <t>ESPARGIDOR DE ASFALTO PRESSURIZADO, TANQUE 6 M3 COM ISOLAÇÃO TÉRMICA, AQUECIDO COM 2 MAÇARICOS, COM BARRA ESPARGIDORA 3,60 M, MONTADO SOBRE CAMINHÃO TOCO, PBT 14.300 KG, POTÊNCIA 185 CV - MATERIAIS NA OPERAÇÃO. AF_05/2023</t>
  </si>
  <si>
    <t xml:space="preserve"> 00036484 </t>
  </si>
  <si>
    <t>ESPARGIDOR DE ASFALTO PRESSURIZADO, TANQUE 6 M3 COM ISOLACAO TERMICA, AQUECIDO COM 2 MACARICOS, COM BARRA ESPARGIDORA 3,60 M, A SER MONTADO SOBRE CAMINHAO</t>
  </si>
  <si>
    <t xml:space="preserve"> 00037754 </t>
  </si>
  <si>
    <t>CAMINHAO TOCO, PESO BRUTO TOTAL 14300 KG, CARGA UTIL MAXIMA 9480 KG, DISTANCIA ENTRE EIXOS 4,80 M, POTENCIA 185 CV (INCLUI CABINE E CHASSI, NAO INCLUI CARROCERIA)</t>
  </si>
  <si>
    <t xml:space="preserve"> 4805750 </t>
  </si>
  <si>
    <t xml:space="preserve"> 2004519 </t>
  </si>
  <si>
    <t>E9771</t>
  </si>
  <si>
    <t>Retroescavadeira de pneus com caçamba de escavação trapezoidal ou triangular com seção de corte de 0,10 a 0,15 m² - 58 kW</t>
  </si>
  <si>
    <t xml:space="preserve"> 3103302 </t>
  </si>
  <si>
    <t>M0560</t>
  </si>
  <si>
    <t>Desmoldante para fôrmas de madeira</t>
  </si>
  <si>
    <t>M0290</t>
  </si>
  <si>
    <t>Tábua - E = 2,5 cm e L = 10 cm</t>
  </si>
  <si>
    <t>M1429</t>
  </si>
  <si>
    <t>Tábua de pinho de terceira - E = 2,5 cm</t>
  </si>
  <si>
    <t>Desmoldante para fôrmas de madeira - Caminhão carroceria com capacidade de 15 t - 188 kW</t>
  </si>
  <si>
    <t>Tábua - E = 2,5 cm e L = 10 cm - Caminhão carroceria com capacidade de 15 t - 188 kW</t>
  </si>
  <si>
    <t>Tábua de pinho de terceira - E = 2,5 cm - Caminhão carroceria com capacidade de 15 t - 188 kW</t>
  </si>
  <si>
    <t xml:space="preserve"> 3108022 </t>
  </si>
  <si>
    <t xml:space="preserve"> 99829 </t>
  </si>
  <si>
    <t>LAVADORA DE ALTA PRESSAO (LAVA-JATO) PARA AGUA FRIA, PRESSAO DE OPERACAO ENTRE 1400 E 1900 LIB/POL2, VAZAO MAXIMA ENTRE 400 E 700 L/H - DEPRECIAÇÃO. AF_05/2023</t>
  </si>
  <si>
    <t xml:space="preserve"> 99830 </t>
  </si>
  <si>
    <t>LAVADORA DE ALTA PRESSAO (LAVA-JATO) PARA AGUA FRIA, PRESSAO DE OPERACAO ENTRE 1400 E 1900 LIB/POL2, VAZAO MAXIMA ENTRE 400 E 700 L/H - JUROS. AF_05/2023</t>
  </si>
  <si>
    <t xml:space="preserve"> 99831 </t>
  </si>
  <si>
    <t>LAVADORA DE ALTA PRESSAO (LAVA-JATO) PARA AGUA FRIA, PRESSAO DE OPERACAO ENTRE 1400 E 1900 LIB/POL2, VAZAO MAXIMA ENTRE 400 E 700 L/H - MANUTENÇÃO. AF_05/2023</t>
  </si>
  <si>
    <t xml:space="preserve"> 99832 </t>
  </si>
  <si>
    <t>LAVADORA DE ALTA PRESSAO (LAVA-JATO) PARA AGUA FRIA, PRESSAO DE OPERACAO ENTRE 1400 E 1900 LIB/POL2, VAZAO MAXIMA ENTRE 400 E 700 L/H - MATERIAIS NA OPERAÇÃO. AF_05/2023</t>
  </si>
  <si>
    <t xml:space="preserve"> 00000746 </t>
  </si>
  <si>
    <t>LAVADORA DE ALTA PRESSAO (LAVA - JATO) PARA AGUA FRIA, PRESSAO DE OPERACAO ENTRE 1400 E 1900 LIB/POL2, VAZAO MAXIMA ENTRE 400 E 700 L/H, POTENCIA DE OPERACAO ENTRE 2,50 E 3,00 CV</t>
  </si>
  <si>
    <t xml:space="preserve"> 00002705 </t>
  </si>
  <si>
    <t>ENERGIA ELETRICA ATE 2000 KWH INDUSTRIAL, SEM DEMANDA</t>
  </si>
  <si>
    <t>Franquia</t>
  </si>
  <si>
    <t>KWH</t>
  </si>
  <si>
    <t xml:space="preserve"> 88300 </t>
  </si>
  <si>
    <t>OPERADOR DE MOTONIVELADORA COM ENCARGOS COMPLEMENTARES</t>
  </si>
  <si>
    <t xml:space="preserve"> 89228 </t>
  </si>
  <si>
    <t>MOTONIVELADORA POTÊNCIA BÁSICA LÍQUIDA (PRIMEIRA MARCHA) 125 HP, PESO BRUTO 13032 KG, LARGURA DA LÂMINA DE 3,7 M - DEPRECIAÇÃO. AF_06/2014</t>
  </si>
  <si>
    <t xml:space="preserve"> 89229 </t>
  </si>
  <si>
    <t>MOTONIVELADORA POTÊNCIA BÁSICA LÍQUIDA (PRIMEIRA MARCHA) 125 HP, PESO BRUTO 13032 KG, LARGURA DA LÂMINA DE 3,7 M - JUROS. AF_06/2014</t>
  </si>
  <si>
    <t xml:space="preserve"> 00004090 </t>
  </si>
  <si>
    <t>MOTONIVELADORA POTENCIA BASICA LIQUIDA (PRIMEIRA MARCHA) 125 HP, PESO BRUTO 13843 KG, LARGURA DA LAMINA DE 3,7 M</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</si>
  <si>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</si>
  <si>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</si>
  <si>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</si>
  <si>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</si>
  <si>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88302 </t>
  </si>
  <si>
    <t>OPERADOR DE PAVIMENTADORA COM ENCARGOS COMPLEMENTARES</t>
  </si>
  <si>
    <t xml:space="preserve"> 88303 </t>
  </si>
  <si>
    <t>OPERADOR DE ROLO COMPACTADOR COM ENCARGOS COMPLEMENTARES</t>
  </si>
  <si>
    <t xml:space="preserve"> 2408080 </t>
  </si>
  <si>
    <t>E9643</t>
  </si>
  <si>
    <t>Equipamento para pintura a ar comprimido de pistola com caneca com capacidade de 1.000 ml e compressor de 1,50 kW</t>
  </si>
  <si>
    <t>E9521</t>
  </si>
  <si>
    <t>Grupo gerador - 3,2 kVA</t>
  </si>
  <si>
    <t>M3920</t>
  </si>
  <si>
    <t>Diluente para tinta epóxi bicomponente ou tricomponente</t>
  </si>
  <si>
    <t>M0718</t>
  </si>
  <si>
    <t>Tinta esmalte à base de resina epóxi bicomponente</t>
  </si>
  <si>
    <t>Diluente para tinta epóxi bicomponente ou tricomponente - Caminhão carroceria com capacidade de 15 t - 188 kW</t>
  </si>
  <si>
    <t>Tinta esmalte à base de resina epóxi bicomponente - Caminhão carroceria com capacidade de 15 t - 188 kW</t>
  </si>
  <si>
    <t xml:space="preserve"> 2408079 </t>
  </si>
  <si>
    <t>M0717</t>
  </si>
  <si>
    <t>Tinta à base de resina epóxi bicomponente para fundo preparador de pintura</t>
  </si>
  <si>
    <t>Tinta à base de resina epóxi bicomponente para fundo preparador de pintura - Caminhão carroceria com capacidade de 15 t - 188 kW</t>
  </si>
  <si>
    <t xml:space="preserve"> 5212552 </t>
  </si>
  <si>
    <t>Pintura eletrostática a pó com tinta poliéster em chapa de aço</t>
  </si>
  <si>
    <t>E9076</t>
  </si>
  <si>
    <t>Equipamento para pintura eletrostática com cabine dupla de 7,00 kW e estufa de 80.000 kCal</t>
  </si>
  <si>
    <t>E9753</t>
  </si>
  <si>
    <t>Grupo gerador - 23 kVA</t>
  </si>
  <si>
    <t>M3153</t>
  </si>
  <si>
    <t>Tinta em pó à base de resina poliéster</t>
  </si>
  <si>
    <t>Tinta em pó à base de resina poliéster - Caminhão carroceria com capacidade de 15 t - 188 kW</t>
  </si>
  <si>
    <t xml:space="preserve"> 5213416 </t>
  </si>
  <si>
    <t>E9568</t>
  </si>
  <si>
    <t>Furadeira de impacto de 12,5 mm - 0,80 kW</t>
  </si>
  <si>
    <t>E9623</t>
  </si>
  <si>
    <t>Máquina de bancada guilhotina - 4,00 kW</t>
  </si>
  <si>
    <t>E9622</t>
  </si>
  <si>
    <t>Máquina de bancada universal para corte de chapa - 1,50 kW</t>
  </si>
  <si>
    <t>E9507</t>
  </si>
  <si>
    <t>Plotadora de recorte com computador e programa computacional</t>
  </si>
  <si>
    <t>M1367</t>
  </si>
  <si>
    <t>Chapa fina em aço galvanizado</t>
  </si>
  <si>
    <t>M3235</t>
  </si>
  <si>
    <t>Película retrorrefletiva tipo I</t>
  </si>
  <si>
    <t>Chapa fina em aço galvanizado - Caminhão carroceria com capacidade de 15 t - 188 kW</t>
  </si>
  <si>
    <t>Película retrorrefletiva tipo I - Caminhão carroceria com capacidade de 15 t - 188 kW</t>
  </si>
  <si>
    <t xml:space="preserve"> 5213417 </t>
  </si>
  <si>
    <t>M3237</t>
  </si>
  <si>
    <t>Película retrorrefletiva tipo III</t>
  </si>
  <si>
    <t>Película retrorrefletiva tipo III - Caminhão carroceria com capacidade de 15 t - 188 kW</t>
  </si>
  <si>
    <t xml:space="preserve"> 5213414 </t>
  </si>
  <si>
    <t>M3229</t>
  </si>
  <si>
    <t>Película retrorrefletiva tipo I + SI (sinal impresso com película de sobreposição tipo V)</t>
  </si>
  <si>
    <t>Película retrorrefletiva tipo I + SI (sinal impresso com película de sobreposição tipo V) - Caminhão carroceria com capacidade de 15 t - 188 kW</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</si>
  <si>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</si>
  <si>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</si>
  <si>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</si>
  <si>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</si>
  <si>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</si>
  <si>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</si>
  <si>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96459 </t>
  </si>
  <si>
    <t>ROLO COMPACTADOR DE PNEUS, ESTÁTICO, PRESSÃO VARIÁVEL, POTÊNCIA 110 HP, PESO SEM/COM LASTRO 10,8/27 T, LARGURA DE ROLAGEM 2,30 M - JUROS. AF_06/2017</t>
  </si>
  <si>
    <t xml:space="preserve"> 96460 </t>
  </si>
  <si>
    <t>ROLO COMPACTADOR DE PNEUS, ESTÁTICO, PRESSÃO VARIÁVEL, POTÊNCIA 110 HP, PESO SEM/COM LASTRO 10,8/27 T, LARGURA DE ROLAGEM 2,30 M - DEPRECIAÇÃO. AF_06/2017</t>
  </si>
  <si>
    <t xml:space="preserve"> 00014511 </t>
  </si>
  <si>
    <t>ROLO COMPACTADOR DE PNEUS, ESTATICO, PRESSAO VARIAVEL, POTENCIA 110 HP, PESO SEM/COM LASTRO 10,8/27 T, LARGURA DE ROLAGEM 2,30 M</t>
  </si>
  <si>
    <t xml:space="preserve"> 95627 </t>
  </si>
  <si>
    <t>ROLO COMPACTADOR VIBRATORIO TANDEM, ACO LISO, POTENCIA 125 HP, PESO SEM/COM LASTRO 10,20/11,65 T, LARGURA DE TRABALHO 1,73 M - DEPRECIAÇÃO. AF_11/2016</t>
  </si>
  <si>
    <t xml:space="preserve"> 95628 </t>
  </si>
  <si>
    <t>ROLO COMPACTADOR VIBRATORIO TANDEM, ACO LISO, POTENCIA 125 HP, PESO SEM/COM LASTRO 10,20/11,65 T, LARGURA DE TRABALHO 1,73 M - JUROS. AF_11/2016</t>
  </si>
  <si>
    <t xml:space="preserve"> 00014626 </t>
  </si>
  <si>
    <t>ROLO COMPACTADOR VIBRATORIO TANDEM, ACO LISO, POTENCIA 125 HP, PESO SEM/COM LASTRO 10,20/11,65 T, LARGURA DE TRABALHO 1,73 M</t>
  </si>
  <si>
    <t xml:space="preserve"> 00043467 </t>
  </si>
  <si>
    <t>FERRAMENTAS - FAMILIA SERVENTE - HORISTA (ENCARGOS COMPLEMENTARES - COLETADO CAIXA)</t>
  </si>
  <si>
    <t xml:space="preserve"> 00043491 </t>
  </si>
  <si>
    <t>EPI - FAMILIA SERVENTE - HORISTA (ENCARGOS COMPLEMENTARES - COLETADO CAIXA)</t>
  </si>
  <si>
    <t xml:space="preserve"> 2408057 </t>
  </si>
  <si>
    <t>E9547</t>
  </si>
  <si>
    <t>Máquina de solda elétrica transformadora 250 A - 9,20 kW</t>
  </si>
  <si>
    <t>P9825</t>
  </si>
  <si>
    <t>Soldador</t>
  </si>
  <si>
    <t>M1397</t>
  </si>
  <si>
    <t>Eletrodo revestido E60XX</t>
  </si>
  <si>
    <t>Eletrodo revestido E60XX - Caminhão carroceria com capacidade de 15 t - 188 kW</t>
  </si>
  <si>
    <t xml:space="preserve"> 2408058 </t>
  </si>
  <si>
    <t>M2130</t>
  </si>
  <si>
    <t>Eletrodo revestido E70XX</t>
  </si>
  <si>
    <t>Eletrodo revestido E70XX - Caminhão carroceria com capacidade de 15 t - 188 kW</t>
  </si>
  <si>
    <t xml:space="preserve"> 88324 </t>
  </si>
  <si>
    <t>TRATORISTA COM ENCARGOS COMPLEMENTARES</t>
  </si>
  <si>
    <t xml:space="preserve"> 96008 </t>
  </si>
  <si>
    <t>TRATOR DE PNEUS COM POTÊNCIA DE 122 CV, TRAÇÃO 4X4, COM VASSOURA MECÂNICA ACOPLADA - DEPRECIAÇÃO. AF_02/2017</t>
  </si>
  <si>
    <t xml:space="preserve"> 96009 </t>
  </si>
  <si>
    <t>TRATOR DE PNEUS COM POTÊNCIA DE 122 CV, TRAÇÃO 4X4, COM VASSOURA MECÂNICA ACOPLADA - JUROS. AF_02/2017</t>
  </si>
  <si>
    <t xml:space="preserve"> 00013726 </t>
  </si>
  <si>
    <t>VASSOURA MECANICA REBOCAVEL COM ESCOVA CILINDRICA LARGURA UTIL DE VARRIMENTO = 2,44M</t>
  </si>
  <si>
    <t xml:space="preserve"> 00036511 </t>
  </si>
  <si>
    <t>TRATOR DE PNEUS COM POTENCIA DE 122 CV, TRACAO 4 X 4, PESO COM LASTRO DE 4510 KG</t>
  </si>
  <si>
    <t xml:space="preserve"> 5914359 </t>
  </si>
  <si>
    <t>Transporte com caminhão basculante de 10 m³ - rodovia em leito natural</t>
  </si>
  <si>
    <t xml:space="preserve"> 5914374 </t>
  </si>
  <si>
    <t>Transporte com caminhão basculante de 10 m³ - rodovia em revestimento primário</t>
  </si>
  <si>
    <t xml:space="preserve"> 5914539 </t>
  </si>
  <si>
    <t>Transporte com caminhão betoneira - rodovia em leito natural</t>
  </si>
  <si>
    <t xml:space="preserve"> 5914554 </t>
  </si>
  <si>
    <t>Transporte com caminhão betoneira - rodovia em revestimento primário</t>
  </si>
  <si>
    <t xml:space="preserve"> 5914569 </t>
  </si>
  <si>
    <t>Transporte com caminhão betoneira - rodovia pavimentada</t>
  </si>
  <si>
    <t xml:space="preserve"> 5914584 </t>
  </si>
  <si>
    <t>Transporte com caminhão carroceria com capacidade de 7 t e com guindauto com capacidade de elevação de 6,2 t - rodovia em leito natural</t>
  </si>
  <si>
    <t xml:space="preserve"> 5914599 </t>
  </si>
  <si>
    <t>Transporte com caminhão carroceria com capacidade de 7 t e com guindauto com capacidade de elevação de 6,2 t - rodovia em revestimento primário</t>
  </si>
  <si>
    <t xml:space="preserve"> 5914614 </t>
  </si>
  <si>
    <t>Transporte com caminhão carroceria com capacidade de 7 t e com guindauto com capacidade de elevação de 6,2 t - rodovia pavimentada</t>
  </si>
  <si>
    <t xml:space="preserve"> 5914449 </t>
  </si>
  <si>
    <t>Transporte com caminhão carroceria de 15 t - rodovia em leito natural</t>
  </si>
  <si>
    <t xml:space="preserve"> 5914464 </t>
  </si>
  <si>
    <t>Transporte com caminhão carroceria de 15 t - rodovia em revestimento primário</t>
  </si>
  <si>
    <t xml:space="preserve"> 5914479 </t>
  </si>
  <si>
    <t>Transporte com caminhão carroceria de 15 t - rodovia pavimentada</t>
  </si>
  <si>
    <t xml:space="preserve"> 5914364 </t>
  </si>
  <si>
    <t>Transporte de cimento ou cal hidratada a granel com caminhão silo de 30 m³ - rodovia em leito natural</t>
  </si>
  <si>
    <t xml:space="preserve"> 5914365 </t>
  </si>
  <si>
    <t>Transporte de cimento ou cal hidratada a granel com caminhão silo de 30 m³ - rodovia em revestimento primário</t>
  </si>
  <si>
    <t xml:space="preserve"> 5914366 </t>
  </si>
  <si>
    <t>Transporte de cimento ou cal hidratada a granel com caminhão silo de 30 m³ - rodovia pavimentada</t>
  </si>
  <si>
    <t xml:space="preserve"> 6416040 </t>
  </si>
  <si>
    <t>E9511</t>
  </si>
  <si>
    <t>Carregadeira de pneus com capacidade de 3,40 m³ - 195 kW</t>
  </si>
  <si>
    <t>E9615</t>
  </si>
  <si>
    <t>Usina misturadora de solos com capacidade de 300 t/h - 44 kW</t>
  </si>
  <si>
    <t>M0005</t>
  </si>
  <si>
    <t>Brita 0</t>
  </si>
  <si>
    <t>Brita 0 - Caminhão basculante com capacidade de 10 m³ - 210 kW</t>
  </si>
  <si>
    <t xml:space="preserve"> 6416078 </t>
  </si>
  <si>
    <t>E9559</t>
  </si>
  <si>
    <t>Aquecedor de fluido térmico - 12 kW</t>
  </si>
  <si>
    <t>E9021</t>
  </si>
  <si>
    <t>Grupo gerador - 456 kVA</t>
  </si>
  <si>
    <t>E9689</t>
  </si>
  <si>
    <t>Usina de asfalto a quente gravimétrica com capacidade de 100/140 t/h - 260 kW</t>
  </si>
  <si>
    <t>M0028</t>
  </si>
  <si>
    <t>Areia média</t>
  </si>
  <si>
    <t>M0344</t>
  </si>
  <si>
    <t>Cal hidratada - a granel</t>
  </si>
  <si>
    <t>M1941</t>
  </si>
  <si>
    <t>Óleo tipo A1</t>
  </si>
  <si>
    <t>M1103</t>
  </si>
  <si>
    <t>Pedrisco</t>
  </si>
  <si>
    <t>Areia média - Caminhão basculante com capacidade de 10 m³ - 210 kW</t>
  </si>
  <si>
    <t>Cal hidratada - a granel - Caminhão silo com capacidade de 30 m³ - 368 kW</t>
  </si>
  <si>
    <t>Pedrisco - Caminhão basculante com capacidade de 10 m³ - 210 kW</t>
  </si>
  <si>
    <t xml:space="preserve"> 6416248 </t>
  </si>
  <si>
    <t xml:space="preserve"> 89240 </t>
  </si>
  <si>
    <t>VIBROACABADORA DE ASFALTO SOBRE ESTEIRAS, LARGURA DE PAVIMENTAÇÃO 1,90 M A 5,30 M, POTÊNCIA 105 HP CAPACIDADE 450 T/H - DEPRECIAÇÃO. AF_11/2014</t>
  </si>
  <si>
    <t xml:space="preserve"> 89241 </t>
  </si>
  <si>
    <t>VIBROACABADORA DE ASFALTO SOBRE ESTEIRAS, LARGURA DE PAVIMENTAÇÃO 1,90 M A 5,30 M, POTÊNCIA 105 HP CAPACIDADE 450 T/H - JUROS. AF_11/2014</t>
  </si>
  <si>
    <t xml:space="preserve"> 00010488 </t>
  </si>
  <si>
    <t>VIBROACABADORA DE ASFALTO SOBRE ESTEIRAS, LARG. PAVIMENT. 1,90 A 5,3 M, POT. 78 KW/105 HP, CAP. 450 T/H</t>
  </si>
  <si>
    <t>5914449
0,000
R$  1,09</t>
  </si>
  <si>
    <t>5914464
0,000
R$  0,88</t>
  </si>
  <si>
    <t>5914479
0,000
R$  0,72</t>
  </si>
  <si>
    <t>5914359
0,000
R$  1,25</t>
  </si>
  <si>
    <t>5914374
0,000
R$  1,00</t>
  </si>
  <si>
    <t>5914389
0,000
R$  0,82</t>
  </si>
  <si>
    <t>5914584
0,000
R$  2,83</t>
  </si>
  <si>
    <t>5914599
0,000
R$  2,27</t>
  </si>
  <si>
    <t>5914614
0,000
R$  1,85</t>
  </si>
  <si>
    <t>5914539
0,000
R$  1,23</t>
  </si>
  <si>
    <t>5914554
0,000
R$  0,98</t>
  </si>
  <si>
    <t>5914569
0,000
R$  0,81</t>
  </si>
  <si>
    <t xml:space="preserve"> 9.1 </t>
  </si>
  <si>
    <t xml:space="preserve"> 100896 </t>
  </si>
  <si>
    <t>ESTACA ESCAVADA MECANICAMENTE, SEM FLUIDO ESTABILIZANTE, COM 25CM DE DIÂMETRO, CONCRETO LANÇADO POR CAMINHÃO BETONEIRA (EXCLUSIVE MOBILIZAÇÃO E DESMOBILIZAÇÃO). AF_01/2020</t>
  </si>
  <si>
    <t>Estacas Escavadas Sem Fluido Estabilizante</t>
  </si>
  <si>
    <t xml:space="preserve"> 100973 </t>
  </si>
  <si>
    <t>CARGA, MANOBRA E DESCARGA DE SOLOS E MATERIAIS GRANULARES EM CAMINHÃO BASCULANTE 6 M³ - CARGA COM PÁ CARREGADEIRA (CAÇAMBA DE 1,7 A 2,8 M³ / 128 HP) E DESCARGA LIVRE (UNIDADE: M3). AF_02/2026</t>
  </si>
  <si>
    <t xml:space="preserve"> 90680 </t>
  </si>
  <si>
    <t>PERFURATRIZ HIDRÁULICA SOBRE CAMINHÃO COM TRADO CURTO ACOPLADO, PROFUNDIDADE MÁXIMA DE 20 M, DIÂMETRO MÁXIMO DE 1500 MM, POTÊNCIA INSTALADA DE 137 HP, MESA ROTATIVA COM TORQUE MÁXIMO DE 30 KNM - CHP DIURNO. AF_06/2015</t>
  </si>
  <si>
    <t xml:space="preserve"> 90681 </t>
  </si>
  <si>
    <t>PERFURATRIZ HIDRÁULICA SOBRE CAMINHÃO COM TRADO CURTO ACOPLADO, PROFUNDIDADE MÁXIMA DE 20 M, DIÂMETRO MÁXIMO DE 1500 MM, POTÊNCIA INSTALADA DE 137 HP, MESA ROTATIVA COM TORQUE MÁXIMO DE 30 KNM - CHI DIURNO. AF_06/2015</t>
  </si>
  <si>
    <t xml:space="preserve"> 95578 </t>
  </si>
  <si>
    <t>MONTAGEM DE ARMADURA DE ESTACAS, DIÂMETRO = 12,5 MM. AF_09/2021_PS</t>
  </si>
  <si>
    <t>Armação de Estacas</t>
  </si>
  <si>
    <t>KG</t>
  </si>
  <si>
    <t xml:space="preserve"> 97913 </t>
  </si>
  <si>
    <t>TRANSPORTE COM CAMINHÃO BASCULANTE DE 6 M³, EM VIA URBANA EM REVESTIMENTO PRIMÁRIO (UNIDADE: M3XKM). AF_02/2026</t>
  </si>
  <si>
    <t xml:space="preserve"> 00038405 </t>
  </si>
  <si>
    <t>CONCRETO USINADO BOMBEAVEL, CLASSE DE RESISTENCIA C25, COM BRITA 0 E 1, SLUMP = 130 +/- 20 MM, EXCLUI SERVICO DE BOMBEAMENTO (NBR 8953)</t>
  </si>
  <si>
    <t xml:space="preserve"> 9.2 </t>
  </si>
  <si>
    <t xml:space="preserve"> 98525 </t>
  </si>
  <si>
    <t>LIMPEZA MECANIZADA DE CAMADA VEGETAL, VEGETAÇÃO E PEQUENAS ÁRVORES (DIÂMETRO DE TRONCO MENOR QUE 0,20 M), COM TRATOR DE ESTEIRAS. AF_03/2024</t>
  </si>
  <si>
    <t>Supressão Vegetal</t>
  </si>
  <si>
    <t xml:space="preserve"> 88441 </t>
  </si>
  <si>
    <t>JARDINEIRO COM ENCARGOS COMPLEMENTARES</t>
  </si>
  <si>
    <t xml:space="preserve"> 89031 </t>
  </si>
  <si>
    <t>TRATOR DE ESTEIRAS, POTÊNCIA 100 HP, PESO OPERACIONAL 9,4 T, COM LÂMINA 2,19 M3 - CHI DIURNO. AF_06/2014</t>
  </si>
  <si>
    <t xml:space="preserve"> 89032 </t>
  </si>
  <si>
    <t>TRATOR DE ESTEIRAS, POTÊNCIA 100 HP, PESO OPERACIONAL 9,4 T, COM LÂMINA 2,19 M3 - CHP DIURNO. AF_06/2014</t>
  </si>
  <si>
    <t xml:space="preserve"> 9.3 </t>
  </si>
  <si>
    <t xml:space="preserve"> 97084 </t>
  </si>
  <si>
    <t>COMPACTAÇÃO MECÂNICA DE SOLO PARA EXECUÇÃO DE RADIER, PISO DE CONCRETO OU LAJE SOBRE SOLO, COM COMPACTADOR DE SOLOS TIPO PLACA VIBRATÓRIA. AF_09/2021</t>
  </si>
  <si>
    <t>Radier, Piso de Concreto e Laje sobre Solo</t>
  </si>
  <si>
    <t xml:space="preserve"> 88309 </t>
  </si>
  <si>
    <t>PEDREIRO COM ENCARGOS COMPLEMENTARES</t>
  </si>
  <si>
    <t xml:space="preserve"> 91277 </t>
  </si>
  <si>
    <t>PLACA VIBRATÓRIA REVERSÍVEL COM MOTOR 4 TEMPOS A GASOLINA, FORÇA CENTRÍFUGA DE 25 KN (2500 KGF), POTÊNCIA 5,5 CV - CHP DIURNO. AF_08/2015</t>
  </si>
  <si>
    <t xml:space="preserve"> 9.4 </t>
  </si>
  <si>
    <t xml:space="preserve"> 104626 </t>
  </si>
  <si>
    <t>EXECUÇÃO DE PASSEIO (CALÇADA) OU PISO DE CONCRETO COM CONCRETO MOLDADO IN LOCO, USINADO C25, ACABAMENTO CONVENCIONAL, NÃO ARMADO. AF_03/2023</t>
  </si>
  <si>
    <t>Passeios de Concreto</t>
  </si>
  <si>
    <t xml:space="preserve"> 88262 </t>
  </si>
  <si>
    <t>CARPINTEIRO DE FORMAS COM ENCARGOS COMPLEMENTARES</t>
  </si>
  <si>
    <t xml:space="preserve"> 00002692 </t>
  </si>
  <si>
    <t>DESMOLDANTE PROTETOR PARA FORMAS DE MADEIRA, DE BASE OLEOSA EMULSIONADA EM AGUA</t>
  </si>
  <si>
    <t xml:space="preserve"> 00004509 </t>
  </si>
  <si>
    <t>SARRAFO *2,5 X 10* CM EM PINUS, MISTA OU EQUIVALENTE DA REGIAO - BRUTA</t>
  </si>
  <si>
    <t xml:space="preserve"> 00004517 </t>
  </si>
  <si>
    <t>SARRAFO *2,5 X 7,5* CM EM PINUS, MISTA OU EQUIVALENTE DA REGIAO - BRUTA</t>
  </si>
  <si>
    <t xml:space="preserve"> 00005068 </t>
  </si>
  <si>
    <t>PREGO DE ACO POLIDO COM CABECA 17 X 21 (2 X 11)</t>
  </si>
  <si>
    <t xml:space="preserve"> 00034493 </t>
  </si>
  <si>
    <t>CONCRETO USINADO BOMBEAVEL, CLASSE DE RESISTENCIA C25, COM BRITA 0 E 1, SLUMP = 100 +/- 20 MM, EXCLUI SERVICO DE BOMBEAMENTO (NBR 8953)</t>
  </si>
  <si>
    <t xml:space="preserve"> 9.5 </t>
  </si>
  <si>
    <t xml:space="preserve"> 100324 </t>
  </si>
  <si>
    <t>LASTRO COM MATERIAL GRANULAR (PEDRA BRITADA N.1 E PEDRA BRITADA N.2), APLICADO EM PISOS OU LAJES SOBRE SOLO, ESPESSURA DE *10 CM*. AF_01/2024</t>
  </si>
  <si>
    <t>Lastro</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</si>
  <si>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</si>
  <si>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</si>
  <si>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</si>
  <si>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</si>
  <si>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00004721 </t>
  </si>
  <si>
    <t>PEDRA BRITADA N. 1 (9,5 A 19 MM) POSTO PEDREIRA/FORNECEDOR, SEM FRETE</t>
  </si>
  <si>
    <t xml:space="preserve"> 9.7 </t>
  </si>
  <si>
    <t xml:space="preserve"> 88627 </t>
  </si>
  <si>
    <t>ARGAMASSA TRAÇO 1:0,5:4,5 (EM VOLUME DE CIMENTO, CAL E AREIA MÉDIA ÚMIDA) PARA ASSENTAMENTO DE ALVENARIA, PREPARO MANUAL. AF_08/2019</t>
  </si>
  <si>
    <t>Argamassas</t>
  </si>
  <si>
    <t xml:space="preserve"> 00000370 </t>
  </si>
  <si>
    <t>AREIA MEDIA - POSTO JAZIDA/FORNECEDOR (RETIRADO NA JAZIDA, SEM TRANSPORTE)</t>
  </si>
  <si>
    <t xml:space="preserve"> 00001106 </t>
  </si>
  <si>
    <t>CAL HIDRATADA CH-I PARA ARGAMASSAS</t>
  </si>
  <si>
    <t xml:space="preserve"> 00001379 </t>
  </si>
  <si>
    <t>CIMENTO PORTLAND COMPOSTO CP II-32</t>
  </si>
  <si>
    <t xml:space="preserve"> 9.9 </t>
  </si>
  <si>
    <t xml:space="preserve"> 102713 </t>
  </si>
  <si>
    <t>GEOTÊXTIL NÃO TECIDO 100% POLIÉSTER, RESISTÊNCIA A TRAÇÃO DE 14 KN/M (RT - 14), INSTALADO EM DRENO - FORNECIMENTO E INSTALAÇÃO. AF_07/2021</t>
  </si>
  <si>
    <t>Drenos</t>
  </si>
  <si>
    <t xml:space="preserve"> 00004021 </t>
  </si>
  <si>
    <t>GEOTEXTIL NAO TECIDO AGULHADO DE FILAMENTOS CONTINUOS 100% POLIESTER, RESITENCIA A TRACAO = 14 KN/M</t>
  </si>
  <si>
    <t xml:space="preserve"> 9.10 </t>
  </si>
  <si>
    <t xml:space="preserve"> 102509 </t>
  </si>
  <si>
    <t>PINTURA DE FAIXA DE PEDESTRE OU ZEBRADA TINTA RETRORREFLETIVA A BASE DE RESINA ACRÍLICA COM MICROESFERAS DE VIDRO, E = 30 CM, APLICAÇÃO MANUAL. AF_05/2021</t>
  </si>
  <si>
    <t>Pintura para Pisos e para Sinalização Horizontal e Vertical</t>
  </si>
  <si>
    <t xml:space="preserve"> 88310 </t>
  </si>
  <si>
    <t>PINTOR COM ENCARGOS COMPLEMENTARES</t>
  </si>
  <si>
    <t xml:space="preserve"> 00005318 </t>
  </si>
  <si>
    <t>DILUENTE AGUARRAS</t>
  </si>
  <si>
    <t xml:space="preserve"> 00007343 </t>
  </si>
  <si>
    <t>TINTA ACRILICA A BASE DE SOLVENTE, PARA SINALIZACAO HORIZONTAL VIARIA (NBR 11862)</t>
  </si>
  <si>
    <t xml:space="preserve"> 00012815 </t>
  </si>
  <si>
    <t>FITA CREPE ROLO DE *25* MM X 50 M</t>
  </si>
  <si>
    <t xml:space="preserve"> 00044477 </t>
  </si>
  <si>
    <t>MICROESFERAS DE VIDRO PARA SINALIZACAO HORIZONTAL VIARIA, TIPO II-A (DROP-ON) - NBR 16184</t>
  </si>
  <si>
    <t xml:space="preserve"> 00044478 </t>
  </si>
  <si>
    <t>MICROESFERAS DE VIDRO PARA SINALIZACAO HORIZONTAL VIARIA, TIPO I-B (PREMIX) - NBR 16184</t>
  </si>
  <si>
    <t xml:space="preserve"> 88238 </t>
  </si>
  <si>
    <t>AJUDANTE DE ARMADOR COM ENCARGOS COMPLEMENTARES</t>
  </si>
  <si>
    <t xml:space="preserve"> 95308 </t>
  </si>
  <si>
    <t>CURSO DE CAPACITAÇÃO PARA AJUDANTE DE ARMADOR (ENCARGOS COMPLEMENTARES) - HORISTA</t>
  </si>
  <si>
    <t xml:space="preserve"> 00006114 </t>
  </si>
  <si>
    <t>AJUDANTE DE ARMADOR (HORISTA)</t>
  </si>
  <si>
    <t xml:space="preserve"> 00043465 </t>
  </si>
  <si>
    <t>FERRAMENTAS - FAMILIA PEDREIRO - HORISTA (ENCARGOS COMPLEMENTARES - COLETADO CAIXA)</t>
  </si>
  <si>
    <t xml:space="preserve"> 00043489 </t>
  </si>
  <si>
    <t>EPI - FAMILIA PEDREIRO - HORISTA (ENCARGOS COMPLEMENTARES - COLETADO CAIXA)</t>
  </si>
  <si>
    <t xml:space="preserve"> 88245 </t>
  </si>
  <si>
    <t>ARMADOR COM ENCARGOS COMPLEMENTARES</t>
  </si>
  <si>
    <t xml:space="preserve"> 95314 </t>
  </si>
  <si>
    <t>CURSO DE CAPACITAÇÃO PARA ARMADOR (ENCARGOS COMPLEMENTARES) - HORISTA</t>
  </si>
  <si>
    <t xml:space="preserve"> 00000378 </t>
  </si>
  <si>
    <t>ARMADOR (HORISTA)</t>
  </si>
  <si>
    <t xml:space="preserve"> 67827 </t>
  </si>
  <si>
    <t>CAMINHÃO BASCULANTE 6 M3 TOCO, PESO BRUTO TOTAL 16.000 KG, CARGA ÚTIL MÁXIMA 11.130 KG, DISTÂNCIA ENTRE EIXOS 5,36 M, POTÊNCIA 185 CV, INCLUSIVE CAÇAMBA METÁLICA - CHI DIURNO. AF_06/2014</t>
  </si>
  <si>
    <t xml:space="preserve"> 7058 </t>
  </si>
  <si>
    <t>CAMINHÃO BASCULANTE 6 M3 TOCO, PESO BRUTO TOTAL 16.000 KG, CARGA ÚTIL MÁXIMA 11.130 KG, DISTÂNCIA ENTRE EIXOS 5,36 M, POTÊNCIA 185 CV, INCLUSIVE CAÇAMBA METÁLICA - DEPRECIAÇÃO. AF_06/2014</t>
  </si>
  <si>
    <t xml:space="preserve"> 7059 </t>
  </si>
  <si>
    <t>CAMINHÃO BASCULANTE 6 M3 TOCO, PESO BRUTO TOTAL 16.000 KG, CARGA ÚTIL MÁXIMA 11.130 KG, DISTÂNCIA ENTRE EIXOS 5,36 M, POTÊNCIA 185 CV, INCLUSIVE CAÇAMBA METÁLICA - JUROS. AF_06/2014</t>
  </si>
  <si>
    <t xml:space="preserve"> 91402 </t>
  </si>
  <si>
    <t>CAMINHÃO BASCULANTE 6 M3 TOCO, PESO BRUTO TOTAL 16.000 KG, CARGA ÚTIL MÁXIMA 11.130 KG, DISTÂNCIA ENTRE EIXOS 5,36 M, POTÊNCIA 185 CV, INCLUSIVE CAÇAMBA METÁLICA - IMPOSTOS E SEGUROS. AF_06/2014</t>
  </si>
  <si>
    <t xml:space="preserve"> 67826 </t>
  </si>
  <si>
    <t>CAMINHÃO BASCULANTE 6 M3 TOCO, PESO BRUTO TOTAL 16.000 KG, CARGA ÚTIL MÁXIMA 11.130 KG, DISTÂNCIA ENTRE EIXOS 5,36 M, POTÊNCIA 185 CV, INCLUSIVE CAÇAMBA METÁLICA - CHP DIURNO. AF_06/2014</t>
  </si>
  <si>
    <t xml:space="preserve"> 7060 </t>
  </si>
  <si>
    <t>CAMINHÃO BASCULANTE 6 M3 TOCO, PESO BRUTO TOTAL 16.000 KG, CARGA ÚTIL MÁXIMA 11.130 KG, DISTÂNCIA ENTRE EIXOS 5,36 M, POTÊNCIA 185 CV, INCLUSIVE CAÇAMBA METÁLICA - MANUTENÇÃO. AF_06/2014</t>
  </si>
  <si>
    <t xml:space="preserve"> 7061 </t>
  </si>
  <si>
    <t>CAMINHÃO BASCULANTE 6 M3 TOCO, PESO BRUTO TOTAL 16.000 KG, CARGA ÚTIL MÁXIMA 11.130 KG, DISTÂNCIA ENTRE EIXOS 5,36 M, POTÊNCIA 185 CV, INCLUSIVE CAÇAMBA METÁLICA - MATERIAIS NA OPERAÇÃO. AF_06/2014</t>
  </si>
  <si>
    <t xml:space="preserve"> 00037733 </t>
  </si>
  <si>
    <t>CACAMBA METALICA BASCULANTE COM CAPACIDADE DE 6 M3 (INCLUI MONTAGEM, NAO INCLUI CAMINHAO)</t>
  </si>
  <si>
    <t xml:space="preserve"> 00037752 </t>
  </si>
  <si>
    <t>CAMINHAO TOCO, PESO BRUTO TOTAL 16000 KG, CARGA UTIL MAXIMA 11030 KG, DISTANCIA ENTRE EIXOS 5,41 M, POTENCIA 185 CV (INCLUI CABINE E CHASSI, NAO INCLUI CARROCERIA)</t>
  </si>
  <si>
    <t xml:space="preserve"> 5940 </t>
  </si>
  <si>
    <t>PÁ CARREGADEIRA SOBRE RODAS, POTÊNCIA LÍQUIDA 128 HP, CAPACIDADE DA CAÇAMBA 1,7 A 2,8 M3, PESO OPERACIONAL 11632 KG - CHP DIURNO. AF_06/2014</t>
  </si>
  <si>
    <t xml:space="preserve"> 5942 </t>
  </si>
  <si>
    <t>PÁ CARREGADEIRA SOBRE RODAS, POTÊNCIA LÍQUIDA 128 HP, CAPACIDADE DA CAÇAMBA 1,7 A 2,8 M3, PESO OPERACIONAL 11632 KG - CHI DIURNO. AF_06/2014</t>
  </si>
  <si>
    <t xml:space="preserve"> 95330 </t>
  </si>
  <si>
    <t>CURSO DE CAPACITAÇÃO PARA CARPINTEIRO DE FÔRMAS (ENCARGOS COMPLEMENTARES) - HORISTA</t>
  </si>
  <si>
    <t xml:space="preserve"> 00001213 </t>
  </si>
  <si>
    <t>CARPINTEIRO DE FORMAS PARA CONCRETO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</si>
  <si>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</si>
  <si>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</si>
  <si>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</si>
  <si>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</si>
  <si>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92804 </t>
  </si>
  <si>
    <t>CORTE E DOBRA DE AÇO CA-50, DIÂMETRO DE 12,5 MM. AF_06/2022</t>
  </si>
  <si>
    <t>Armação para Estruturas de Concreto Armado</t>
  </si>
  <si>
    <t xml:space="preserve"> 00043055 </t>
  </si>
  <si>
    <t>ACO CA-50, 12,5 MM OU 16,0 MM, VERGALHAO</t>
  </si>
  <si>
    <t xml:space="preserve"> 95403 </t>
  </si>
  <si>
    <t>CURSO DE CAPACITAÇÃO PARA ENGENHEIRO CIVIL DE OBRA PLENO (ENCARGOS COMPLEMENTARES) - HORISTA</t>
  </si>
  <si>
    <t xml:space="preserve"> 00002707 </t>
  </si>
  <si>
    <t>ENGENHEIRO CIVIL DE OBRA PLENO (HORISTA)</t>
  </si>
  <si>
    <t xml:space="preserve"> 95390 </t>
  </si>
  <si>
    <t>CURSO DE CAPACITAÇÃO PARA JARDINEIRO (ENCARGOS COMPLEMENTARES) - HORISTA</t>
  </si>
  <si>
    <t xml:space="preserve"> 00044503 </t>
  </si>
  <si>
    <t>JARDINEIRO (HORISTA)</t>
  </si>
  <si>
    <t xml:space="preserve"> 95360 </t>
  </si>
  <si>
    <t>CURSO DE CAPACITAÇÃO PARA OPERADOR DE MÁQUINAS E EQUIPAMENTOS (ENCARGOS COMPLEMENTARES) - HORISTA</t>
  </si>
  <si>
    <t xml:space="preserve"> 95364 </t>
  </si>
  <si>
    <t>CURSO DE CAPACITAÇÃO PARA OPERADOR DE PÁ CARREGADEIRA (ENCARGOS COMPLEMENTARES) - HORISTA</t>
  </si>
  <si>
    <t xml:space="preserve"> 00004248 </t>
  </si>
  <si>
    <t>OPERADOR DE PA CARREGADEIRA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</si>
  <si>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</si>
  <si>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</si>
  <si>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</si>
  <si>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</si>
  <si>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</si>
  <si>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</si>
  <si>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</si>
  <si>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</si>
  <si>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</si>
  <si>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</si>
  <si>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</si>
  <si>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</si>
  <si>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</si>
  <si>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</si>
  <si>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</si>
  <si>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</si>
  <si>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88297 </t>
  </si>
  <si>
    <t>OPERADOR DE MÁQUINAS E EQUIPAMENTOS COM ENCARGOS COMPLEMENTARES</t>
  </si>
  <si>
    <t xml:space="preserve"> 88301 </t>
  </si>
  <si>
    <t>OPERADOR DE PÁ CARREGADEIRA COM ENCARGOS COMPLEMENTARES</t>
  </si>
  <si>
    <t xml:space="preserve"> 90676 </t>
  </si>
  <si>
    <t>PERFURATRIZ HIDRÁULICA SOBRE CAMINHÃO COM TRADO CURTO ACOPLADO, PROFUNDIDADE MÁXIMA DE 20 M, DIÂMETRO MÁXIMO DE 1500 MM, POTÊNCIA INSTALADA DE 137 HP, MESA ROTATIVA COM TORQUE MÁXIMO DE 30 KNM - DEPRECIAÇÃO. AF_06/2015</t>
  </si>
  <si>
    <t xml:space="preserve"> 90677 </t>
  </si>
  <si>
    <t>PERFURATRIZ HIDRÁULICA SOBRE CAMINHÃO COM TRADO CURTO ACOPLADO, PROFUNDIDADE MÁXIMA DE 20 M, DIÂMETRO MÁXIMO DE 1500 MM, POTÊNCIA INSTALADA DE 137 HP, MESA ROTATIVA COM TORQUE MÁXIMO DE 30 KNM - JUROS. AF_06/2015</t>
  </si>
  <si>
    <t xml:space="preserve"> 91021 </t>
  </si>
  <si>
    <t>PERFURATRIZ HIDRÁULICA SOBRE CAMINHÃO COM TRADO CURTO ACOPLADO, PROFUNDIDADE MÁXIMA DE 20 M, DIÂMETRO MÁXIMO DE 1500 MM, POTÊNCIA INSTALADA DE 137 HP, MESA ROTATIVA COM TORQUE MÁXIMO DE 30 KNM - IMPOSTOS E SEGUROS. AF_06/2015</t>
  </si>
  <si>
    <t xml:space="preserve"> 90678 </t>
  </si>
  <si>
    <t>PERFURATRIZ HIDRÁULICA SOBRE CAMINHÃO COM TRADO CURTO ACOPLADO, PROFUNDIDADE MÁXIMA DE 20 M, DIÂMETRO MÁXIMO DE 1500 MM, POTÊNCIA INSTALADA DE 137 HP, MESA ROTATIVA COM TORQUE MÁXIMO DE 30 KNM - MANUTENÇÃO. AF_06/2015</t>
  </si>
  <si>
    <t xml:space="preserve"> 90679 </t>
  </si>
  <si>
    <t>PERFURATRIZ HIDRÁULICA SOBRE CAMINHÃO COM TRADO CURTO ACOPLADO, PROFUNDIDADE MÁXIMA DE 20 M, DIÂMETRO MÁXIMO DE 1500 MM, POTÊNCIA INSTALADA DE 137 HP, MESA ROTATIVA COM TORQUE MÁXIMO DE 30 KNM - MATERIAIS NA OPERAÇÃO. AF_06/2015</t>
  </si>
  <si>
    <t xml:space="preserve"> 00038543 </t>
  </si>
  <si>
    <t>PERFURATRIZ HIDRAULICA COM TRADO CURTO ACOPLADO, PROFUNDIDADE MAXIMA DE 20 M, DIAMETRO MAXIMO DE 1500 MM, POTENCIA INSTALADA DE 137 HP, MESA ROTATIVA COM TORQUE MAXIMO DE 30 KNM (INCLUI MONTAGEM, NAO INCLUI CAMINHAO)</t>
  </si>
  <si>
    <t xml:space="preserve"> 00044061 </t>
  </si>
  <si>
    <t>CAMINHAO TRUCADO, PESO BRUTO TOTAL 23000 KG, CARGA UTIL MAXIMA 16540 KG, DISTANCIA ENTRE EIXOS 4,80 M, POTENCIA 256 CV (INCLUI CABINE E CHASSI, NAO INCLUI CARROCERIA)</t>
  </si>
  <si>
    <t xml:space="preserve"> 00043466 </t>
  </si>
  <si>
    <t>FERRAMENTAS - FAMILIA PINTOR - HORISTA (ENCARGOS COMPLEMENTARES - COLETADO CAIXA)</t>
  </si>
  <si>
    <t xml:space="preserve"> 00043490 </t>
  </si>
  <si>
    <t>EPI - FAMILIA PINTOR - HORISTA (ENCARGOS COMPLEMENTARES - COLETADO CAIXA)</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</si>
  <si>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</si>
  <si>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</si>
  <si>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</si>
  <si>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</si>
  <si>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</si>
  <si>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</si>
  <si>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</si>
  <si>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</si>
  <si>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</si>
  <si>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</si>
  <si>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00004222 </t>
  </si>
  <si>
    <t>GASOLINA COMUM</t>
  </si>
  <si>
    <t xml:space="preserve"> 89128 </t>
  </si>
  <si>
    <t>PÁ CARREGADEIRA SOBRE RODAS, POTÊNCIA LÍQUIDA 128 HP, CAPACIDADE DA CAÇAMBA 1,7 A 2,8 M3, PESO OPERACIONAL 11632 KG - DEPRECIAÇÃO. AF_06/2014</t>
  </si>
  <si>
    <t xml:space="preserve"> 89129 </t>
  </si>
  <si>
    <t>PÁ CARREGADEIRA SOBRE RODAS, POTÊNCIA LÍQUIDA 128 HP, CAPACIDADE DA CAÇAMBA 1,7 A 2,8 M3, PESO OPERACIONAL 11632 KG - JUROS. AF_06/2014</t>
  </si>
  <si>
    <t xml:space="preserve"> 53857 </t>
  </si>
  <si>
    <t>PÁ CARREGADEIRA SOBRE RODAS, POTÊNCIA LÍQUIDA 128 HP, CAPACIDADE DA CAÇAMBA 1,7 A 2,8 M3, PESO OPERACIONAL 11632 KG - MANUTENÇÃO. AF_06/2014</t>
  </si>
  <si>
    <t xml:space="preserve"> 53858 </t>
  </si>
  <si>
    <t>PÁ CARREGADEIRA SOBRE RODAS, POTÊNCIA LÍQUIDA 128 HP, CAPACIDADE DA CAÇAMBA 1,7 A 2,8 M3, PESO OPERACIONAL 11632 KG - MATERIAIS NA OPERAÇÃO. AF_06/2014</t>
  </si>
  <si>
    <t xml:space="preserve"> 00004262 </t>
  </si>
  <si>
    <t>PA CARREGADEIRA SOBRE RODAS, POTENCIA LIQUIDA 128 HP, CAPACIDADE DA CACAMBA DE 1,7 A 2,8 M3, PESO OPERACIONAL MAXIMO DE 11632 KG</t>
  </si>
  <si>
    <t xml:space="preserve"> 89029 </t>
  </si>
  <si>
    <t>TRATOR DE ESTEIRAS, POTÊNCIA 100 HP, PESO OPERACIONAL 9,4 T, COM LÂMINA 2,19 M3 - DEPRECIAÇÃO. AF_06/2014</t>
  </si>
  <si>
    <t xml:space="preserve"> 89030 </t>
  </si>
  <si>
    <t>TRATOR DE ESTEIRAS, POTÊNCIA 100 HP, PESO OPERACIONAL 9,4 T, COM LÂMINA 2,19 M3 - JUROS. AF_06/2014</t>
  </si>
  <si>
    <t xml:space="preserve"> 53817 </t>
  </si>
  <si>
    <t>TRATOR DE ESTEIRAS, POTÊNCIA 100 HP, PESO OPERACIONAL 9,4 T, COM LÂMINA 2,19 M3 - MATERIAIS NA OPERAÇÃO. AF_06/2014</t>
  </si>
  <si>
    <t xml:space="preserve"> 5724 </t>
  </si>
  <si>
    <t>TRATOR DE ESTEIRAS, POTÊNCIA 100 HP, PESO OPERACIONAL 9,4 T, COM LÂMINA 2,19 M3 - MANUTENÇÃO. AF_06/2014</t>
  </si>
  <si>
    <t xml:space="preserve"> 00007622 </t>
  </si>
  <si>
    <t>TRATOR DE ESTEIRAS, POTENCIA DE 100 HP, PESO OPERACIONAL DE 9,4 T, COM LAMINA COM CAPACIDADE DE 2,19 M3</t>
  </si>
  <si>
    <t>5914364
0,000
R$  0,96</t>
  </si>
  <si>
    <t>5914365
0,000
R$  0,77</t>
  </si>
  <si>
    <t>5914366
0,000
R$  0,67</t>
  </si>
  <si>
    <t xml:space="preserve"> 9 </t>
  </si>
  <si>
    <t>MELHORIAS NO PAISAGISMO E ILUMINAÇÃO</t>
  </si>
  <si>
    <t xml:space="preserve"> 9.6 </t>
  </si>
  <si>
    <t xml:space="preserve"> 00010917 </t>
  </si>
  <si>
    <t>TELA DE ACO SOLDADA NERVURADA, CA-60, Q-61, (0,97 KG/M2), DIAMETRO DO FIO = 3,4 MM, LARGURA = 2,45 M, ESPACAMENTO DA MALHA = 15 X 15 CM</t>
  </si>
  <si>
    <t xml:space="preserve"> 9.8 </t>
  </si>
  <si>
    <t xml:space="preserve"> 00037595 </t>
  </si>
  <si>
    <t>ARGAMASSA COLANTE TIPO AC III</t>
  </si>
  <si>
    <t>COMP</t>
  </si>
  <si>
    <t>COTAÇÃO</t>
  </si>
  <si>
    <t xml:space="preserve"> 9.12</t>
  </si>
  <si>
    <t xml:space="preserve"> 9.13</t>
  </si>
  <si>
    <t xml:space="preserve"> 9.14</t>
  </si>
  <si>
    <t xml:space="preserve"> 9.15</t>
  </si>
  <si>
    <t>PIGMENTO DE ÓXIDO DE FERRO VERMELHO PARA COLORIR O CONCRETO DA CALÇADA</t>
  </si>
  <si>
    <t>MUROFLOR PARA CANTEIRO EM FRENTE AO "POSTO CACO" - H: 50 CM (02 BLOCOS DE 25 CM) - FRETE INCLUS</t>
  </si>
  <si>
    <t xml:space="preserve">POSTE COM LUMINÁRIA SOLAR H= 4,00 </t>
  </si>
  <si>
    <t xml:space="preserve">REFLETOR SOLAR ENTORNO PÓRTICO </t>
  </si>
  <si>
    <t>Av. Maia Filho</t>
  </si>
  <si>
    <t>Diversas Ruas na Cidade de Salto do Jacuí - RS</t>
  </si>
  <si>
    <t>SINAPI - 03/2026 - Rio Grande do Sul
SICRO3 - 01/2026 - Rio Grande do Sul</t>
  </si>
  <si>
    <t>Pavimentação Asfáltica na cidade de Salto do Jacuí</t>
  </si>
  <si>
    <t>Planilha Orçamentária Resumida</t>
  </si>
  <si>
    <t>DESCRIÇÃO</t>
  </si>
  <si>
    <t xml:space="preserve">RESUMO SOLUÇÃO
</t>
  </si>
  <si>
    <t>TOTAL</t>
  </si>
  <si>
    <t>PESO (%)</t>
  </si>
  <si>
    <t>RUA CENÊNCIO FERREIRA - SALTO DO JACUÍ</t>
  </si>
  <si>
    <t>RUA SIMIÃO GUERREIRO - SALTO DO JACUÍ</t>
  </si>
  <si>
    <t>RUA ANTÔNIO DE OLIVEIRA - SALTO DO JACUÍ</t>
  </si>
  <si>
    <t>TOTAL GERAL</t>
  </si>
  <si>
    <t>MOB</t>
  </si>
  <si>
    <t>MOBILIZAÇÃO DE EQUIPAMENTOS</t>
  </si>
  <si>
    <t>REFERÊNCIA DE CUSTO SICRO</t>
  </si>
  <si>
    <t>CÓDIGO</t>
  </si>
  <si>
    <t>QUANT. EQUIP.</t>
  </si>
  <si>
    <t>DMT KM</t>
  </si>
  <si>
    <t>VEL. MÉDIA (KM/H)</t>
  </si>
  <si>
    <t>TEMPO DE VIAGEM (h)</t>
  </si>
  <si>
    <t>CUSTO TRANSP. (R$/h)</t>
  </si>
  <si>
    <t>TOTAL (R$)</t>
  </si>
  <si>
    <r>
      <t>FONTE DE PREÇO (SINAPI - 03/2026 - Rio Grande do Sul
SICRO3 - 01/2026 - Rio Grande do Sul</t>
    </r>
    <r>
      <rPr>
        <b/>
        <sz val="8"/>
        <color rgb="FF000000"/>
        <rFont val="Arial"/>
        <family val="2"/>
      </rPr>
      <t>) NÃO DESONERADO</t>
    </r>
  </si>
  <si>
    <t>EQUIPAMENTO UTILIZADO</t>
  </si>
  <si>
    <t>EQUIPAMENTO DE GRANDE PORTE</t>
  </si>
  <si>
    <t>1.1</t>
  </si>
  <si>
    <t>ROLO COMPACTADOR VIBRATÓRIO DE UM CILINDRO AÇO LISO, POTÊNCIA 80 HP, PESO OPERACIONAL MÁXIMO 8,1 T, IMPACTO DINÂMICO 16,15 / 9,5 T, LARGURA DE TRABALHO 1,68 M</t>
  </si>
  <si>
    <t>SICRO E9666</t>
  </si>
  <si>
    <t>Cavalo mecânico com semi-reboque e capacidade de 30 t - 265 kW</t>
  </si>
  <si>
    <t>1.2</t>
  </si>
  <si>
    <t>ROLO COMPACTADOR VIBRATORIO TANDEM DOIS CILINDROS, AÇO LISO, POTENCIA 125 HP, PESO SEM/COM LASTRO 10,20/11,66</t>
  </si>
  <si>
    <t>1.3</t>
  </si>
  <si>
    <t>VIBROACABADORA DE ASFALTO SOBRE ESTEIRAS, LARGURA DE PAVIMENTAÇÃO 1,90 M A 5,30 M, POTÊNCIA 105 HP CAPACIDADE 450 T/H</t>
  </si>
  <si>
    <t>1.4</t>
  </si>
  <si>
    <t>1.5</t>
  </si>
  <si>
    <t xml:space="preserve"> RETROESCAVADEIRA SOBRE RODAS COM CARREGADEIRA, TRAÇÃO 4X4, POTÊNCIA LÍ CHP CR 110,93 Q. 88 HP, CAÇAMBA CARREG. CAP. MÍN. 1 M3, CAÇAMBA RETRO CAP. 0,26 M3, PESO OPERACIONAL MÍN. 6.674 KG, PROFUNDIDADE ESCAVAÇÃO MÁX. 4,37 M - C HP DIURNO. AF_06/2014</t>
  </si>
  <si>
    <t>1.6</t>
  </si>
  <si>
    <t>MINICARREGADEIRA SOBRE RODAS POTENCIA 47HP CAPACIDADE OPERACAO 646 KG, COM VASSOURA MECÂNICA ACOPLADA - DEPRECIAÇÃO. AF_03/2017</t>
  </si>
  <si>
    <t>Subtotal (Equipamentos Grande porte)</t>
  </si>
  <si>
    <t>Veículos Leves e Caminhões Comuns</t>
  </si>
  <si>
    <t>2.1</t>
  </si>
  <si>
    <t>CAMINHÃO PIPA 10.000 L TRUCADO, PESO BRUTOTOTAL 23.000 KG, CARGA ÚTIL MÁXIMA 15.935 KG, DISTÂNCIA ENTRE EIXOS 4,8 M, POTÊNCIA 230 CV, INCLUSIVE TANQUE DE AÇO PARA TRANSPORTE DE ÁGUA</t>
  </si>
  <si>
    <t>SINAPI 5901</t>
  </si>
  <si>
    <t>CAMINHÃO PIPA 10.000 L TRUCADO, PESO BRUTO TOTAL 23.000 KG, CARGA ÚTIL MÁXIMA 15.935 KG, DISTÂNCIA ENTRE EIXOS 4,8 M, POTÊNCIA 230 CV, INCLUSIVE TANQUE DE AÇO PARA TRANSPORTE DE ÁGUA - CHP DIURNO. AF_06/2014</t>
  </si>
  <si>
    <t>2.2</t>
  </si>
  <si>
    <t>CAMINHÃO BASCULANTE 10 M3, TRUCADO CABINE SIMPLES, PESO BRUTO TOTAL 23.000 KG, CARGA ÚTIL MÁXIMA 15.935 KG, DISTÂNCIA ENTRE EIXOS 4,80 M, POTÊNCIA 230 CV INCLUSIVE CAÇAMBA METÁLICA - CHP DIURNO.</t>
  </si>
  <si>
    <t>SINAPI 91386</t>
  </si>
  <si>
    <t>2.3</t>
  </si>
  <si>
    <t>ESPARGIDOR DE ASFALTO PRESSURIZADO, TANQUE 6 M3 COM ISOLAÇÃO TÉRMICA, AQUECIDO COM 2 MAÇARICOS, COM BARRA ESPARGIDORA 3,60 M, MONTADO SOBRE CAMINHÃO TOCO, PBT 14.300 KG, POTÊNCIA 185 CV</t>
  </si>
  <si>
    <t>SINAPI 83362</t>
  </si>
  <si>
    <t>ESPARGIDOR DE ASFALTO PRESSURIZADO, TANQUE 6 M3 COM ISOLAÇÃO TÉRMICA, AQUECIDO COM 2 MAÇARICOS, COM BARRA ESPARGIDORA 3,60 M, MONTADO SOBRE CAMINHÃO TOCO, PBT 14.300 KG, POTÊNCIA 185 CV - CHP DIURNO. AF_08/2015</t>
  </si>
  <si>
    <t>Subtotal (Veículos Leves e Caminhões Comuns)</t>
  </si>
  <si>
    <t>DESMOB</t>
  </si>
  <si>
    <t>DESMOBILIZAÇÃO DE EQUIPAMENTOS</t>
  </si>
  <si>
    <t>REFERÊNCIA DE CUSTO</t>
  </si>
  <si>
    <t>POSTE COM LUMINÁRIA SOLAR COM BRAÇO H = 5,00</t>
  </si>
  <si>
    <t>Pavimentação Asfáltica de Diversas Ruas - Salto do Jacuí - RS</t>
  </si>
  <si>
    <t>AVENIDA PIO XII - SALTO DO JACUÍ</t>
  </si>
  <si>
    <t>AVENIDA CENTRAL DO JACUÍ - SALTO DO JACUÍ</t>
  </si>
  <si>
    <t>RUA CENTRAL PRESIDENTE MÉDICE - SALTO DO JACUÍ</t>
  </si>
  <si>
    <t>RUA ANDRADE NEVES - SALTO DO JACUÍ</t>
  </si>
  <si>
    <t>AVENIDA PIO XII - ACESSO ERS/481</t>
  </si>
  <si>
    <t>AVENIDA CENTRAL DO JACUÍ</t>
  </si>
  <si>
    <t>AVENIDA CENTRAL PRESIDENTE MÉDICE "HOSPITAL"</t>
  </si>
  <si>
    <t>RUA ANDRADE NEVES</t>
  </si>
  <si>
    <t>RUA CENÊNCIO FERREIRA</t>
  </si>
  <si>
    <t>RUA SIMIÃO GUERREIRO</t>
  </si>
  <si>
    <t>RUA ANTÔNIO DE OLIVEIRA</t>
  </si>
  <si>
    <t>AVENIDA MAIA FILHO</t>
  </si>
  <si>
    <t>B.D.I.: 23,38%</t>
  </si>
  <si>
    <t>DRENAGEM PLUVIAL + REPAROS PROFUNDOS LOCALIZADOS + REP CBUQ CONVENCIONAL 2,5 cm 100% + Capa CBUQ CONVENCIONAL 3,0 cm 60%</t>
  </si>
  <si>
    <t>DRENAGEM PLUVIAL + REPAROS PROFUNDOS LOCALIZADOS + REP CBUQ CONVENCIONAL 2,5 cm 100% + Capa CBUQ CONVENCIONAL 2,5 cm 100%</t>
  </si>
  <si>
    <t>DRENAGEM PLUVIAL + REPAROS PROFUNDOS LOCALIZADOS + REP CBUQ CONVENCIONAL 2,5 cm 100% + Capa CBUQ CONVENCIONAL 3,0 cm 100%</t>
  </si>
  <si>
    <t>MELHORIAS NO PAISAGISMO E ILUMINAÇÃO + CICLOFAIXA</t>
  </si>
  <si>
    <t xml:space="preserve"> REP CBUQ CONVENCIONAL 2,5 cm 100% + Capa CBUQ CONVENCIONAL 3,0 cm 100%</t>
  </si>
  <si>
    <t xml:space="preserve"> 9.11</t>
  </si>
  <si>
    <t xml:space="preserve"> 4.2.2</t>
  </si>
  <si>
    <t xml:space="preserve"> 4.2.3</t>
  </si>
  <si>
    <t xml:space="preserve"> 4.2.4</t>
  </si>
  <si>
    <t xml:space="preserve"> 4.2.5</t>
  </si>
  <si>
    <t xml:space="preserve"> 4.2.6</t>
  </si>
  <si>
    <t xml:space="preserve"> 4.2.7</t>
  </si>
  <si>
    <t xml:space="preserve"> 4.2.8</t>
  </si>
  <si>
    <t xml:space="preserve"> 4.2.9</t>
  </si>
  <si>
    <t>AVENIDA MAIA FILHO - SALTO DO JACUÍ</t>
  </si>
  <si>
    <t>2.4</t>
  </si>
  <si>
    <t>2.5</t>
  </si>
  <si>
    <t>2.6</t>
  </si>
  <si>
    <t>2.7</t>
  </si>
  <si>
    <t>2.8</t>
  </si>
  <si>
    <t>2.9</t>
  </si>
  <si>
    <t>1.7</t>
  </si>
  <si>
    <t>1.8</t>
  </si>
  <si>
    <t>1.9</t>
  </si>
  <si>
    <t>3.1</t>
  </si>
  <si>
    <t>3.2</t>
  </si>
  <si>
    <t>3.3</t>
  </si>
  <si>
    <t>3.4</t>
  </si>
  <si>
    <t>3.5</t>
  </si>
  <si>
    <t>3.6</t>
  </si>
  <si>
    <t>3.7</t>
  </si>
  <si>
    <t>3.8</t>
  </si>
  <si>
    <t>3.9</t>
  </si>
  <si>
    <t>4.1</t>
  </si>
  <si>
    <t>4.2</t>
  </si>
  <si>
    <t>4.3</t>
  </si>
  <si>
    <t>4.4</t>
  </si>
  <si>
    <t>4.5</t>
  </si>
  <si>
    <t>4.6</t>
  </si>
  <si>
    <t>4.7</t>
  </si>
  <si>
    <t>4.8</t>
  </si>
  <si>
    <t>4.9</t>
  </si>
  <si>
    <t>5.1</t>
  </si>
  <si>
    <t>5.3</t>
  </si>
  <si>
    <t>5.4</t>
  </si>
  <si>
    <t>5.5</t>
  </si>
  <si>
    <t>5.6</t>
  </si>
  <si>
    <t>5.7</t>
  </si>
  <si>
    <t>5.8</t>
  </si>
  <si>
    <t>5.9</t>
  </si>
  <si>
    <t>6.1</t>
  </si>
  <si>
    <t>6.2</t>
  </si>
  <si>
    <t>6.3</t>
  </si>
  <si>
    <t>6.4</t>
  </si>
  <si>
    <t>6.5</t>
  </si>
  <si>
    <t>6.6</t>
  </si>
  <si>
    <t>6.7</t>
  </si>
  <si>
    <t>6.8</t>
  </si>
  <si>
    <t>6.9</t>
  </si>
  <si>
    <t>7.1</t>
  </si>
  <si>
    <t>8.1</t>
  </si>
  <si>
    <t>8.2</t>
  </si>
  <si>
    <t>8.3</t>
  </si>
  <si>
    <t>8.4</t>
  </si>
  <si>
    <t>8.5</t>
  </si>
  <si>
    <t>8.6</t>
  </si>
  <si>
    <t>8.7</t>
  </si>
  <si>
    <t>8.8</t>
  </si>
  <si>
    <t>8.9</t>
  </si>
  <si>
    <t>7.2</t>
  </si>
  <si>
    <t>7.3</t>
  </si>
  <si>
    <t>7.4</t>
  </si>
  <si>
    <t>7.5</t>
  </si>
  <si>
    <t>7.6</t>
  </si>
  <si>
    <t>7.7</t>
  </si>
  <si>
    <t>7.8</t>
  </si>
  <si>
    <t>7.9</t>
  </si>
  <si>
    <t>ALARGAMENTO DE PISTA + REP CBUQ CONVENCIONAL 3,0 cm 100% + Capa CBUQ CONVENCIONAL  3,0 cm 100% + MELHORIAS NO PAISAGISMO E ILUMINAÇÃO</t>
  </si>
  <si>
    <t xml:space="preserve"> 3.12</t>
  </si>
  <si>
    <t xml:space="preserve"> 3.13</t>
  </si>
  <si>
    <t xml:space="preserve"> 3.14</t>
  </si>
  <si>
    <t>REFORMA E NIVELAMENTO BOCA DE LOBO EXISTENTE COM GRELHA DE FERRO (COM DIMENSÕES ATÉ 1,40 X 1,40 m)</t>
  </si>
  <si>
    <t xml:space="preserve"> 2.3</t>
  </si>
  <si>
    <t xml:space="preserve"> 1.3.5 </t>
  </si>
  <si>
    <t xml:space="preserve"> 1023 </t>
  </si>
  <si>
    <t>PAVI - PAVIMENTAÇÃO</t>
  </si>
  <si>
    <t xml:space="preserve"> CP-19 </t>
  </si>
  <si>
    <t>ALVENARIA DEM TIJOLO CERÂMICO MACIÇO 5X10X20CM 1VEZ (ESPESSURA 20CM), ASSENTADO COM ARGAMASSA TRAÇO 1:2:8 (CIMENTO, CAL E AREIA) - SINAPI (72131)</t>
  </si>
  <si>
    <t>PARE - PAREDES/PAINEIS</t>
  </si>
  <si>
    <t xml:space="preserve"> 87775 </t>
  </si>
  <si>
    <t>EMBOÇO OU MASSA ÚNICA EM ARGAMASSA TRAÇO 1:2:8, PREPARO MECÂNICO COM BETONEIRA 400 L, APLICADA MANUALMENTE EM PANOS DE FACHADA COM PRESENÇA DE VÃOS, ESPESSURA DE 25 MM. AF_08/2022</t>
  </si>
  <si>
    <t>Massa Única Externa</t>
  </si>
  <si>
    <t xml:space="preserve"> 97624 </t>
  </si>
  <si>
    <t>DEMOLIÇÃO DE ALVENARIA DE TIJOLO MACIÇO, DE FORMA MANUAL, SEM REAPROVEITAMENTO. AF_09/2023</t>
  </si>
  <si>
    <t>Demolições e Remoções</t>
  </si>
  <si>
    <t xml:space="preserve"> 00000568 </t>
  </si>
  <si>
    <t>CANTONEIRA (ABAS IGUAIS) EM ACO CARBONO, 50,8 MM X 9,53 MM (L X E), 6,99 KG/M</t>
  </si>
  <si>
    <t xml:space="preserve"> M1600 </t>
  </si>
  <si>
    <t>Trilho TR25 em aço-carbono usado</t>
  </si>
  <si>
    <t xml:space="preserve"> 00000557 </t>
  </si>
  <si>
    <t>BARRA DE ACO CHATO, RETANGULAR, 38,1 MM X 12,7 MM (L X E), 3,79 KG/M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</si>
</sst>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R$&quot;\ * #,##0.00_-;\-&quot;R$&quot;\ * #,##0.00_-;_-&quot;R$&quot;\ * &quot;-&quot;??_-;_-@_-"/>
    <numFmt numFmtId="43" formatCode="_-* #,##0.00_-;\-* #,##0.00_-;_-* &quot;-&quot;??_-;_-@_-"/>
    <numFmt numFmtId="164" formatCode="#,##0.00\ %"/>
    <numFmt numFmtId="165" formatCode="_-* #,##0.00_-;\-* #,##0.00_-;_-* \-??_-;_-@_-"/>
    <numFmt numFmtId="166" formatCode="#,##0.00\ ;\(#,##0.00\);\-#\ ;@\ "/>
    <numFmt numFmtId="167" formatCode="0.00&quot; km&quot;"/>
    <numFmt numFmtId="168" formatCode="* #,##0.00\ ;\-* #,##0.00\ ;* \-#\ ;@\ "/>
    <numFmt numFmtId="169" formatCode="_-&quot;R$&quot;\ * #,##0.00000000_-;\-&quot;R$&quot;\ * #,##0.00000000_-;_-&quot;R$&quot;\ * &quot;-&quot;??_-;_-@_-"/>
    <numFmt numFmtId="170" formatCode="#,##0.0000000"/>
    <numFmt numFmtId="171" formatCode="#,##0.0000"/>
    <numFmt numFmtId="172" formatCode="0.000%"/>
    <numFmt numFmtId="173" formatCode="_-&quot;R$&quot;\ * #,##0.00_-;\-&quot;R$&quot;\ * #,##0.00_-;_-&quot;R$&quot;\ * &quot;-&quot;??_-;_-@"/>
    <numFmt numFmtId="174" formatCode="&quot;R$&quot;\ #,##0.00"/>
    <numFmt numFmtId="175" formatCode="_(&quot;R$ &quot;* #,##0.00_);_(&quot;R$ &quot;* \(#,##0.00\);_(&quot;R$ &quot;* &quot;-&quot;??_);_(@_)"/>
    <numFmt numFmtId="176" formatCode="_(* #,##0.00_);_(* \(#,##0.00\);_(* &quot;-&quot;??_);_(@_)"/>
    <numFmt numFmtId="177" formatCode="_-* #,##0.0000_-;\-* #,##0.0000_-;_-* &quot;-&quot;??_-;_-@"/>
    <numFmt numFmtId="178" formatCode="_-* #,##0.00_-;\-* #,##0.00_-;_-* &quot;-&quot;??_-;_-@"/>
  </numFmts>
  <fonts count="69" x14ac:knownFonts="1">
    <font>
      <sz val="11"/>
      <name val="Arial"/>
      <family val="1"/>
    </font>
    <font>
      <sz val="11"/>
      <color theme="1"/>
      <name val="Calibri"/>
      <family val="2"/>
      <scheme val="minor"/>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sz val="10"/>
      <name val="Arial"/>
      <family val="1"/>
    </font>
    <font>
      <sz val="10"/>
      <name val="Arial"/>
      <family val="1"/>
    </font>
    <font>
      <b/>
      <sz val="10"/>
      <name val="Arial"/>
      <family val="2"/>
    </font>
    <font>
      <sz val="8"/>
      <name val="Arial"/>
      <family val="1"/>
    </font>
    <font>
      <sz val="11"/>
      <color rgb="FF000000"/>
      <name val="Arial"/>
      <family val="2"/>
    </font>
    <font>
      <b/>
      <sz val="11"/>
      <color rgb="FF000000"/>
      <name val="Arial"/>
      <family val="2"/>
    </font>
    <font>
      <b/>
      <sz val="11"/>
      <name val="Arial"/>
      <family val="2"/>
    </font>
    <font>
      <sz val="10"/>
      <name val="Arial"/>
      <family val="2"/>
    </font>
    <font>
      <b/>
      <sz val="12"/>
      <name val="Arial"/>
      <family val="2"/>
    </font>
    <font>
      <sz val="11"/>
      <color indexed="8"/>
      <name val="Calibri"/>
      <family val="2"/>
    </font>
    <font>
      <b/>
      <sz val="11"/>
      <name val="Calibri"/>
      <family val="2"/>
    </font>
    <font>
      <sz val="11"/>
      <name val="Calibri"/>
      <family val="2"/>
    </font>
    <font>
      <sz val="10"/>
      <name val="Calibri"/>
      <family val="2"/>
    </font>
    <font>
      <sz val="10"/>
      <color indexed="8"/>
      <name val="Calibri"/>
      <family val="2"/>
    </font>
    <font>
      <b/>
      <sz val="16"/>
      <name val="Arial"/>
      <family val="2"/>
    </font>
    <font>
      <b/>
      <sz val="18"/>
      <name val="Arial"/>
      <family val="2"/>
    </font>
    <font>
      <sz val="16"/>
      <name val="Arial"/>
      <family val="2"/>
    </font>
    <font>
      <b/>
      <sz val="10"/>
      <color rgb="FF000000"/>
      <name val="Arial"/>
      <family val="2"/>
    </font>
    <font>
      <sz val="11"/>
      <name val="Arial"/>
      <family val="1"/>
    </font>
    <font>
      <b/>
      <sz val="12"/>
      <color rgb="FF000000"/>
      <name val="Arial"/>
      <family val="1"/>
    </font>
    <font>
      <b/>
      <sz val="16"/>
      <color rgb="FF000000"/>
      <name val="Arial"/>
      <family val="1"/>
    </font>
    <font>
      <sz val="10"/>
      <name val="Arial"/>
      <family val="2"/>
      <charset val="1"/>
    </font>
    <font>
      <b/>
      <sz val="14"/>
      <name val="Calibri"/>
      <family val="2"/>
      <charset val="1"/>
    </font>
    <font>
      <b/>
      <sz val="12"/>
      <name val="Calibri"/>
      <family val="2"/>
      <charset val="1"/>
    </font>
    <font>
      <b/>
      <sz val="11"/>
      <color rgb="FF000000"/>
      <name val="Arial"/>
      <family val="2"/>
      <charset val="1"/>
    </font>
    <font>
      <sz val="11"/>
      <color rgb="FF000000"/>
      <name val="Calibri"/>
      <family val="2"/>
      <charset val="1"/>
    </font>
    <font>
      <b/>
      <sz val="11"/>
      <color rgb="FF000000"/>
      <name val="Calibri"/>
      <family val="2"/>
      <charset val="1"/>
    </font>
    <font>
      <sz val="11"/>
      <color rgb="FF000000"/>
      <name val="Arial"/>
      <family val="2"/>
      <charset val="1"/>
    </font>
    <font>
      <b/>
      <sz val="11"/>
      <name val="Calibri"/>
      <family val="2"/>
      <charset val="1"/>
    </font>
    <font>
      <b/>
      <sz val="10"/>
      <name val="Calibri"/>
      <family val="2"/>
      <charset val="1"/>
    </font>
    <font>
      <b/>
      <sz val="12"/>
      <color rgb="FF000000"/>
      <name val="Arial"/>
      <family val="2"/>
      <charset val="1"/>
    </font>
    <font>
      <sz val="15"/>
      <name val="Arial"/>
      <family val="2"/>
      <charset val="1"/>
    </font>
    <font>
      <vertAlign val="superscript"/>
      <sz val="15"/>
      <name val="Arial"/>
      <family val="2"/>
      <charset val="1"/>
    </font>
    <font>
      <sz val="11"/>
      <name val="Arial"/>
      <family val="1"/>
      <charset val="1"/>
    </font>
    <font>
      <sz val="11"/>
      <name val="Arial"/>
      <family val="2"/>
      <charset val="1"/>
    </font>
    <font>
      <b/>
      <sz val="10"/>
      <color rgb="FF000000"/>
      <name val="Arial"/>
      <family val="2"/>
      <charset val="1"/>
    </font>
    <font>
      <b/>
      <sz val="12"/>
      <name val="Arial"/>
      <family val="1"/>
    </font>
    <font>
      <sz val="12"/>
      <name val="Arial"/>
      <family val="1"/>
    </font>
    <font>
      <sz val="11"/>
      <color theme="1"/>
      <name val="Calibri"/>
      <scheme val="minor"/>
    </font>
    <font>
      <b/>
      <sz val="8"/>
      <color theme="1"/>
      <name val="Arial"/>
      <family val="2"/>
    </font>
    <font>
      <sz val="10"/>
      <color theme="1"/>
      <name val="Arial"/>
      <family val="2"/>
    </font>
    <font>
      <b/>
      <sz val="10"/>
      <color theme="1"/>
      <name val="Arial"/>
      <family val="2"/>
    </font>
    <font>
      <b/>
      <sz val="8"/>
      <color rgb="FF000000"/>
      <name val="Arial"/>
      <family val="2"/>
    </font>
    <font>
      <sz val="8"/>
      <color theme="1"/>
      <name val="Arial"/>
      <family val="2"/>
    </font>
    <font>
      <sz val="9"/>
      <color theme="1"/>
      <name val="Arial"/>
      <family val="2"/>
    </font>
    <font>
      <sz val="11"/>
      <color theme="1"/>
      <name val="Arial"/>
      <family val="2"/>
    </font>
    <font>
      <b/>
      <sz val="11"/>
      <color theme="1"/>
      <name val="Arial"/>
      <family val="2"/>
    </font>
    <font>
      <sz val="10"/>
      <color rgb="FF000000"/>
      <name val="Arial"/>
      <family val="2"/>
    </font>
    <font>
      <sz val="11"/>
      <color theme="1"/>
      <name val="Calibri"/>
      <family val="2"/>
    </font>
  </fonts>
  <fills count="40">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8ECF6"/>
      </patternFill>
    </fill>
    <fill>
      <patternFill patternType="solid">
        <fgColor rgb="FFD8ECF6"/>
      </patternFill>
    </fill>
    <fill>
      <patternFill patternType="solid">
        <fgColor rgb="FFD8ECF6"/>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FF0D8"/>
      </patternFill>
    </fill>
    <fill>
      <patternFill patternType="solid">
        <fgColor theme="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indexed="22"/>
        <bgColor indexed="31"/>
      </patternFill>
    </fill>
    <fill>
      <patternFill patternType="solid">
        <fgColor indexed="26"/>
        <bgColor indexed="9"/>
      </patternFill>
    </fill>
    <fill>
      <patternFill patternType="solid">
        <fgColor theme="4" tint="0.59999389629810485"/>
        <bgColor indexed="64"/>
      </patternFill>
    </fill>
    <fill>
      <patternFill patternType="solid">
        <fgColor rgb="FFDDDDDD"/>
        <bgColor rgb="FFD6D6D6"/>
      </patternFill>
    </fill>
    <fill>
      <patternFill patternType="solid">
        <fgColor theme="0"/>
        <bgColor rgb="FFF2F2F2"/>
      </patternFill>
    </fill>
    <fill>
      <patternFill patternType="solid">
        <fgColor rgb="FFFFFFFF"/>
        <bgColor rgb="FFFFFFFF"/>
      </patternFill>
    </fill>
    <fill>
      <patternFill patternType="solid">
        <fgColor rgb="FFBAD4EF"/>
        <bgColor rgb="FFBAD4EF"/>
      </patternFill>
    </fill>
    <fill>
      <patternFill patternType="solid">
        <fgColor rgb="FFD6D6D6"/>
        <bgColor rgb="FFD6D6D6"/>
      </patternFill>
    </fill>
    <fill>
      <patternFill patternType="solid">
        <fgColor rgb="FFEFEFEF"/>
        <bgColor rgb="FFEFEFEF"/>
      </patternFill>
    </fill>
    <fill>
      <patternFill patternType="solid">
        <fgColor rgb="FFD8D8D8"/>
        <bgColor rgb="FFD8D8D8"/>
      </patternFill>
    </fill>
    <fill>
      <patternFill patternType="solid">
        <fgColor rgb="FFBDD6EE"/>
        <bgColor rgb="FFBDD6EE"/>
      </patternFill>
    </fill>
    <fill>
      <patternFill patternType="solid">
        <fgColor theme="0" tint="-0.14999847407452621"/>
        <bgColor rgb="FFFFFFFF"/>
      </patternFill>
    </fill>
    <fill>
      <patternFill patternType="solid">
        <fgColor theme="0"/>
        <bgColor rgb="FFD8ECF6"/>
      </patternFill>
    </fill>
    <fill>
      <patternFill patternType="solid">
        <fgColor theme="0"/>
        <bgColor rgb="FFE3E3E3"/>
      </patternFill>
    </fill>
    <fill>
      <patternFill patternType="solid">
        <fgColor theme="0" tint="-0.249977111117893"/>
        <bgColor rgb="FFD8ECF6"/>
      </patternFill>
    </fill>
  </fills>
  <borders count="66">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bottom style="medium">
        <color auto="1"/>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auto="1"/>
      </bottom>
      <diagonal/>
    </border>
    <border>
      <left/>
      <right style="medium">
        <color indexed="64"/>
      </right>
      <top/>
      <bottom style="medium">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ck">
        <color rgb="FFFF5500"/>
      </bottom>
      <diagonal/>
    </border>
    <border>
      <left style="thin">
        <color rgb="FFCCCCCC"/>
      </left>
      <right style="thin">
        <color rgb="FFCCCCCC"/>
      </right>
      <top style="thin">
        <color rgb="FFCCCCCC"/>
      </top>
      <bottom/>
      <diagonal/>
    </border>
    <border>
      <left style="thin">
        <color rgb="FFCCCCCC"/>
      </left>
      <right style="thin">
        <color rgb="FFCCCCCC"/>
      </right>
      <top/>
      <bottom style="thin">
        <color rgb="FFCCCCCC"/>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style="thick">
        <color rgb="FF000000"/>
      </top>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top/>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right/>
      <top/>
      <bottom style="thin">
        <color rgb="FFCCCCCC"/>
      </bottom>
      <diagonal/>
    </border>
  </borders>
  <cellStyleXfs count="17">
    <xf numFmtId="0" fontId="0" fillId="0" borderId="0"/>
    <xf numFmtId="0" fontId="27" fillId="0" borderId="0"/>
    <xf numFmtId="0" fontId="29" fillId="0" borderId="0"/>
    <xf numFmtId="165" fontId="29" fillId="0" borderId="0" applyFill="0" applyBorder="0" applyAlignment="0" applyProtection="0"/>
    <xf numFmtId="0" fontId="27" fillId="0" borderId="0"/>
    <xf numFmtId="44" fontId="38" fillId="0" borderId="0" applyFont="0" applyFill="0" applyBorder="0" applyAlignment="0" applyProtection="0"/>
    <xf numFmtId="9" fontId="38" fillId="0" borderId="0" applyFont="0" applyFill="0" applyBorder="0" applyAlignment="0" applyProtection="0"/>
    <xf numFmtId="0" fontId="41" fillId="0" borderId="0"/>
    <xf numFmtId="168" fontId="45" fillId="0" borderId="0" applyBorder="0" applyProtection="0"/>
    <xf numFmtId="0" fontId="47" fillId="0" borderId="0"/>
    <xf numFmtId="0" fontId="53" fillId="0" borderId="0"/>
    <xf numFmtId="0" fontId="45" fillId="0" borderId="0"/>
    <xf numFmtId="0" fontId="38"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0" fontId="58" fillId="0" borderId="0"/>
  </cellStyleXfs>
  <cellXfs count="426">
    <xf numFmtId="0" fontId="0" fillId="0" borderId="0" xfId="0"/>
    <xf numFmtId="0" fontId="2" fillId="2" borderId="0" xfId="0" applyFont="1" applyFill="1" applyAlignment="1">
      <alignment horizontal="left" vertical="top" wrapText="1"/>
    </xf>
    <xf numFmtId="0" fontId="6" fillId="6" borderId="3" xfId="0" applyFont="1" applyFill="1" applyBorder="1" applyAlignment="1">
      <alignment horizontal="right" vertical="top" wrapText="1"/>
    </xf>
    <xf numFmtId="0" fontId="7" fillId="7" borderId="4" xfId="0" applyFont="1" applyFill="1" applyBorder="1" applyAlignment="1">
      <alignment horizontal="left" vertical="top" wrapText="1"/>
    </xf>
    <xf numFmtId="0" fontId="8" fillId="8" borderId="5" xfId="0" applyFont="1" applyFill="1" applyBorder="1" applyAlignment="1">
      <alignment horizontal="right" vertical="top" wrapText="1"/>
    </xf>
    <xf numFmtId="164" fontId="10" fillId="10" borderId="7" xfId="0" applyNumberFormat="1" applyFont="1" applyFill="1" applyBorder="1" applyAlignment="1">
      <alignment horizontal="right" vertical="top" wrapText="1"/>
    </xf>
    <xf numFmtId="0" fontId="12" fillId="11" borderId="8" xfId="0" applyFont="1" applyFill="1" applyBorder="1" applyAlignment="1">
      <alignment horizontal="left" vertical="top" wrapText="1"/>
    </xf>
    <xf numFmtId="0" fontId="13" fillId="12" borderId="9" xfId="0" applyFont="1" applyFill="1" applyBorder="1" applyAlignment="1">
      <alignment horizontal="center" vertical="top" wrapText="1"/>
    </xf>
    <xf numFmtId="0" fontId="14" fillId="13" borderId="10" xfId="0" applyFont="1" applyFill="1" applyBorder="1" applyAlignment="1">
      <alignment horizontal="right" vertical="top" wrapText="1"/>
    </xf>
    <xf numFmtId="164" fontId="16" fillId="15" borderId="12" xfId="0" applyNumberFormat="1" applyFont="1" applyFill="1" applyBorder="1" applyAlignment="1">
      <alignment horizontal="right" vertical="top" wrapText="1"/>
    </xf>
    <xf numFmtId="0" fontId="17" fillId="16" borderId="0" xfId="0" applyFont="1" applyFill="1" applyAlignment="1">
      <alignment horizontal="left" vertical="top" wrapText="1"/>
    </xf>
    <xf numFmtId="0" fontId="18" fillId="17" borderId="0" xfId="0" applyFont="1" applyFill="1" applyAlignment="1">
      <alignment horizontal="right" vertical="top" wrapText="1"/>
    </xf>
    <xf numFmtId="0" fontId="20" fillId="19" borderId="0" xfId="0" applyFont="1" applyFill="1" applyAlignment="1">
      <alignment horizontal="left" vertical="top" wrapText="1"/>
    </xf>
    <xf numFmtId="0" fontId="21" fillId="20" borderId="0" xfId="0" applyFont="1" applyFill="1" applyAlignment="1">
      <alignment horizontal="center" vertical="top" wrapText="1"/>
    </xf>
    <xf numFmtId="4" fontId="14" fillId="13" borderId="10" xfId="0" applyNumberFormat="1" applyFont="1" applyFill="1" applyBorder="1" applyAlignment="1">
      <alignment horizontal="right" vertical="top" wrapText="1"/>
    </xf>
    <xf numFmtId="4" fontId="8" fillId="8" borderId="5" xfId="0" applyNumberFormat="1" applyFont="1" applyFill="1" applyBorder="1" applyAlignment="1">
      <alignment horizontal="right" vertical="top" wrapText="1"/>
    </xf>
    <xf numFmtId="44" fontId="7" fillId="7" borderId="4" xfId="0" applyNumberFormat="1" applyFont="1" applyFill="1" applyBorder="1" applyAlignment="1">
      <alignment horizontal="left" vertical="top" wrapText="1"/>
    </xf>
    <xf numFmtId="44" fontId="9" fillId="9" borderId="6" xfId="0" applyNumberFormat="1" applyFont="1" applyFill="1" applyBorder="1" applyAlignment="1">
      <alignment horizontal="right" vertical="top" wrapText="1"/>
    </xf>
    <xf numFmtId="44" fontId="15" fillId="14" borderId="11" xfId="0" applyNumberFormat="1" applyFont="1" applyFill="1" applyBorder="1" applyAlignment="1">
      <alignment horizontal="right" vertical="top" wrapText="1"/>
    </xf>
    <xf numFmtId="44" fontId="18" fillId="17" borderId="0" xfId="0" applyNumberFormat="1" applyFont="1" applyFill="1" applyAlignment="1">
      <alignment horizontal="right" vertical="top" wrapText="1"/>
    </xf>
    <xf numFmtId="0" fontId="12" fillId="21" borderId="13" xfId="0" applyFont="1" applyFill="1" applyBorder="1" applyAlignment="1">
      <alignment horizontal="left" vertical="top" wrapText="1"/>
    </xf>
    <xf numFmtId="0" fontId="12" fillId="21" borderId="13" xfId="0" applyFont="1" applyFill="1" applyBorder="1" applyAlignment="1">
      <alignment horizontal="right" vertical="top" wrapText="1"/>
    </xf>
    <xf numFmtId="0" fontId="12" fillId="21" borderId="13" xfId="0" applyFont="1" applyFill="1" applyBorder="1" applyAlignment="1">
      <alignment horizontal="center" vertical="top" wrapText="1"/>
    </xf>
    <xf numFmtId="0" fontId="12" fillId="13" borderId="10" xfId="0" applyFont="1" applyFill="1" applyBorder="1" applyAlignment="1">
      <alignment horizontal="right" vertical="top" wrapText="1"/>
    </xf>
    <xf numFmtId="0" fontId="11" fillId="16" borderId="0" xfId="0" applyFont="1" applyFill="1" applyAlignment="1">
      <alignment horizontal="left" vertical="top" wrapText="1"/>
    </xf>
    <xf numFmtId="0" fontId="24" fillId="0" borderId="14" xfId="0" applyFont="1" applyBorder="1" applyAlignment="1">
      <alignment horizontal="center" vertical="center"/>
    </xf>
    <xf numFmtId="0" fontId="25" fillId="0" borderId="14" xfId="0" applyFont="1" applyBorder="1" applyAlignment="1">
      <alignment horizontal="right" vertical="center"/>
    </xf>
    <xf numFmtId="0" fontId="0" fillId="22" borderId="0" xfId="0" applyFill="1"/>
    <xf numFmtId="0" fontId="26" fillId="0" borderId="15" xfId="0" applyFont="1" applyBorder="1"/>
    <xf numFmtId="0" fontId="0" fillId="24" borderId="15" xfId="0" applyFill="1" applyBorder="1" applyAlignment="1">
      <alignment horizontal="center" vertical="center" wrapText="1"/>
    </xf>
    <xf numFmtId="0" fontId="0" fillId="24" borderId="15" xfId="0" applyFill="1" applyBorder="1" applyAlignment="1">
      <alignment horizontal="center" vertical="center"/>
    </xf>
    <xf numFmtId="2" fontId="0" fillId="24" borderId="15" xfId="0" applyNumberFormat="1" applyFill="1" applyBorder="1" applyAlignment="1">
      <alignment horizontal="center" vertical="center" wrapText="1"/>
    </xf>
    <xf numFmtId="0" fontId="0" fillId="24" borderId="15" xfId="0" applyFill="1" applyBorder="1" applyAlignment="1">
      <alignment horizontal="center" wrapText="1"/>
    </xf>
    <xf numFmtId="0" fontId="29" fillId="0" borderId="0" xfId="2"/>
    <xf numFmtId="0" fontId="30" fillId="0" borderId="16" xfId="1" applyFont="1" applyBorder="1" applyAlignment="1">
      <alignment horizontal="center" vertical="center" wrapText="1"/>
    </xf>
    <xf numFmtId="0" fontId="30" fillId="0" borderId="16" xfId="1" applyFont="1" applyBorder="1" applyAlignment="1">
      <alignment vertical="center" wrapText="1"/>
    </xf>
    <xf numFmtId="2" fontId="30" fillId="0" borderId="16" xfId="1" applyNumberFormat="1" applyFont="1" applyBorder="1" applyAlignment="1">
      <alignment horizontal="center" vertical="center" wrapText="1"/>
    </xf>
    <xf numFmtId="0" fontId="31" fillId="0" borderId="16" xfId="1" applyFont="1" applyBorder="1" applyAlignment="1">
      <alignment horizontal="center" vertical="center" wrapText="1"/>
    </xf>
    <xf numFmtId="0" fontId="31" fillId="0" borderId="16" xfId="1" applyFont="1" applyBorder="1" applyAlignment="1">
      <alignment vertical="center" wrapText="1"/>
    </xf>
    <xf numFmtId="166" fontId="31" fillId="0" borderId="16" xfId="3" applyNumberFormat="1" applyFont="1" applyFill="1" applyBorder="1" applyAlignment="1" applyProtection="1">
      <alignment horizontal="center" vertical="center" wrapText="1"/>
    </xf>
    <xf numFmtId="166" fontId="30" fillId="0" borderId="16" xfId="1" applyNumberFormat="1" applyFont="1" applyBorder="1" applyAlignment="1">
      <alignment horizontal="center" vertical="center" wrapText="1"/>
    </xf>
    <xf numFmtId="2" fontId="30" fillId="26" borderId="16" xfId="1" applyNumberFormat="1" applyFont="1" applyFill="1" applyBorder="1" applyAlignment="1">
      <alignment horizontal="center" vertical="center"/>
    </xf>
    <xf numFmtId="0" fontId="33" fillId="0" borderId="0" xfId="2" applyFont="1" applyAlignment="1">
      <alignment horizontal="center" vertical="center"/>
    </xf>
    <xf numFmtId="0" fontId="0" fillId="0" borderId="27" xfId="0" applyBorder="1"/>
    <xf numFmtId="0" fontId="24" fillId="0" borderId="28" xfId="0" applyFont="1" applyBorder="1" applyAlignment="1">
      <alignment horizontal="center" vertical="center"/>
    </xf>
    <xf numFmtId="0" fontId="0" fillId="0" borderId="26" xfId="0" applyBorder="1"/>
    <xf numFmtId="0" fontId="34" fillId="27" borderId="23" xfId="0" applyFont="1" applyFill="1" applyBorder="1"/>
    <xf numFmtId="0" fontId="0" fillId="27" borderId="24" xfId="0" applyFill="1" applyBorder="1"/>
    <xf numFmtId="0" fontId="0" fillId="27" borderId="25" xfId="0" applyFill="1" applyBorder="1"/>
    <xf numFmtId="0" fontId="36" fillId="0" borderId="0" xfId="0" applyFont="1"/>
    <xf numFmtId="0" fontId="0" fillId="0" borderId="28" xfId="0" applyBorder="1"/>
    <xf numFmtId="0" fontId="0" fillId="0" borderId="14" xfId="0" applyBorder="1"/>
    <xf numFmtId="0" fontId="0" fillId="0" borderId="29" xfId="0" applyBorder="1"/>
    <xf numFmtId="0" fontId="26" fillId="0" borderId="30" xfId="0" applyFont="1" applyBorder="1"/>
    <xf numFmtId="0" fontId="0" fillId="24" borderId="30" xfId="0" applyFill="1" applyBorder="1" applyAlignment="1">
      <alignment horizontal="center" vertical="center" wrapText="1"/>
    </xf>
    <xf numFmtId="0" fontId="0" fillId="24" borderId="31" xfId="0" applyFill="1" applyBorder="1" applyAlignment="1">
      <alignment horizontal="center" vertical="center"/>
    </xf>
    <xf numFmtId="0" fontId="0" fillId="24" borderId="32" xfId="0" applyFill="1" applyBorder="1" applyAlignment="1">
      <alignment horizontal="center" vertical="center"/>
    </xf>
    <xf numFmtId="0" fontId="0" fillId="24" borderId="32" xfId="0"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2" fontId="0" fillId="0" borderId="0" xfId="0" applyNumberFormat="1" applyAlignment="1">
      <alignment horizontal="center" vertical="center" wrapText="1"/>
    </xf>
    <xf numFmtId="0" fontId="0" fillId="27" borderId="24" xfId="0" applyFill="1" applyBorder="1" applyAlignment="1">
      <alignment horizontal="center" vertical="center"/>
    </xf>
    <xf numFmtId="0" fontId="0" fillId="27" borderId="24" xfId="0" applyFill="1" applyBorder="1" applyAlignment="1">
      <alignment horizontal="center" vertical="center" wrapText="1"/>
    </xf>
    <xf numFmtId="2" fontId="0" fillId="27" borderId="24" xfId="0" applyNumberFormat="1" applyFill="1" applyBorder="1" applyAlignment="1">
      <alignment horizontal="center" vertical="center" wrapText="1"/>
    </xf>
    <xf numFmtId="0" fontId="35" fillId="0" borderId="23" xfId="0" applyFont="1" applyBorder="1"/>
    <xf numFmtId="0" fontId="35" fillId="0" borderId="26" xfId="0" applyFont="1" applyBorder="1" applyAlignment="1">
      <alignment horizontal="center"/>
    </xf>
    <xf numFmtId="0" fontId="35" fillId="0" borderId="28" xfId="0" applyFont="1" applyBorder="1" applyAlignment="1">
      <alignment horizontal="center"/>
    </xf>
    <xf numFmtId="0" fontId="37" fillId="0" borderId="0" xfId="0" applyFont="1" applyAlignment="1">
      <alignment horizontal="left" vertical="top"/>
    </xf>
    <xf numFmtId="14" fontId="22" fillId="0" borderId="0" xfId="0" applyNumberFormat="1" applyFont="1" applyAlignment="1">
      <alignment horizontal="center" vertical="top"/>
    </xf>
    <xf numFmtId="0" fontId="2" fillId="20" borderId="0" xfId="0" applyFont="1" applyFill="1" applyAlignment="1">
      <alignment horizontal="left" vertical="top" wrapText="1"/>
    </xf>
    <xf numFmtId="0" fontId="11" fillId="20" borderId="0" xfId="0" applyFont="1" applyFill="1" applyAlignment="1">
      <alignment horizontal="left" vertical="top" wrapText="1"/>
    </xf>
    <xf numFmtId="0" fontId="7" fillId="10" borderId="13" xfId="0" applyFont="1" applyFill="1" applyBorder="1" applyAlignment="1">
      <alignment horizontal="right" vertical="top" wrapText="1"/>
    </xf>
    <xf numFmtId="0" fontId="20" fillId="20" borderId="0" xfId="0" applyFont="1" applyFill="1" applyAlignment="1">
      <alignment horizontal="center" vertical="top" wrapText="1"/>
    </xf>
    <xf numFmtId="44" fontId="7" fillId="10" borderId="13" xfId="5" applyFont="1" applyFill="1" applyBorder="1" applyAlignment="1">
      <alignment horizontal="right" vertical="top" wrapText="1"/>
    </xf>
    <xf numFmtId="9" fontId="7" fillId="10" borderId="13" xfId="6" applyFont="1" applyFill="1" applyBorder="1" applyAlignment="1">
      <alignment horizontal="right" vertical="top" wrapText="1"/>
    </xf>
    <xf numFmtId="10" fontId="7" fillId="10" borderId="13" xfId="6" applyNumberFormat="1" applyFont="1" applyFill="1" applyBorder="1" applyAlignment="1">
      <alignment horizontal="right" vertical="top" wrapText="1"/>
    </xf>
    <xf numFmtId="44" fontId="12" fillId="10" borderId="33" xfId="5" applyFont="1" applyFill="1" applyBorder="1" applyAlignment="1">
      <alignment horizontal="right" vertical="top" wrapText="1"/>
    </xf>
    <xf numFmtId="44" fontId="12" fillId="10" borderId="0" xfId="5" applyFont="1" applyFill="1" applyBorder="1" applyAlignment="1">
      <alignment horizontal="right" vertical="top" wrapText="1"/>
    </xf>
    <xf numFmtId="9" fontId="37" fillId="10" borderId="33" xfId="6" applyFont="1" applyFill="1" applyBorder="1" applyAlignment="1">
      <alignment horizontal="right" vertical="top" wrapText="1"/>
    </xf>
    <xf numFmtId="10" fontId="37" fillId="10" borderId="33" xfId="6" applyNumberFormat="1" applyFont="1" applyFill="1" applyBorder="1" applyAlignment="1">
      <alignment horizontal="right" vertical="top" wrapText="1"/>
    </xf>
    <xf numFmtId="44" fontId="11" fillId="20" borderId="0" xfId="0" applyNumberFormat="1" applyFont="1" applyFill="1" applyAlignment="1">
      <alignment horizontal="right" vertical="top" wrapText="1"/>
    </xf>
    <xf numFmtId="44" fontId="11" fillId="20" borderId="0" xfId="5" applyFont="1" applyFill="1" applyAlignment="1">
      <alignment horizontal="right" vertical="top" wrapText="1"/>
    </xf>
    <xf numFmtId="10" fontId="11" fillId="20" borderId="0" xfId="6" applyNumberFormat="1" applyFont="1" applyFill="1" applyAlignment="1">
      <alignment horizontal="right" vertical="top" wrapText="1"/>
    </xf>
    <xf numFmtId="10" fontId="11" fillId="20" borderId="0" xfId="0" applyNumberFormat="1" applyFont="1" applyFill="1" applyAlignment="1">
      <alignment horizontal="right" vertical="top" wrapText="1"/>
    </xf>
    <xf numFmtId="0" fontId="26" fillId="0" borderId="0" xfId="0" applyFont="1"/>
    <xf numFmtId="0" fontId="2" fillId="2" borderId="0" xfId="0" applyFont="1" applyFill="1" applyAlignment="1">
      <alignment vertical="top" wrapText="1"/>
    </xf>
    <xf numFmtId="10" fontId="17" fillId="16" borderId="0" xfId="0" applyNumberFormat="1" applyFont="1" applyFill="1" applyAlignment="1">
      <alignment vertical="top" wrapText="1"/>
    </xf>
    <xf numFmtId="0" fontId="39" fillId="24" borderId="15" xfId="0" applyFont="1" applyFill="1" applyBorder="1" applyAlignment="1">
      <alignment horizontal="left" vertical="top" wrapText="1"/>
    </xf>
    <xf numFmtId="0" fontId="12" fillId="11" borderId="15" xfId="0" applyFont="1" applyFill="1" applyBorder="1" applyAlignment="1">
      <alignment horizontal="left" vertical="top" wrapText="1"/>
    </xf>
    <xf numFmtId="0" fontId="0" fillId="24" borderId="36" xfId="0" applyFill="1" applyBorder="1" applyAlignment="1">
      <alignment horizontal="center" vertical="center" wrapText="1"/>
    </xf>
    <xf numFmtId="0" fontId="0" fillId="24" borderId="36" xfId="0" applyFill="1" applyBorder="1" applyAlignment="1">
      <alignment horizontal="center" vertical="center"/>
    </xf>
    <xf numFmtId="0" fontId="0" fillId="24" borderId="36" xfId="0" applyFill="1" applyBorder="1" applyAlignment="1">
      <alignment horizontal="center" wrapText="1"/>
    </xf>
    <xf numFmtId="0" fontId="0" fillId="22" borderId="0" xfId="0" applyFill="1" applyAlignment="1">
      <alignment horizontal="center" vertical="center" wrapText="1"/>
    </xf>
    <xf numFmtId="0" fontId="0" fillId="22" borderId="0" xfId="0" applyFill="1" applyAlignment="1">
      <alignment horizontal="center" vertical="center"/>
    </xf>
    <xf numFmtId="2" fontId="0" fillId="22" borderId="0" xfId="0" applyNumberFormat="1" applyFill="1" applyAlignment="1">
      <alignment horizontal="center" vertical="center" wrapText="1"/>
    </xf>
    <xf numFmtId="4" fontId="0" fillId="24" borderId="15" xfId="0" applyNumberFormat="1" applyFill="1" applyBorder="1" applyAlignment="1">
      <alignment horizontal="center" vertical="center" wrapText="1"/>
    </xf>
    <xf numFmtId="44" fontId="15" fillId="14" borderId="15" xfId="0" applyNumberFormat="1" applyFont="1" applyFill="1" applyBorder="1" applyAlignment="1">
      <alignment horizontal="right" vertical="top" wrapText="1"/>
    </xf>
    <xf numFmtId="0" fontId="0" fillId="0" borderId="23" xfId="0" applyBorder="1"/>
    <xf numFmtId="0" fontId="0" fillId="0" borderId="24" xfId="0" applyBorder="1"/>
    <xf numFmtId="0" fontId="0" fillId="0" borderId="25" xfId="0" applyBorder="1"/>
    <xf numFmtId="0" fontId="39" fillId="24" borderId="30" xfId="0" applyFont="1" applyFill="1" applyBorder="1" applyAlignment="1">
      <alignment horizontal="left" vertical="top" wrapText="1"/>
    </xf>
    <xf numFmtId="0" fontId="12" fillId="11" borderId="30" xfId="0" applyFont="1" applyFill="1" applyBorder="1" applyAlignment="1">
      <alignment horizontal="left" vertical="top" wrapText="1"/>
    </xf>
    <xf numFmtId="0" fontId="34" fillId="0" borderId="26" xfId="0" applyFont="1" applyBorder="1"/>
    <xf numFmtId="0" fontId="36" fillId="0" borderId="27" xfId="0" applyFont="1" applyBorder="1"/>
    <xf numFmtId="0" fontId="0" fillId="0" borderId="23" xfId="0"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horizontal="center" vertical="center" wrapText="1"/>
    </xf>
    <xf numFmtId="2" fontId="0" fillId="0" borderId="24" xfId="0" applyNumberFormat="1" applyBorder="1" applyAlignment="1">
      <alignment horizontal="center" vertical="center" wrapText="1"/>
    </xf>
    <xf numFmtId="0" fontId="0" fillId="0" borderId="26" xfId="0" applyBorder="1" applyAlignment="1">
      <alignment horizontal="center" vertical="center"/>
    </xf>
    <xf numFmtId="2" fontId="0" fillId="24" borderId="32" xfId="0" applyNumberFormat="1" applyFill="1" applyBorder="1" applyAlignment="1">
      <alignment horizontal="center" vertical="center" wrapText="1"/>
    </xf>
    <xf numFmtId="4" fontId="25" fillId="0" borderId="29" xfId="0" applyNumberFormat="1" applyFont="1" applyBorder="1" applyAlignment="1">
      <alignment horizontal="right" vertical="center"/>
    </xf>
    <xf numFmtId="0" fontId="41" fillId="0" borderId="37" xfId="7" applyBorder="1"/>
    <xf numFmtId="0" fontId="41" fillId="0" borderId="38" xfId="7" applyBorder="1"/>
    <xf numFmtId="0" fontId="41" fillId="0" borderId="39" xfId="7" applyBorder="1"/>
    <xf numFmtId="0" fontId="41" fillId="0" borderId="0" xfId="7"/>
    <xf numFmtId="2" fontId="41" fillId="0" borderId="0" xfId="7" applyNumberFormat="1"/>
    <xf numFmtId="0" fontId="44" fillId="0" borderId="0" xfId="7" applyFont="1" applyAlignment="1">
      <alignment horizontal="right" vertical="center" wrapText="1"/>
    </xf>
    <xf numFmtId="167" fontId="44" fillId="0" borderId="0" xfId="7" applyNumberFormat="1" applyFont="1" applyAlignment="1">
      <alignment horizontal="center" vertical="center"/>
    </xf>
    <xf numFmtId="168" fontId="45" fillId="0" borderId="0" xfId="8" applyBorder="1" applyAlignment="1" applyProtection="1">
      <alignment vertical="center"/>
    </xf>
    <xf numFmtId="168" fontId="46" fillId="0" borderId="0" xfId="8" applyFont="1" applyBorder="1" applyAlignment="1" applyProtection="1">
      <alignment horizontal="right" vertical="center"/>
    </xf>
    <xf numFmtId="43" fontId="41" fillId="0" borderId="0" xfId="7" applyNumberFormat="1"/>
    <xf numFmtId="0" fontId="47" fillId="0" borderId="0" xfId="9"/>
    <xf numFmtId="0" fontId="48" fillId="22" borderId="37" xfId="7" applyFont="1" applyFill="1" applyBorder="1" applyAlignment="1">
      <alignment horizontal="right"/>
    </xf>
    <xf numFmtId="0" fontId="48" fillId="22" borderId="38" xfId="7" applyFont="1" applyFill="1" applyBorder="1" applyAlignment="1">
      <alignment horizontal="right"/>
    </xf>
    <xf numFmtId="0" fontId="48" fillId="22" borderId="38" xfId="7" applyFont="1" applyFill="1" applyBorder="1" applyAlignment="1">
      <alignment horizontal="center"/>
    </xf>
    <xf numFmtId="0" fontId="48" fillId="22" borderId="38" xfId="7" applyFont="1" applyFill="1" applyBorder="1" applyAlignment="1">
      <alignment horizontal="left"/>
    </xf>
    <xf numFmtId="0" fontId="49" fillId="29" borderId="38" xfId="7" applyFont="1" applyFill="1" applyBorder="1" applyAlignment="1">
      <alignment horizontal="left" wrapText="1"/>
    </xf>
    <xf numFmtId="2" fontId="49" fillId="29" borderId="38" xfId="7" applyNumberFormat="1" applyFont="1" applyFill="1" applyBorder="1" applyAlignment="1">
      <alignment horizontal="left" wrapText="1"/>
    </xf>
    <xf numFmtId="2" fontId="49" fillId="29" borderId="39" xfId="7" applyNumberFormat="1" applyFont="1" applyFill="1" applyBorder="1" applyAlignment="1">
      <alignment horizontal="left" wrapText="1"/>
    </xf>
    <xf numFmtId="0" fontId="44" fillId="0" borderId="0" xfId="9" applyFont="1"/>
    <xf numFmtId="168" fontId="46" fillId="0" borderId="0" xfId="8" applyFont="1" applyBorder="1" applyAlignment="1" applyProtection="1">
      <alignment horizontal="left" vertical="center"/>
    </xf>
    <xf numFmtId="0" fontId="2" fillId="30" borderId="0" xfId="0" applyFont="1" applyFill="1" applyAlignment="1">
      <alignment horizontal="left" vertical="top" wrapText="1"/>
    </xf>
    <xf numFmtId="0" fontId="11" fillId="30" borderId="0" xfId="0" applyFont="1" applyFill="1" applyAlignment="1">
      <alignment horizontal="left" vertical="top" wrapText="1"/>
    </xf>
    <xf numFmtId="0" fontId="2" fillId="30" borderId="13" xfId="0" applyFont="1" applyFill="1" applyBorder="1" applyAlignment="1">
      <alignment horizontal="right" vertical="top" wrapText="1"/>
    </xf>
    <xf numFmtId="0" fontId="7" fillId="31" borderId="13" xfId="0" applyFont="1" applyFill="1" applyBorder="1" applyAlignment="1">
      <alignment horizontal="left" vertical="top" wrapText="1"/>
    </xf>
    <xf numFmtId="0" fontId="7" fillId="31" borderId="13" xfId="0" applyFont="1" applyFill="1" applyBorder="1" applyAlignment="1">
      <alignment horizontal="right" vertical="top" wrapText="1"/>
    </xf>
    <xf numFmtId="4" fontId="7" fillId="31" borderId="13" xfId="0" applyNumberFormat="1" applyFont="1" applyFill="1" applyBorder="1" applyAlignment="1">
      <alignment horizontal="right" vertical="top" wrapText="1"/>
    </xf>
    <xf numFmtId="164" fontId="7" fillId="31" borderId="13" xfId="0" applyNumberFormat="1" applyFont="1" applyFill="1" applyBorder="1" applyAlignment="1">
      <alignment horizontal="right" vertical="top" wrapText="1"/>
    </xf>
    <xf numFmtId="0" fontId="12" fillId="30" borderId="13" xfId="0" applyFont="1" applyFill="1" applyBorder="1" applyAlignment="1">
      <alignment horizontal="left" vertical="top" wrapText="1"/>
    </xf>
    <xf numFmtId="0" fontId="12" fillId="30" borderId="13" xfId="0" applyFont="1" applyFill="1" applyBorder="1" applyAlignment="1">
      <alignment horizontal="right" vertical="top" wrapText="1"/>
    </xf>
    <xf numFmtId="0" fontId="12" fillId="30" borderId="13" xfId="0" applyFont="1" applyFill="1" applyBorder="1" applyAlignment="1">
      <alignment horizontal="center" vertical="top" wrapText="1"/>
    </xf>
    <xf numFmtId="4" fontId="12" fillId="30" borderId="13" xfId="0" applyNumberFormat="1" applyFont="1" applyFill="1" applyBorder="1" applyAlignment="1">
      <alignment horizontal="right" vertical="top" wrapText="1"/>
    </xf>
    <xf numFmtId="164" fontId="12" fillId="30" borderId="13" xfId="0" applyNumberFormat="1" applyFont="1" applyFill="1" applyBorder="1" applyAlignment="1">
      <alignment horizontal="right" vertical="top" wrapText="1"/>
    </xf>
    <xf numFmtId="0" fontId="20" fillId="30" borderId="0" xfId="0" applyFont="1" applyFill="1" applyAlignment="1">
      <alignment horizontal="center" vertical="top" wrapText="1"/>
    </xf>
    <xf numFmtId="0" fontId="20" fillId="30" borderId="0" xfId="0" applyFont="1" applyFill="1" applyAlignment="1">
      <alignment horizontal="left" vertical="top" wrapText="1"/>
    </xf>
    <xf numFmtId="44" fontId="7" fillId="31" borderId="13" xfId="0" applyNumberFormat="1" applyFont="1" applyFill="1" applyBorder="1" applyAlignment="1">
      <alignment horizontal="left" vertical="top" wrapText="1"/>
    </xf>
    <xf numFmtId="44" fontId="7" fillId="31" borderId="13" xfId="0" applyNumberFormat="1" applyFont="1" applyFill="1" applyBorder="1" applyAlignment="1">
      <alignment horizontal="right" vertical="top" wrapText="1"/>
    </xf>
    <xf numFmtId="44" fontId="12" fillId="30" borderId="13" xfId="0" applyNumberFormat="1" applyFont="1" applyFill="1" applyBorder="1" applyAlignment="1">
      <alignment horizontal="right" vertical="top" wrapText="1"/>
    </xf>
    <xf numFmtId="44" fontId="11" fillId="30" borderId="0" xfId="0" applyNumberFormat="1" applyFont="1" applyFill="1" applyAlignment="1">
      <alignment horizontal="right" vertical="top" wrapText="1"/>
    </xf>
    <xf numFmtId="0" fontId="55" fillId="0" borderId="0" xfId="9" applyFont="1" applyAlignment="1">
      <alignment vertical="center"/>
    </xf>
    <xf numFmtId="44" fontId="0" fillId="0" borderId="0" xfId="0" applyNumberFormat="1"/>
    <xf numFmtId="164" fontId="7" fillId="31" borderId="0" xfId="0" applyNumberFormat="1" applyFont="1" applyFill="1" applyAlignment="1">
      <alignment horizontal="right" vertical="top" wrapText="1"/>
    </xf>
    <xf numFmtId="164" fontId="12" fillId="30" borderId="0" xfId="0" applyNumberFormat="1" applyFont="1" applyFill="1" applyAlignment="1">
      <alignment horizontal="right" vertical="top" wrapText="1"/>
    </xf>
    <xf numFmtId="44" fontId="7" fillId="31" borderId="0" xfId="0" applyNumberFormat="1" applyFont="1" applyFill="1" applyAlignment="1">
      <alignment horizontal="right" vertical="top" wrapText="1"/>
    </xf>
    <xf numFmtId="170" fontId="12" fillId="30" borderId="13" xfId="0" applyNumberFormat="1" applyFont="1" applyFill="1" applyBorder="1" applyAlignment="1">
      <alignment horizontal="right" vertical="top" wrapText="1"/>
    </xf>
    <xf numFmtId="0" fontId="20" fillId="32" borderId="13" xfId="0" applyFont="1" applyFill="1" applyBorder="1" applyAlignment="1">
      <alignment horizontal="right" vertical="top" wrapText="1"/>
    </xf>
    <xf numFmtId="0" fontId="20" fillId="32" borderId="13" xfId="0" applyFont="1" applyFill="1" applyBorder="1" applyAlignment="1">
      <alignment horizontal="center" vertical="top" wrapText="1"/>
    </xf>
    <xf numFmtId="170" fontId="20" fillId="32" borderId="13" xfId="0" applyNumberFormat="1" applyFont="1" applyFill="1" applyBorder="1" applyAlignment="1">
      <alignment horizontal="right" vertical="top" wrapText="1"/>
    </xf>
    <xf numFmtId="4" fontId="20" fillId="32" borderId="13" xfId="0" applyNumberFormat="1" applyFont="1" applyFill="1" applyBorder="1" applyAlignment="1">
      <alignment horizontal="right" vertical="top" wrapText="1"/>
    </xf>
    <xf numFmtId="4" fontId="20" fillId="30" borderId="0" xfId="0" applyNumberFormat="1" applyFont="1" applyFill="1" applyAlignment="1">
      <alignment horizontal="right" vertical="top" wrapText="1"/>
    </xf>
    <xf numFmtId="0" fontId="12" fillId="30" borderId="45" xfId="0" applyFont="1" applyFill="1" applyBorder="1" applyAlignment="1">
      <alignment horizontal="left" vertical="top" wrapText="1"/>
    </xf>
    <xf numFmtId="0" fontId="20" fillId="33" borderId="13" xfId="0" applyFont="1" applyFill="1" applyBorder="1" applyAlignment="1">
      <alignment horizontal="right" vertical="top" wrapText="1"/>
    </xf>
    <xf numFmtId="170" fontId="20" fillId="33" borderId="13" xfId="0" applyNumberFormat="1" applyFont="1" applyFill="1" applyBorder="1" applyAlignment="1">
      <alignment horizontal="right" vertical="top" wrapText="1"/>
    </xf>
    <xf numFmtId="171" fontId="11" fillId="30" borderId="0" xfId="0" applyNumberFormat="1" applyFont="1" applyFill="1" applyAlignment="1">
      <alignment horizontal="right" vertical="top" wrapText="1"/>
    </xf>
    <xf numFmtId="0" fontId="20" fillId="33" borderId="13" xfId="0" applyFont="1" applyFill="1" applyBorder="1" applyAlignment="1">
      <alignment horizontal="center" vertical="top" wrapText="1"/>
    </xf>
    <xf numFmtId="4" fontId="20" fillId="33" borderId="13" xfId="0" applyNumberFormat="1" applyFont="1" applyFill="1" applyBorder="1" applyAlignment="1">
      <alignment horizontal="right" vertical="top" wrapText="1"/>
    </xf>
    <xf numFmtId="0" fontId="11" fillId="30" borderId="0" xfId="0" applyFont="1" applyFill="1" applyAlignment="1">
      <alignment horizontal="right" vertical="top" wrapText="1"/>
    </xf>
    <xf numFmtId="44" fontId="11" fillId="30" borderId="0" xfId="0" applyNumberFormat="1" applyFont="1" applyFill="1" applyAlignment="1">
      <alignment horizontal="right" vertical="center" wrapText="1"/>
    </xf>
    <xf numFmtId="0" fontId="2" fillId="30" borderId="13" xfId="0" applyFont="1" applyFill="1" applyBorder="1" applyAlignment="1">
      <alignment horizontal="left" vertical="top" wrapText="1"/>
    </xf>
    <xf numFmtId="0" fontId="2" fillId="30" borderId="13" xfId="0" applyFont="1" applyFill="1" applyBorder="1" applyAlignment="1">
      <alignment horizontal="center" vertical="top" wrapText="1"/>
    </xf>
    <xf numFmtId="0" fontId="20" fillId="32" borderId="13" xfId="0" applyFont="1" applyFill="1" applyBorder="1" applyAlignment="1">
      <alignment horizontal="left" vertical="top" wrapText="1"/>
    </xf>
    <xf numFmtId="0" fontId="20" fillId="30" borderId="0" xfId="0" applyFont="1" applyFill="1" applyAlignment="1">
      <alignment horizontal="right" vertical="top" wrapText="1"/>
    </xf>
    <xf numFmtId="0" fontId="20" fillId="33" borderId="13" xfId="0" applyFont="1" applyFill="1" applyBorder="1" applyAlignment="1">
      <alignment horizontal="left" vertical="top" wrapText="1"/>
    </xf>
    <xf numFmtId="171" fontId="20" fillId="32" borderId="13" xfId="0" applyNumberFormat="1" applyFont="1" applyFill="1" applyBorder="1" applyAlignment="1">
      <alignment horizontal="right" vertical="top" wrapText="1"/>
    </xf>
    <xf numFmtId="171" fontId="20" fillId="33" borderId="13" xfId="0" applyNumberFormat="1" applyFont="1" applyFill="1" applyBorder="1" applyAlignment="1">
      <alignment horizontal="right" vertical="top" wrapText="1"/>
    </xf>
    <xf numFmtId="0" fontId="11" fillId="30" borderId="0" xfId="0" applyFont="1" applyFill="1" applyAlignment="1">
      <alignment horizontal="right" vertical="center" wrapText="1"/>
    </xf>
    <xf numFmtId="0" fontId="7" fillId="31" borderId="13" xfId="0" applyFont="1" applyFill="1" applyBorder="1" applyAlignment="1">
      <alignment horizontal="center" vertical="center" wrapText="1"/>
    </xf>
    <xf numFmtId="0" fontId="12" fillId="30" borderId="13" xfId="0" applyFont="1" applyFill="1" applyBorder="1" applyAlignment="1">
      <alignment horizontal="center" vertical="center" wrapText="1"/>
    </xf>
    <xf numFmtId="0" fontId="26" fillId="0" borderId="0" xfId="12" applyFont="1" applyAlignment="1">
      <alignment vertical="center"/>
    </xf>
    <xf numFmtId="0" fontId="2" fillId="30" borderId="0" xfId="12" applyFont="1" applyFill="1" applyAlignment="1">
      <alignment horizontal="left" vertical="top" wrapText="1"/>
    </xf>
    <xf numFmtId="0" fontId="38" fillId="0" borderId="0" xfId="12"/>
    <xf numFmtId="0" fontId="11" fillId="30" borderId="0" xfId="12" applyFont="1" applyFill="1" applyAlignment="1">
      <alignment horizontal="left" vertical="top" wrapText="1"/>
    </xf>
    <xf numFmtId="0" fontId="38" fillId="0" borderId="0" xfId="12" applyAlignment="1">
      <alignment vertical="center"/>
    </xf>
    <xf numFmtId="0" fontId="20" fillId="30" borderId="0" xfId="13" applyFont="1" applyFill="1" applyAlignment="1">
      <alignment horizontal="center" vertical="center" wrapText="1"/>
    </xf>
    <xf numFmtId="172" fontId="38" fillId="0" borderId="0" xfId="15" applyNumberFormat="1" applyFont="1"/>
    <xf numFmtId="0" fontId="38" fillId="0" borderId="0" xfId="12" applyAlignment="1">
      <alignment horizontal="center"/>
    </xf>
    <xf numFmtId="0" fontId="60" fillId="0" borderId="0" xfId="16" applyFont="1"/>
    <xf numFmtId="0" fontId="58" fillId="0" borderId="0" xfId="16"/>
    <xf numFmtId="0" fontId="59" fillId="34" borderId="53" xfId="16" applyFont="1" applyFill="1" applyBorder="1" applyAlignment="1">
      <alignment horizontal="center" vertical="center"/>
    </xf>
    <xf numFmtId="14" fontId="59" fillId="34" borderId="52" xfId="16" applyNumberFormat="1" applyFont="1" applyFill="1" applyBorder="1" applyAlignment="1">
      <alignment horizontal="left" vertical="center"/>
    </xf>
    <xf numFmtId="14" fontId="59" fillId="34" borderId="44" xfId="16" applyNumberFormat="1" applyFont="1" applyFill="1" applyBorder="1" applyAlignment="1">
      <alignment horizontal="center" vertical="center"/>
    </xf>
    <xf numFmtId="14" fontId="59" fillId="34" borderId="44" xfId="16" applyNumberFormat="1" applyFont="1" applyFill="1" applyBorder="1" applyAlignment="1">
      <alignment horizontal="center" vertical="center" wrapText="1"/>
    </xf>
    <xf numFmtId="14" fontId="59" fillId="34" borderId="48" xfId="16" applyNumberFormat="1" applyFont="1" applyFill="1" applyBorder="1" applyAlignment="1">
      <alignment horizontal="center" vertical="center" wrapText="1"/>
    </xf>
    <xf numFmtId="0" fontId="59" fillId="34" borderId="44" xfId="16" applyFont="1" applyFill="1" applyBorder="1" applyAlignment="1">
      <alignment horizontal="center" vertical="center"/>
    </xf>
    <xf numFmtId="14" fontId="59" fillId="34" borderId="54" xfId="16" applyNumberFormat="1" applyFont="1" applyFill="1" applyBorder="1" applyAlignment="1">
      <alignment horizontal="center" vertical="center" wrapText="1"/>
    </xf>
    <xf numFmtId="14" fontId="59" fillId="34" borderId="54" xfId="16" applyNumberFormat="1" applyFont="1" applyFill="1" applyBorder="1" applyAlignment="1">
      <alignment horizontal="center" vertical="center"/>
    </xf>
    <xf numFmtId="0" fontId="63" fillId="0" borderId="53" xfId="16" applyFont="1" applyBorder="1" applyAlignment="1">
      <alignment horizontal="center" vertical="center"/>
    </xf>
    <xf numFmtId="0" fontId="59" fillId="0" borderId="44" xfId="16" applyFont="1" applyBorder="1" applyAlignment="1">
      <alignment horizontal="left" vertical="center"/>
    </xf>
    <xf numFmtId="0" fontId="63" fillId="0" borderId="44" xfId="16" applyFont="1" applyBorder="1" applyAlignment="1">
      <alignment horizontal="center" vertical="center"/>
    </xf>
    <xf numFmtId="0" fontId="60" fillId="0" borderId="44" xfId="16" applyFont="1" applyBorder="1"/>
    <xf numFmtId="0" fontId="60" fillId="0" borderId="48" xfId="16" applyFont="1" applyBorder="1"/>
    <xf numFmtId="0" fontId="63" fillId="0" borderId="55" xfId="16" applyFont="1" applyBorder="1" applyAlignment="1">
      <alignment horizontal="center" vertical="center"/>
    </xf>
    <xf numFmtId="0" fontId="63" fillId="0" borderId="54" xfId="16" applyFont="1" applyBorder="1" applyAlignment="1">
      <alignment vertical="center" wrapText="1"/>
    </xf>
    <xf numFmtId="0" fontId="63" fillId="0" borderId="56" xfId="16" applyFont="1" applyBorder="1" applyAlignment="1">
      <alignment horizontal="center" vertical="center"/>
    </xf>
    <xf numFmtId="0" fontId="60" fillId="0" borderId="56" xfId="16" applyFont="1" applyBorder="1" applyAlignment="1">
      <alignment horizontal="center" vertical="center"/>
    </xf>
    <xf numFmtId="173" fontId="63" fillId="0" borderId="56" xfId="16" applyNumberFormat="1" applyFont="1" applyBorder="1" applyAlignment="1">
      <alignment horizontal="center" vertical="center"/>
    </xf>
    <xf numFmtId="174" fontId="60" fillId="0" borderId="54" xfId="16" applyNumberFormat="1" applyFont="1" applyBorder="1" applyAlignment="1">
      <alignment horizontal="center" vertical="center"/>
    </xf>
    <xf numFmtId="0" fontId="60" fillId="0" borderId="57" xfId="16" applyFont="1" applyBorder="1" applyAlignment="1">
      <alignment horizontal="center" vertical="center"/>
    </xf>
    <xf numFmtId="0" fontId="60" fillId="0" borderId="54" xfId="16" applyFont="1" applyBorder="1" applyAlignment="1">
      <alignment wrapText="1"/>
    </xf>
    <xf numFmtId="0" fontId="63" fillId="0" borderId="53" xfId="16" applyFont="1" applyBorder="1" applyAlignment="1">
      <alignment vertical="center"/>
    </xf>
    <xf numFmtId="0" fontId="59" fillId="0" borderId="44" xfId="16" applyFont="1" applyBorder="1" applyAlignment="1">
      <alignment vertical="center"/>
    </xf>
    <xf numFmtId="0" fontId="63" fillId="0" borderId="44" xfId="16" applyFont="1" applyBorder="1" applyAlignment="1">
      <alignment vertical="center"/>
    </xf>
    <xf numFmtId="0" fontId="63" fillId="0" borderId="48" xfId="16" applyFont="1" applyBorder="1" applyAlignment="1">
      <alignment vertical="center"/>
    </xf>
    <xf numFmtId="175" fontId="63" fillId="0" borderId="44" xfId="16" applyNumberFormat="1" applyFont="1" applyBorder="1" applyAlignment="1">
      <alignment horizontal="center" vertical="center"/>
    </xf>
    <xf numFmtId="174" fontId="60" fillId="0" borderId="44" xfId="16" applyNumberFormat="1" applyFont="1" applyBorder="1" applyAlignment="1">
      <alignment horizontal="center"/>
    </xf>
    <xf numFmtId="0" fontId="59" fillId="0" borderId="53" xfId="16" applyFont="1" applyBorder="1" applyAlignment="1">
      <alignment horizontal="center" vertical="center"/>
    </xf>
    <xf numFmtId="0" fontId="59" fillId="0" borderId="48" xfId="16" applyFont="1" applyBorder="1" applyAlignment="1">
      <alignment vertical="center"/>
    </xf>
    <xf numFmtId="0" fontId="63" fillId="0" borderId="47" xfId="16" applyFont="1" applyBorder="1" applyAlignment="1">
      <alignment vertical="center"/>
    </xf>
    <xf numFmtId="173" fontId="63" fillId="0" borderId="54" xfId="16" applyNumberFormat="1" applyFont="1" applyBorder="1" applyAlignment="1">
      <alignment horizontal="center" vertical="center"/>
    </xf>
    <xf numFmtId="174" fontId="60" fillId="0" borderId="57" xfId="16" applyNumberFormat="1" applyFont="1" applyBorder="1" applyAlignment="1">
      <alignment horizontal="center" vertical="center"/>
    </xf>
    <xf numFmtId="0" fontId="60" fillId="0" borderId="58" xfId="16" applyFont="1" applyBorder="1" applyAlignment="1">
      <alignment horizontal="center" vertical="center"/>
    </xf>
    <xf numFmtId="0" fontId="64" fillId="0" borderId="58" xfId="16" applyFont="1" applyBorder="1" applyAlignment="1">
      <alignment vertical="center" wrapText="1"/>
    </xf>
    <xf numFmtId="0" fontId="64" fillId="0" borderId="54" xfId="16" applyFont="1" applyBorder="1" applyAlignment="1">
      <alignment vertical="center" wrapText="1"/>
    </xf>
    <xf numFmtId="0" fontId="63" fillId="0" borderId="59" xfId="16" applyFont="1" applyBorder="1" applyAlignment="1">
      <alignment vertical="center" wrapText="1"/>
    </xf>
    <xf numFmtId="0" fontId="63" fillId="0" borderId="59" xfId="16" applyFont="1" applyBorder="1" applyAlignment="1">
      <alignment horizontal="center" vertical="center"/>
    </xf>
    <xf numFmtId="173" fontId="63" fillId="0" borderId="59" xfId="16" applyNumberFormat="1" applyFont="1" applyBorder="1" applyAlignment="1">
      <alignment horizontal="center" vertical="center"/>
    </xf>
    <xf numFmtId="174" fontId="60" fillId="0" borderId="59" xfId="16" applyNumberFormat="1" applyFont="1" applyBorder="1" applyAlignment="1">
      <alignment horizontal="center" vertical="center"/>
    </xf>
    <xf numFmtId="0" fontId="60" fillId="0" borderId="60" xfId="16" applyFont="1" applyBorder="1" applyAlignment="1">
      <alignment horizontal="center" vertical="center"/>
    </xf>
    <xf numFmtId="0" fontId="63" fillId="0" borderId="47" xfId="16" applyFont="1" applyBorder="1" applyAlignment="1">
      <alignment horizontal="center" vertical="center"/>
    </xf>
    <xf numFmtId="173" fontId="63" fillId="0" borderId="52" xfId="16" applyNumberFormat="1" applyFont="1" applyBorder="1" applyAlignment="1">
      <alignment horizontal="center" vertical="center"/>
    </xf>
    <xf numFmtId="176" fontId="63" fillId="0" borderId="52" xfId="16" applyNumberFormat="1" applyFont="1" applyBorder="1" applyAlignment="1">
      <alignment horizontal="center" vertical="center"/>
    </xf>
    <xf numFmtId="173" fontId="63" fillId="0" borderId="44" xfId="16" applyNumberFormat="1" applyFont="1" applyBorder="1" applyAlignment="1">
      <alignment horizontal="center" vertical="center"/>
    </xf>
    <xf numFmtId="174" fontId="60" fillId="0" borderId="44" xfId="16" applyNumberFormat="1" applyFont="1" applyBorder="1"/>
    <xf numFmtId="0" fontId="63" fillId="0" borderId="44" xfId="16" applyFont="1" applyBorder="1" applyAlignment="1">
      <alignment horizontal="right" vertical="center"/>
    </xf>
    <xf numFmtId="0" fontId="63" fillId="0" borderId="0" xfId="16" applyFont="1" applyAlignment="1">
      <alignment horizontal="center" vertical="center"/>
    </xf>
    <xf numFmtId="0" fontId="63" fillId="0" borderId="0" xfId="16" applyFont="1" applyAlignment="1">
      <alignment vertical="center"/>
    </xf>
    <xf numFmtId="173" fontId="63" fillId="0" borderId="0" xfId="16" applyNumberFormat="1" applyFont="1" applyAlignment="1">
      <alignment horizontal="center" vertical="center"/>
    </xf>
    <xf numFmtId="177" fontId="63" fillId="0" borderId="0" xfId="16" applyNumberFormat="1" applyFont="1" applyAlignment="1">
      <alignment horizontal="center" vertical="center"/>
    </xf>
    <xf numFmtId="178" fontId="63" fillId="0" borderId="0" xfId="16" applyNumberFormat="1" applyFont="1" applyAlignment="1">
      <alignment horizontal="center" vertical="center"/>
    </xf>
    <xf numFmtId="176" fontId="63" fillId="0" borderId="0" xfId="16" applyNumberFormat="1" applyFont="1" applyAlignment="1">
      <alignment horizontal="center" vertical="center"/>
    </xf>
    <xf numFmtId="0" fontId="63" fillId="0" borderId="0" xfId="16" applyFont="1" applyAlignment="1">
      <alignment horizontal="right" vertical="center"/>
    </xf>
    <xf numFmtId="175" fontId="63" fillId="0" borderId="0" xfId="16" applyNumberFormat="1" applyFont="1" applyAlignment="1">
      <alignment horizontal="center" vertical="center"/>
    </xf>
    <xf numFmtId="0" fontId="59" fillId="0" borderId="0" xfId="16" applyFont="1" applyAlignment="1">
      <alignment horizontal="right" vertical="center"/>
    </xf>
    <xf numFmtId="175" fontId="61" fillId="0" borderId="0" xfId="16" applyNumberFormat="1" applyFont="1" applyAlignment="1">
      <alignment horizontal="center" vertical="center"/>
    </xf>
    <xf numFmtId="0" fontId="59" fillId="0" borderId="0" xfId="16" applyFont="1" applyAlignment="1">
      <alignment horizontal="center" vertical="center"/>
    </xf>
    <xf numFmtId="0" fontId="59" fillId="0" borderId="51" xfId="16" applyFont="1" applyBorder="1" applyAlignment="1">
      <alignment horizontal="left" vertical="center"/>
    </xf>
    <xf numFmtId="0" fontId="63" fillId="0" borderId="58" xfId="16" applyFont="1" applyBorder="1" applyAlignment="1">
      <alignment horizontal="center" vertical="center"/>
    </xf>
    <xf numFmtId="0" fontId="60" fillId="0" borderId="58" xfId="16" applyFont="1" applyBorder="1"/>
    <xf numFmtId="0" fontId="63" fillId="0" borderId="61" xfId="16" applyFont="1" applyBorder="1" applyAlignment="1">
      <alignment horizontal="center" vertical="center"/>
    </xf>
    <xf numFmtId="0" fontId="63" fillId="0" borderId="54" xfId="16" applyFont="1" applyBorder="1" applyAlignment="1">
      <alignment horizontal="center" vertical="center"/>
    </xf>
    <xf numFmtId="0" fontId="60" fillId="0" borderId="54" xfId="16" applyFont="1" applyBorder="1" applyAlignment="1">
      <alignment horizontal="center" vertical="center"/>
    </xf>
    <xf numFmtId="0" fontId="60" fillId="0" borderId="57" xfId="16" applyFont="1" applyBorder="1" applyAlignment="1">
      <alignment wrapText="1"/>
    </xf>
    <xf numFmtId="0" fontId="66" fillId="30" borderId="0" xfId="16" applyFont="1" applyFill="1" applyAlignment="1">
      <alignment horizontal="left" vertical="center" wrapText="1"/>
    </xf>
    <xf numFmtId="0" fontId="65" fillId="0" borderId="0" xfId="16" applyFont="1" applyAlignment="1">
      <alignment vertical="center"/>
    </xf>
    <xf numFmtId="0" fontId="61" fillId="30" borderId="0" xfId="16" applyFont="1" applyFill="1" applyAlignment="1">
      <alignment horizontal="left" vertical="center" wrapText="1"/>
    </xf>
    <xf numFmtId="0" fontId="66" fillId="30" borderId="13" xfId="16" applyFont="1" applyFill="1" applyBorder="1" applyAlignment="1">
      <alignment horizontal="right" vertical="center" wrapText="1"/>
    </xf>
    <xf numFmtId="0" fontId="37" fillId="35" borderId="62" xfId="16" applyFont="1" applyFill="1" applyBorder="1" applyAlignment="1">
      <alignment horizontal="left" vertical="center" wrapText="1"/>
    </xf>
    <xf numFmtId="0" fontId="37" fillId="35" borderId="13" xfId="16" applyFont="1" applyFill="1" applyBorder="1" applyAlignment="1">
      <alignment horizontal="center" vertical="center" wrapText="1"/>
    </xf>
    <xf numFmtId="0" fontId="60" fillId="30" borderId="0" xfId="16" applyFont="1" applyFill="1" applyAlignment="1">
      <alignment horizontal="center" vertical="center" wrapText="1"/>
    </xf>
    <xf numFmtId="0" fontId="61" fillId="30" borderId="0" xfId="16" applyFont="1" applyFill="1" applyAlignment="1">
      <alignment horizontal="right" vertical="center" wrapText="1"/>
    </xf>
    <xf numFmtId="0" fontId="60" fillId="30" borderId="0" xfId="16" applyFont="1" applyFill="1" applyAlignment="1">
      <alignment horizontal="left" vertical="center" wrapText="1"/>
    </xf>
    <xf numFmtId="4" fontId="65" fillId="0" borderId="0" xfId="16" applyNumberFormat="1" applyFont="1" applyAlignment="1">
      <alignment vertical="center"/>
    </xf>
    <xf numFmtId="10" fontId="65" fillId="0" borderId="0" xfId="16" applyNumberFormat="1" applyFont="1" applyAlignment="1">
      <alignment vertical="center"/>
    </xf>
    <xf numFmtId="0" fontId="68" fillId="0" borderId="0" xfId="16" applyFont="1" applyAlignment="1">
      <alignment vertical="center"/>
    </xf>
    <xf numFmtId="0" fontId="2" fillId="36" borderId="43" xfId="12" applyFont="1" applyFill="1" applyBorder="1" applyAlignment="1">
      <alignment horizontal="center" vertical="center"/>
    </xf>
    <xf numFmtId="0" fontId="2" fillId="36" borderId="46" xfId="12" applyFont="1" applyFill="1" applyBorder="1" applyAlignment="1">
      <alignment horizontal="center" vertical="center"/>
    </xf>
    <xf numFmtId="0" fontId="7" fillId="37" borderId="43" xfId="13" applyFont="1" applyFill="1" applyBorder="1" applyAlignment="1">
      <alignment horizontal="center" vertical="center" wrapText="1"/>
    </xf>
    <xf numFmtId="0" fontId="7" fillId="37" borderId="46" xfId="13" applyFont="1" applyFill="1" applyBorder="1" applyAlignment="1">
      <alignment horizontal="center" vertical="center" wrapText="1"/>
    </xf>
    <xf numFmtId="44" fontId="7" fillId="37" borderId="43" xfId="13" applyNumberFormat="1" applyFont="1" applyFill="1" applyBorder="1" applyAlignment="1">
      <alignment horizontal="center" vertical="center" wrapText="1"/>
    </xf>
    <xf numFmtId="164" fontId="7" fillId="37" borderId="43" xfId="13" applyNumberFormat="1" applyFont="1" applyFill="1" applyBorder="1" applyAlignment="1">
      <alignment horizontal="center" vertical="center" wrapText="1"/>
    </xf>
    <xf numFmtId="44" fontId="38" fillId="0" borderId="0" xfId="12" applyNumberFormat="1" applyAlignment="1">
      <alignment horizontal="center"/>
    </xf>
    <xf numFmtId="0" fontId="7" fillId="31" borderId="13" xfId="0" applyFont="1" applyFill="1" applyBorder="1" applyAlignment="1">
      <alignment horizontal="center" vertical="top" wrapText="1"/>
    </xf>
    <xf numFmtId="0" fontId="67" fillId="38" borderId="62" xfId="16" applyFont="1" applyFill="1" applyBorder="1" applyAlignment="1">
      <alignment horizontal="left" vertical="center" wrapText="1"/>
    </xf>
    <xf numFmtId="0" fontId="67" fillId="38" borderId="13" xfId="16" applyFont="1" applyFill="1" applyBorder="1" applyAlignment="1">
      <alignment horizontal="center" vertical="center" wrapText="1"/>
    </xf>
    <xf numFmtId="0" fontId="65" fillId="22" borderId="0" xfId="16" applyFont="1" applyFill="1" applyAlignment="1">
      <alignment vertical="center"/>
    </xf>
    <xf numFmtId="0" fontId="58" fillId="22" borderId="0" xfId="16" applyFill="1"/>
    <xf numFmtId="0" fontId="66" fillId="30" borderId="13" xfId="16" applyFont="1" applyFill="1" applyBorder="1" applyAlignment="1">
      <alignment horizontal="center" vertical="center" wrapText="1"/>
    </xf>
    <xf numFmtId="44" fontId="37" fillId="35" borderId="13" xfId="16" applyNumberFormat="1" applyFont="1" applyFill="1" applyBorder="1" applyAlignment="1">
      <alignment horizontal="center" vertical="center" wrapText="1"/>
    </xf>
    <xf numFmtId="164" fontId="37" fillId="35" borderId="13" xfId="16" applyNumberFormat="1" applyFont="1" applyFill="1" applyBorder="1" applyAlignment="1">
      <alignment horizontal="center" vertical="center" wrapText="1"/>
    </xf>
    <xf numFmtId="44" fontId="67" fillId="38" borderId="13" xfId="16" applyNumberFormat="1" applyFont="1" applyFill="1" applyBorder="1" applyAlignment="1">
      <alignment horizontal="center" vertical="center" wrapText="1"/>
    </xf>
    <xf numFmtId="164" fontId="67" fillId="38" borderId="13" xfId="16" applyNumberFormat="1" applyFont="1" applyFill="1" applyBorder="1" applyAlignment="1">
      <alignment horizontal="center" vertical="center" wrapText="1"/>
    </xf>
    <xf numFmtId="0" fontId="37" fillId="35" borderId="63" xfId="16" applyFont="1" applyFill="1" applyBorder="1" applyAlignment="1">
      <alignment horizontal="center" vertical="center" wrapText="1"/>
    </xf>
    <xf numFmtId="0" fontId="37" fillId="35" borderId="64" xfId="16" applyFont="1" applyFill="1" applyBorder="1" applyAlignment="1">
      <alignment horizontal="center" vertical="center" wrapText="1"/>
    </xf>
    <xf numFmtId="0" fontId="67" fillId="38" borderId="63" xfId="16" applyFont="1" applyFill="1" applyBorder="1" applyAlignment="1">
      <alignment horizontal="center" vertical="center" wrapText="1"/>
    </xf>
    <xf numFmtId="0" fontId="67" fillId="38" borderId="64" xfId="16" applyFont="1" applyFill="1" applyBorder="1" applyAlignment="1">
      <alignment horizontal="center" vertical="center" wrapText="1"/>
    </xf>
    <xf numFmtId="44" fontId="65" fillId="0" borderId="0" xfId="16" applyNumberFormat="1" applyFont="1" applyAlignment="1">
      <alignment vertical="center"/>
    </xf>
    <xf numFmtId="0" fontId="58" fillId="0" borderId="0" xfId="16" applyAlignment="1">
      <alignment vertical="center"/>
    </xf>
    <xf numFmtId="44" fontId="7" fillId="39" borderId="43" xfId="13" applyNumberFormat="1" applyFont="1" applyFill="1" applyBorder="1" applyAlignment="1">
      <alignment horizontal="center" vertical="center" wrapText="1"/>
    </xf>
    <xf numFmtId="164" fontId="7" fillId="39" borderId="43" xfId="13" applyNumberFormat="1" applyFont="1" applyFill="1" applyBorder="1" applyAlignment="1">
      <alignment horizontal="center" vertical="center" wrapText="1"/>
    </xf>
    <xf numFmtId="0" fontId="2" fillId="30" borderId="0" xfId="0" applyFont="1" applyFill="1" applyAlignment="1">
      <alignment horizontal="left" vertical="center" wrapText="1"/>
    </xf>
    <xf numFmtId="0" fontId="0" fillId="0" borderId="0" xfId="0" applyAlignment="1">
      <alignment vertical="center"/>
    </xf>
    <xf numFmtId="0" fontId="11" fillId="30" borderId="0" xfId="0" applyFont="1" applyFill="1" applyAlignment="1">
      <alignment horizontal="left" vertical="center" wrapText="1"/>
    </xf>
    <xf numFmtId="0" fontId="2" fillId="30" borderId="0" xfId="0" applyFont="1" applyFill="1" applyAlignment="1">
      <alignment horizontal="right" vertical="center" wrapText="1"/>
    </xf>
    <xf numFmtId="0" fontId="2" fillId="30" borderId="13" xfId="0" applyFont="1" applyFill="1" applyBorder="1" applyAlignment="1">
      <alignment horizontal="right" vertical="center" wrapText="1"/>
    </xf>
    <xf numFmtId="0" fontId="7" fillId="31" borderId="13" xfId="0" applyFont="1" applyFill="1" applyBorder="1" applyAlignment="1">
      <alignment horizontal="left" vertical="center" wrapText="1"/>
    </xf>
    <xf numFmtId="0" fontId="7" fillId="31" borderId="13" xfId="0" applyFont="1" applyFill="1" applyBorder="1" applyAlignment="1">
      <alignment horizontal="right" vertical="center" wrapText="1"/>
    </xf>
    <xf numFmtId="44" fontId="7" fillId="31" borderId="13" xfId="0" applyNumberFormat="1" applyFont="1" applyFill="1" applyBorder="1" applyAlignment="1">
      <alignment horizontal="left" vertical="center" wrapText="1"/>
    </xf>
    <xf numFmtId="44" fontId="7" fillId="31" borderId="13" xfId="0" applyNumberFormat="1" applyFont="1" applyFill="1" applyBorder="1" applyAlignment="1">
      <alignment horizontal="right" vertical="center" wrapText="1"/>
    </xf>
    <xf numFmtId="164" fontId="7" fillId="31" borderId="13" xfId="0" applyNumberFormat="1" applyFont="1" applyFill="1" applyBorder="1" applyAlignment="1">
      <alignment horizontal="right" vertical="center" wrapText="1"/>
    </xf>
    <xf numFmtId="44" fontId="7" fillId="31" borderId="0" xfId="0" applyNumberFormat="1" applyFont="1" applyFill="1" applyAlignment="1">
      <alignment horizontal="right" vertical="center" wrapText="1"/>
    </xf>
    <xf numFmtId="164" fontId="7" fillId="31" borderId="0" xfId="0" applyNumberFormat="1" applyFont="1" applyFill="1" applyAlignment="1">
      <alignment horizontal="right" vertical="center" wrapText="1"/>
    </xf>
    <xf numFmtId="0" fontId="12" fillId="30" borderId="13" xfId="0" applyFont="1" applyFill="1" applyBorder="1" applyAlignment="1">
      <alignment horizontal="left" vertical="center" wrapText="1"/>
    </xf>
    <xf numFmtId="4" fontId="12" fillId="30" borderId="13" xfId="0" applyNumberFormat="1" applyFont="1" applyFill="1" applyBorder="1" applyAlignment="1">
      <alignment horizontal="right" vertical="center" wrapText="1"/>
    </xf>
    <xf numFmtId="44" fontId="12" fillId="30" borderId="13" xfId="0" applyNumberFormat="1" applyFont="1" applyFill="1" applyBorder="1" applyAlignment="1">
      <alignment horizontal="right" vertical="center" wrapText="1"/>
    </xf>
    <xf numFmtId="164" fontId="12" fillId="30" borderId="13" xfId="0" applyNumberFormat="1" applyFont="1" applyFill="1" applyBorder="1" applyAlignment="1">
      <alignment horizontal="right" vertical="center" wrapText="1"/>
    </xf>
    <xf numFmtId="164" fontId="12" fillId="30" borderId="0" xfId="0" applyNumberFormat="1" applyFont="1" applyFill="1" applyAlignment="1">
      <alignment horizontal="right" vertical="center" wrapText="1"/>
    </xf>
    <xf numFmtId="4" fontId="7" fillId="31" borderId="13" xfId="0" applyNumberFormat="1" applyFont="1" applyFill="1" applyBorder="1" applyAlignment="1">
      <alignment horizontal="right" vertical="center" wrapText="1"/>
    </xf>
    <xf numFmtId="44" fontId="0" fillId="0" borderId="0" xfId="0" applyNumberFormat="1" applyAlignment="1">
      <alignment vertical="center"/>
    </xf>
    <xf numFmtId="0" fontId="20" fillId="30" borderId="0" xfId="0" applyFont="1" applyFill="1" applyAlignment="1">
      <alignment horizontal="center" vertical="center" wrapText="1"/>
    </xf>
    <xf numFmtId="0" fontId="20" fillId="30" borderId="0" xfId="0" applyFont="1" applyFill="1" applyAlignment="1">
      <alignment horizontal="left" vertical="center" wrapText="1"/>
    </xf>
    <xf numFmtId="44" fontId="0" fillId="0" borderId="0" xfId="0" applyNumberFormat="1" applyAlignment="1">
      <alignment horizontal="center" vertical="center"/>
    </xf>
    <xf numFmtId="0" fontId="2" fillId="20" borderId="13" xfId="0" applyFont="1" applyFill="1" applyBorder="1" applyAlignment="1">
      <alignment horizontal="center" vertical="center" wrapText="1"/>
    </xf>
    <xf numFmtId="44" fontId="0" fillId="0" borderId="0" xfId="0" applyNumberFormat="1" applyAlignment="1">
      <alignment horizontal="center"/>
    </xf>
    <xf numFmtId="0" fontId="11" fillId="20" borderId="0" xfId="0" applyFont="1" applyFill="1" applyAlignment="1">
      <alignment horizontal="left" vertical="top" wrapText="1"/>
    </xf>
    <xf numFmtId="0" fontId="7" fillId="10" borderId="34" xfId="0" applyFont="1" applyFill="1" applyBorder="1" applyAlignment="1">
      <alignment horizontal="center" vertical="center" wrapText="1"/>
    </xf>
    <xf numFmtId="0" fontId="7" fillId="10" borderId="35" xfId="0" applyFont="1" applyFill="1" applyBorder="1" applyAlignment="1">
      <alignment horizontal="center" vertical="center" wrapText="1"/>
    </xf>
    <xf numFmtId="0" fontId="2" fillId="20" borderId="65" xfId="0" applyFont="1" applyFill="1" applyBorder="1" applyAlignment="1">
      <alignment horizontal="center" wrapText="1"/>
    </xf>
    <xf numFmtId="0" fontId="2" fillId="20" borderId="0" xfId="0" applyFont="1" applyFill="1" applyAlignment="1">
      <alignment horizontal="left" vertical="center" wrapText="1"/>
    </xf>
    <xf numFmtId="0" fontId="11" fillId="20" borderId="0" xfId="0" applyFont="1" applyFill="1" applyAlignment="1">
      <alignment horizontal="left" vertical="center" wrapText="1"/>
    </xf>
    <xf numFmtId="0" fontId="2" fillId="20" borderId="0" xfId="0" applyFont="1" applyFill="1" applyAlignment="1">
      <alignment horizontal="center" vertical="top" wrapText="1"/>
    </xf>
    <xf numFmtId="0" fontId="11" fillId="30" borderId="0" xfId="0" applyFont="1" applyFill="1" applyAlignment="1">
      <alignment horizontal="left" vertical="center" wrapText="1"/>
    </xf>
    <xf numFmtId="0" fontId="2" fillId="30" borderId="0" xfId="12" applyFont="1" applyFill="1" applyAlignment="1">
      <alignment horizontal="left" vertical="top" wrapText="1"/>
    </xf>
    <xf numFmtId="0" fontId="11" fillId="30" borderId="0" xfId="12" applyFont="1" applyFill="1" applyAlignment="1">
      <alignment horizontal="left" vertical="top" wrapText="1"/>
    </xf>
    <xf numFmtId="0" fontId="56" fillId="30" borderId="0" xfId="12" applyFont="1" applyFill="1" applyAlignment="1">
      <alignment horizontal="center" vertical="center" wrapText="1"/>
    </xf>
    <xf numFmtId="0" fontId="57" fillId="0" borderId="0" xfId="12" applyFont="1" applyAlignment="1">
      <alignment vertical="center"/>
    </xf>
    <xf numFmtId="0" fontId="7" fillId="39" borderId="43" xfId="13" applyFont="1" applyFill="1" applyBorder="1" applyAlignment="1">
      <alignment horizontal="center" vertical="center" wrapText="1"/>
    </xf>
    <xf numFmtId="4" fontId="61" fillId="30" borderId="0" xfId="16" applyNumberFormat="1" applyFont="1" applyFill="1" applyAlignment="1">
      <alignment horizontal="right" vertical="center" wrapText="1"/>
    </xf>
    <xf numFmtId="0" fontId="31" fillId="0" borderId="0" xfId="16" applyFont="1"/>
    <xf numFmtId="0" fontId="66" fillId="30" borderId="0" xfId="16" applyFont="1" applyFill="1" applyAlignment="1">
      <alignment horizontal="left" vertical="center" wrapText="1"/>
    </xf>
    <xf numFmtId="10" fontId="61" fillId="30" borderId="0" xfId="16" applyNumberFormat="1" applyFont="1" applyFill="1" applyAlignment="1">
      <alignment horizontal="left" vertical="top" wrapText="1"/>
    </xf>
    <xf numFmtId="0" fontId="61" fillId="30" borderId="0" xfId="16" applyFont="1" applyFill="1" applyAlignment="1">
      <alignment horizontal="left" vertical="top" wrapText="1"/>
    </xf>
    <xf numFmtId="0" fontId="61" fillId="30" borderId="0" xfId="16" applyFont="1" applyFill="1" applyAlignment="1">
      <alignment horizontal="left" vertical="center" wrapText="1"/>
    </xf>
    <xf numFmtId="0" fontId="66" fillId="30" borderId="0" xfId="16" applyFont="1" applyFill="1" applyAlignment="1">
      <alignment horizontal="center" vertical="center" wrapText="1"/>
    </xf>
    <xf numFmtId="0" fontId="66" fillId="30" borderId="62" xfId="16" applyFont="1" applyFill="1" applyBorder="1" applyAlignment="1">
      <alignment horizontal="center" vertical="center" wrapText="1"/>
    </xf>
    <xf numFmtId="0" fontId="31" fillId="0" borderId="63" xfId="16" applyFont="1" applyBorder="1" applyAlignment="1">
      <alignment horizontal="center"/>
    </xf>
    <xf numFmtId="0" fontId="31" fillId="0" borderId="64" xfId="16" applyFont="1" applyBorder="1" applyAlignment="1">
      <alignment horizontal="center"/>
    </xf>
    <xf numFmtId="0" fontId="11" fillId="30" borderId="0" xfId="0" applyFont="1" applyFill="1" applyAlignment="1">
      <alignment horizontal="right" vertical="center" wrapText="1"/>
    </xf>
    <xf numFmtId="44" fontId="11" fillId="30" borderId="0" xfId="0" applyNumberFormat="1" applyFont="1" applyFill="1" applyAlignment="1">
      <alignment horizontal="right" vertical="center" wrapText="1"/>
    </xf>
    <xf numFmtId="44" fontId="0" fillId="0" borderId="0" xfId="0" applyNumberFormat="1" applyAlignment="1">
      <alignment horizontal="center" vertical="center"/>
    </xf>
    <xf numFmtId="0" fontId="2" fillId="30" borderId="0" xfId="0" applyFont="1" applyFill="1" applyAlignment="1">
      <alignment horizontal="center" vertical="center" wrapText="1"/>
    </xf>
    <xf numFmtId="0" fontId="0" fillId="0" borderId="0" xfId="0" applyAlignment="1">
      <alignment vertical="center"/>
    </xf>
    <xf numFmtId="0" fontId="2" fillId="30" borderId="13" xfId="0" applyFont="1" applyFill="1" applyBorder="1" applyAlignment="1">
      <alignment horizontal="center" vertical="center" wrapText="1"/>
    </xf>
    <xf numFmtId="0" fontId="2" fillId="30" borderId="13" xfId="0" applyFont="1" applyFill="1" applyBorder="1" applyAlignment="1">
      <alignment horizontal="left" vertical="center" wrapText="1"/>
    </xf>
    <xf numFmtId="0" fontId="2" fillId="30" borderId="13" xfId="0" applyFont="1" applyFill="1" applyBorder="1" applyAlignment="1">
      <alignment horizontal="right" vertical="center" wrapText="1"/>
    </xf>
    <xf numFmtId="0" fontId="2" fillId="30" borderId="0" xfId="0" applyFont="1" applyFill="1" applyAlignment="1">
      <alignment horizontal="left" vertical="center" wrapText="1"/>
    </xf>
    <xf numFmtId="0" fontId="11" fillId="30" borderId="0" xfId="0" applyFont="1" applyFill="1" applyAlignment="1">
      <alignment horizontal="right" vertical="top" wrapText="1"/>
    </xf>
    <xf numFmtId="0" fontId="2" fillId="30" borderId="0" xfId="0" applyFont="1" applyFill="1" applyAlignment="1">
      <alignment horizontal="center" wrapText="1"/>
    </xf>
    <xf numFmtId="0" fontId="0" fillId="0" borderId="0" xfId="0"/>
    <xf numFmtId="0" fontId="2" fillId="30" borderId="13" xfId="0" applyFont="1" applyFill="1" applyBorder="1" applyAlignment="1">
      <alignment horizontal="center" vertical="top" wrapText="1"/>
    </xf>
    <xf numFmtId="0" fontId="2" fillId="30" borderId="13" xfId="0" applyFont="1" applyFill="1" applyBorder="1" applyAlignment="1">
      <alignment horizontal="left" vertical="top" wrapText="1"/>
    </xf>
    <xf numFmtId="0" fontId="2" fillId="30" borderId="13" xfId="0" applyFont="1" applyFill="1" applyBorder="1" applyAlignment="1">
      <alignment horizontal="right" vertical="top" wrapText="1"/>
    </xf>
    <xf numFmtId="0" fontId="2" fillId="30" borderId="0" xfId="0" applyFont="1" applyFill="1" applyAlignment="1">
      <alignment horizontal="left" vertical="top" wrapText="1"/>
    </xf>
    <xf numFmtId="0" fontId="11" fillId="30" borderId="0" xfId="0" applyFont="1" applyFill="1" applyAlignment="1">
      <alignment horizontal="left" vertical="top" wrapText="1"/>
    </xf>
    <xf numFmtId="0" fontId="42" fillId="0" borderId="40" xfId="7" applyFont="1" applyBorder="1" applyAlignment="1">
      <alignment horizontal="center"/>
    </xf>
    <xf numFmtId="0" fontId="43" fillId="0" borderId="41" xfId="7" applyFont="1" applyBorder="1" applyAlignment="1">
      <alignment horizontal="center" vertical="center"/>
    </xf>
    <xf numFmtId="0" fontId="44" fillId="28" borderId="42" xfId="7" applyFont="1" applyFill="1" applyBorder="1" applyAlignment="1">
      <alignment horizontal="center" vertical="center" wrapText="1"/>
    </xf>
    <xf numFmtId="0" fontId="44" fillId="28" borderId="43" xfId="7" applyFont="1" applyFill="1" applyBorder="1" applyAlignment="1">
      <alignment horizontal="center" vertical="center"/>
    </xf>
    <xf numFmtId="0" fontId="44" fillId="28" borderId="43" xfId="7" applyFont="1" applyFill="1" applyBorder="1" applyAlignment="1">
      <alignment horizontal="center" vertical="center" wrapText="1"/>
    </xf>
    <xf numFmtId="0" fontId="41" fillId="0" borderId="43" xfId="7" applyBorder="1" applyAlignment="1">
      <alignment horizontal="center" vertical="center" wrapText="1"/>
    </xf>
    <xf numFmtId="167" fontId="41" fillId="0" borderId="43" xfId="7" applyNumberFormat="1" applyBorder="1" applyAlignment="1">
      <alignment horizontal="center" vertical="center" wrapText="1"/>
    </xf>
    <xf numFmtId="0" fontId="44" fillId="28" borderId="43" xfId="7" applyFont="1" applyFill="1" applyBorder="1" applyAlignment="1">
      <alignment horizontal="right" vertical="center" wrapText="1"/>
    </xf>
    <xf numFmtId="167" fontId="44" fillId="28" borderId="43" xfId="7" applyNumberFormat="1" applyFont="1" applyFill="1" applyBorder="1" applyAlignment="1">
      <alignment horizontal="center" vertical="center"/>
    </xf>
    <xf numFmtId="44" fontId="47" fillId="0" borderId="43" xfId="9" applyNumberFormat="1" applyBorder="1" applyAlignment="1">
      <alignment horizontal="center" vertical="center"/>
    </xf>
    <xf numFmtId="44" fontId="44" fillId="28" borderId="43" xfId="9" applyNumberFormat="1" applyFont="1" applyFill="1" applyBorder="1" applyAlignment="1">
      <alignment horizontal="center" vertical="center"/>
    </xf>
    <xf numFmtId="0" fontId="24" fillId="0" borderId="0" xfId="9" applyFont="1" applyAlignment="1">
      <alignment horizontal="left" vertical="center" wrapText="1"/>
    </xf>
    <xf numFmtId="0" fontId="44" fillId="28" borderId="43" xfId="9" applyFont="1" applyFill="1" applyBorder="1" applyAlignment="1">
      <alignment horizontal="center" vertical="center" wrapText="1"/>
    </xf>
    <xf numFmtId="0" fontId="47" fillId="0" borderId="43" xfId="9" applyBorder="1" applyAlignment="1">
      <alignment horizontal="center" vertical="center"/>
    </xf>
    <xf numFmtId="17" fontId="54" fillId="0" borderId="44" xfId="10" applyNumberFormat="1" applyFont="1" applyBorder="1" applyAlignment="1">
      <alignment horizontal="center" vertical="center"/>
    </xf>
    <xf numFmtId="169" fontId="47" fillId="0" borderId="43" xfId="7" applyNumberFormat="1" applyFont="1" applyBorder="1" applyAlignment="1">
      <alignment horizontal="center" vertical="center"/>
    </xf>
    <xf numFmtId="0" fontId="42" fillId="22" borderId="40" xfId="7" applyFont="1" applyFill="1" applyBorder="1" applyAlignment="1">
      <alignment horizontal="center"/>
    </xf>
    <xf numFmtId="0" fontId="43" fillId="22" borderId="41" xfId="7" applyFont="1" applyFill="1" applyBorder="1" applyAlignment="1">
      <alignment horizontal="center" vertical="center"/>
    </xf>
    <xf numFmtId="0" fontId="50" fillId="28" borderId="43" xfId="9" applyFont="1" applyFill="1" applyBorder="1" applyAlignment="1">
      <alignment horizontal="center" vertical="center"/>
    </xf>
    <xf numFmtId="0" fontId="50" fillId="28" borderId="43" xfId="9" applyFont="1" applyFill="1" applyBorder="1" applyAlignment="1">
      <alignment horizontal="center" vertical="center" wrapText="1"/>
    </xf>
    <xf numFmtId="0" fontId="22" fillId="19" borderId="0" xfId="0" applyFont="1" applyFill="1" applyAlignment="1">
      <alignment horizontal="center" vertical="center" wrapText="1"/>
    </xf>
    <xf numFmtId="0" fontId="33" fillId="0" borderId="0" xfId="2" applyFont="1" applyAlignment="1">
      <alignment horizontal="center" vertical="center"/>
    </xf>
    <xf numFmtId="0" fontId="28" fillId="0" borderId="16" xfId="1" applyFont="1" applyBorder="1" applyAlignment="1">
      <alignment horizontal="center" vertical="center"/>
    </xf>
    <xf numFmtId="0" fontId="22" fillId="25" borderId="17" xfId="1" applyFont="1" applyFill="1" applyBorder="1" applyAlignment="1">
      <alignment horizontal="center" vertical="center" wrapText="1"/>
    </xf>
    <xf numFmtId="0" fontId="22" fillId="25" borderId="18" xfId="1" applyFont="1" applyFill="1" applyBorder="1" applyAlignment="1">
      <alignment horizontal="center" vertical="center" wrapText="1"/>
    </xf>
    <xf numFmtId="0" fontId="22" fillId="25" borderId="19" xfId="1" applyFont="1" applyFill="1" applyBorder="1" applyAlignment="1">
      <alignment horizontal="center" vertical="center" wrapText="1"/>
    </xf>
    <xf numFmtId="0" fontId="30" fillId="26" borderId="16" xfId="1" applyFont="1" applyFill="1" applyBorder="1" applyAlignment="1">
      <alignment horizontal="center" vertical="center" wrapText="1"/>
    </xf>
    <xf numFmtId="0" fontId="30" fillId="26" borderId="20" xfId="1" applyFont="1" applyFill="1" applyBorder="1" applyAlignment="1">
      <alignment horizontal="center"/>
    </xf>
    <xf numFmtId="0" fontId="30" fillId="26" borderId="21" xfId="1" applyFont="1" applyFill="1" applyBorder="1" applyAlignment="1">
      <alignment horizontal="center"/>
    </xf>
    <xf numFmtId="0" fontId="32" fillId="0" borderId="22" xfId="1" applyFont="1" applyBorder="1" applyAlignment="1">
      <alignment horizontal="center" vertical="center" wrapText="1"/>
    </xf>
    <xf numFmtId="0" fontId="32" fillId="0" borderId="0" xfId="1" applyFont="1" applyAlignment="1">
      <alignment horizontal="center" vertical="center" wrapText="1"/>
    </xf>
    <xf numFmtId="0" fontId="20" fillId="30" borderId="0" xfId="0" applyFont="1" applyFill="1" applyAlignment="1">
      <alignment horizontal="right" vertical="top" wrapText="1"/>
    </xf>
    <xf numFmtId="0" fontId="12" fillId="30" borderId="13" xfId="0" applyFont="1" applyFill="1" applyBorder="1" applyAlignment="1">
      <alignment horizontal="left" vertical="top" wrapText="1"/>
    </xf>
    <xf numFmtId="0" fontId="20" fillId="33" borderId="13" xfId="0" applyFont="1" applyFill="1" applyBorder="1" applyAlignment="1">
      <alignment horizontal="left" vertical="top" wrapText="1"/>
    </xf>
    <xf numFmtId="0" fontId="20" fillId="32" borderId="13" xfId="0" applyFont="1" applyFill="1" applyBorder="1" applyAlignment="1">
      <alignment horizontal="left" vertical="top" wrapText="1"/>
    </xf>
    <xf numFmtId="171" fontId="20" fillId="32" borderId="13" xfId="0" applyNumberFormat="1" applyFont="1" applyFill="1" applyBorder="1" applyAlignment="1">
      <alignment horizontal="right" vertical="top" wrapText="1"/>
    </xf>
    <xf numFmtId="171" fontId="20" fillId="33" borderId="13" xfId="0" applyNumberFormat="1" applyFont="1" applyFill="1" applyBorder="1" applyAlignment="1">
      <alignment horizontal="right" vertical="top" wrapText="1"/>
    </xf>
    <xf numFmtId="0" fontId="59" fillId="0" borderId="0" xfId="16" applyFont="1" applyAlignment="1">
      <alignment horizontal="right" vertical="center"/>
    </xf>
    <xf numFmtId="0" fontId="58" fillId="0" borderId="0" xfId="16"/>
    <xf numFmtId="0" fontId="59" fillId="0" borderId="47" xfId="16" applyFont="1" applyBorder="1" applyAlignment="1">
      <alignment horizontal="center" vertical="center"/>
    </xf>
    <xf numFmtId="0" fontId="31" fillId="0" borderId="47" xfId="16" applyFont="1" applyBorder="1"/>
    <xf numFmtId="0" fontId="31" fillId="0" borderId="48" xfId="16" applyFont="1" applyBorder="1"/>
    <xf numFmtId="0" fontId="59" fillId="0" borderId="49" xfId="16" applyFont="1" applyBorder="1" applyAlignment="1">
      <alignment horizontal="center" vertical="center"/>
    </xf>
    <xf numFmtId="0" fontId="31" fillId="0" borderId="50" xfId="16" applyFont="1" applyBorder="1"/>
    <xf numFmtId="0" fontId="31" fillId="0" borderId="51" xfId="16" applyFont="1" applyBorder="1"/>
    <xf numFmtId="0" fontId="61" fillId="0" borderId="52" xfId="16" applyFont="1" applyBorder="1" applyAlignment="1">
      <alignment horizontal="center"/>
    </xf>
    <xf numFmtId="0" fontId="63" fillId="0" borderId="0" xfId="16" applyFont="1" applyAlignment="1">
      <alignment horizontal="center" vertical="center"/>
    </xf>
    <xf numFmtId="0" fontId="63" fillId="0" borderId="0" xfId="16" applyFont="1" applyAlignment="1">
      <alignment horizontal="right" vertical="center"/>
    </xf>
    <xf numFmtId="0" fontId="12" fillId="13" borderId="15" xfId="0" applyFont="1" applyFill="1" applyBorder="1" applyAlignment="1">
      <alignment horizontal="center" vertical="center" wrapText="1"/>
    </xf>
    <xf numFmtId="0" fontId="35" fillId="22" borderId="24" xfId="0" applyFont="1" applyFill="1" applyBorder="1" applyAlignment="1">
      <alignment horizontal="center" vertical="center"/>
    </xf>
    <xf numFmtId="0" fontId="35" fillId="22" borderId="25" xfId="0" applyFont="1" applyFill="1" applyBorder="1" applyAlignment="1">
      <alignment horizontal="center" vertical="center"/>
    </xf>
    <xf numFmtId="0" fontId="35" fillId="22" borderId="0" xfId="0" applyFont="1" applyFill="1" applyAlignment="1">
      <alignment horizontal="center" vertical="center"/>
    </xf>
    <xf numFmtId="0" fontId="35" fillId="22" borderId="27" xfId="0" applyFont="1" applyFill="1" applyBorder="1" applyAlignment="1">
      <alignment horizontal="center" vertical="center"/>
    </xf>
    <xf numFmtId="0" fontId="35" fillId="22" borderId="14" xfId="0" applyFont="1" applyFill="1" applyBorder="1" applyAlignment="1">
      <alignment horizontal="center" vertical="center"/>
    </xf>
    <xf numFmtId="0" fontId="35" fillId="22" borderId="29" xfId="0" applyFont="1" applyFill="1" applyBorder="1" applyAlignment="1">
      <alignment horizontal="center" vertical="center"/>
    </xf>
    <xf numFmtId="0" fontId="40" fillId="7" borderId="30" xfId="0" applyFont="1" applyFill="1" applyBorder="1" applyAlignment="1">
      <alignment horizontal="left" vertical="top" wrapText="1"/>
    </xf>
    <xf numFmtId="0" fontId="40" fillId="7" borderId="15" xfId="0" applyFont="1" applyFill="1" applyBorder="1" applyAlignment="1">
      <alignment horizontal="left" vertical="top" wrapText="1"/>
    </xf>
    <xf numFmtId="0" fontId="26" fillId="23" borderId="15" xfId="0" applyFont="1" applyFill="1" applyBorder="1" applyAlignment="1">
      <alignment horizontal="center" vertical="center" wrapText="1"/>
    </xf>
    <xf numFmtId="0" fontId="26" fillId="23" borderId="30" xfId="0" applyFont="1" applyFill="1" applyBorder="1" applyAlignment="1">
      <alignment horizontal="center" vertical="center" wrapText="1"/>
    </xf>
    <xf numFmtId="4" fontId="26" fillId="23" borderId="15" xfId="0" applyNumberFormat="1" applyFont="1" applyFill="1" applyBorder="1" applyAlignment="1">
      <alignment horizontal="center" vertical="center" wrapText="1"/>
    </xf>
    <xf numFmtId="2" fontId="26" fillId="23" borderId="15" xfId="0" applyNumberFormat="1" applyFont="1" applyFill="1" applyBorder="1" applyAlignment="1">
      <alignment horizontal="center" vertical="center" wrapText="1"/>
    </xf>
    <xf numFmtId="0" fontId="39" fillId="24" borderId="15" xfId="0" applyFont="1" applyFill="1" applyBorder="1" applyAlignment="1">
      <alignment horizontal="left" vertical="top" wrapText="1"/>
    </xf>
    <xf numFmtId="0" fontId="34" fillId="19" borderId="0" xfId="0" applyFont="1" applyFill="1" applyAlignment="1">
      <alignment horizontal="center" vertical="center" wrapText="1"/>
    </xf>
    <xf numFmtId="0" fontId="18" fillId="17" borderId="0" xfId="0" applyFont="1" applyFill="1" applyAlignment="1">
      <alignment horizontal="right" vertical="top" wrapText="1"/>
    </xf>
    <xf numFmtId="0" fontId="17" fillId="16" borderId="0" xfId="0" applyFont="1" applyFill="1" applyAlignment="1">
      <alignment horizontal="left" vertical="top" wrapText="1"/>
    </xf>
    <xf numFmtId="44" fontId="19" fillId="18" borderId="0" xfId="0" applyNumberFormat="1" applyFont="1" applyFill="1" applyAlignment="1">
      <alignment horizontal="right" vertical="top" wrapText="1"/>
    </xf>
    <xf numFmtId="44" fontId="18" fillId="17" borderId="0" xfId="0" applyNumberFormat="1" applyFont="1" applyFill="1" applyAlignment="1">
      <alignment horizontal="right" vertical="top" wrapText="1"/>
    </xf>
    <xf numFmtId="0" fontId="6" fillId="6" borderId="3" xfId="0" applyFont="1" applyFill="1" applyBorder="1" applyAlignment="1">
      <alignment horizontal="right" vertical="top" wrapText="1"/>
    </xf>
    <xf numFmtId="0" fontId="3" fillId="3" borderId="0" xfId="0" applyFont="1" applyFill="1" applyAlignment="1">
      <alignment horizontal="center" wrapText="1"/>
    </xf>
    <xf numFmtId="0" fontId="4" fillId="4" borderId="1" xfId="0" applyFont="1" applyFill="1" applyBorder="1" applyAlignment="1">
      <alignment horizontal="left" vertical="top" wrapText="1"/>
    </xf>
    <xf numFmtId="0" fontId="5" fillId="5" borderId="2" xfId="0" applyFont="1" applyFill="1" applyBorder="1" applyAlignment="1">
      <alignment horizontal="center" vertical="top" wrapText="1"/>
    </xf>
    <xf numFmtId="0" fontId="2" fillId="2" borderId="0" xfId="0" applyFont="1" applyFill="1" applyAlignment="1">
      <alignment horizontal="left" vertical="top" wrapText="1"/>
    </xf>
    <xf numFmtId="0" fontId="11" fillId="16" borderId="0" xfId="0" applyFont="1" applyFill="1" applyAlignment="1">
      <alignment horizontal="left" vertical="top" wrapText="1"/>
    </xf>
  </cellXfs>
  <cellStyles count="17">
    <cellStyle name="Moeda" xfId="5" builtinId="4"/>
    <cellStyle name="Moeda 2" xfId="14" xr:uid="{00000000-0005-0000-0000-000001000000}"/>
    <cellStyle name="Normal" xfId="0" builtinId="0"/>
    <cellStyle name="Normal 2" xfId="2" xr:uid="{00000000-0005-0000-0000-000003000000}"/>
    <cellStyle name="Normal 2 2" xfId="7" xr:uid="{00000000-0005-0000-0000-000004000000}"/>
    <cellStyle name="Normal 2 2 2" xfId="10" xr:uid="{00000000-0005-0000-0000-000005000000}"/>
    <cellStyle name="Normal 2 3" xfId="12" xr:uid="{00000000-0005-0000-0000-000006000000}"/>
    <cellStyle name="Normal 2 7" xfId="1" xr:uid="{00000000-0005-0000-0000-000007000000}"/>
    <cellStyle name="Normal 3" xfId="4" xr:uid="{00000000-0005-0000-0000-000008000000}"/>
    <cellStyle name="Normal 4" xfId="11" xr:uid="{00000000-0005-0000-0000-000009000000}"/>
    <cellStyle name="Normal 5" xfId="13" xr:uid="{00000000-0005-0000-0000-00000A000000}"/>
    <cellStyle name="Normal 6" xfId="9" xr:uid="{00000000-0005-0000-0000-00000B000000}"/>
    <cellStyle name="Normal 7" xfId="16" xr:uid="{00000000-0005-0000-0000-00000C000000}"/>
    <cellStyle name="Porcentagem" xfId="6" builtinId="5"/>
    <cellStyle name="Porcentagem 2" xfId="15" xr:uid="{00000000-0005-0000-0000-00000E000000}"/>
    <cellStyle name="Vírgula 2" xfId="3" xr:uid="{00000000-0005-0000-0000-00000F000000}"/>
    <cellStyle name="Vírgula 2 2" xfId="8" xr:uid="{00000000-0005-0000-0000-00001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7.png"/></Relationships>
</file>

<file path=xl/drawings/_rels/drawing15.xml.rels><?xml version="1.0" encoding="UTF-8" standalone="yes"?>
<Relationships xmlns="http://schemas.openxmlformats.org/package/2006/relationships"><Relationship Id="rId1" Type="http://schemas.openxmlformats.org/officeDocument/2006/relationships/image" Target="../media/image8.png"/></Relationships>
</file>

<file path=xl/drawings/_rels/drawing16.xml.rels><?xml version="1.0" encoding="UTF-8" standalone="yes"?>
<Relationships xmlns="http://schemas.openxmlformats.org/package/2006/relationships"><Relationship Id="rId1" Type="http://schemas.openxmlformats.org/officeDocument/2006/relationships/image" Target="../media/image9.png"/></Relationships>
</file>

<file path=xl/drawings/_rels/drawing17.xml.rels><?xml version="1.0" encoding="UTF-8" standalone="yes"?>
<Relationships xmlns="http://schemas.openxmlformats.org/package/2006/relationships"><Relationship Id="rId1" Type="http://schemas.openxmlformats.org/officeDocument/2006/relationships/image" Target="../media/image9.png"/></Relationships>
</file>

<file path=xl/drawings/_rels/drawing18.xml.rels><?xml version="1.0" encoding="UTF-8" standalone="yes"?>
<Relationships xmlns="http://schemas.openxmlformats.org/package/2006/relationships"><Relationship Id="rId1" Type="http://schemas.openxmlformats.org/officeDocument/2006/relationships/image" Target="../media/image9.png"/></Relationships>
</file>

<file path=xl/drawings/_rels/drawing19.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38100"/>
          <a:ext cx="2154635" cy="5810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38100"/>
          <a:ext cx="2154635" cy="5810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38100"/>
          <a:ext cx="2154635" cy="5810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38100"/>
          <a:ext cx="2154635" cy="5810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38100"/>
          <a:ext cx="2154635" cy="5810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38100"/>
          <a:ext cx="2154635" cy="5810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38100"/>
          <a:ext cx="2154635" cy="5810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38100"/>
          <a:ext cx="2154635" cy="5810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47625</xdr:colOff>
      <xdr:row>0</xdr:row>
      <xdr:rowOff>38100</xdr:rowOff>
    </xdr:from>
    <xdr:to>
      <xdr:col>2</xdr:col>
      <xdr:colOff>678260</xdr:colOff>
      <xdr:row>1</xdr:row>
      <xdr:rowOff>428625</xdr:rowOff>
    </xdr:to>
    <xdr:pic>
      <xdr:nvPicPr>
        <xdr:cNvPr id="2" name="Imagem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38100"/>
          <a:ext cx="2154635" cy="58102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66675</xdr:colOff>
      <xdr:row>1</xdr:row>
      <xdr:rowOff>262618</xdr:rowOff>
    </xdr:from>
    <xdr:to>
      <xdr:col>1</xdr:col>
      <xdr:colOff>537321</xdr:colOff>
      <xdr:row>1</xdr:row>
      <xdr:rowOff>800500</xdr:rowOff>
    </xdr:to>
    <xdr:pic>
      <xdr:nvPicPr>
        <xdr:cNvPr id="3" name="Imagem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453118"/>
          <a:ext cx="1994646" cy="53788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10</xdr:col>
      <xdr:colOff>470647</xdr:colOff>
      <xdr:row>0</xdr:row>
      <xdr:rowOff>0</xdr:rowOff>
    </xdr:from>
    <xdr:to>
      <xdr:col>23</xdr:col>
      <xdr:colOff>504995</xdr:colOff>
      <xdr:row>38</xdr:row>
      <xdr:rowOff>75333</xdr:rowOff>
    </xdr:to>
    <xdr:pic>
      <xdr:nvPicPr>
        <xdr:cNvPr id="2" name="Imagem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10405222" y="0"/>
          <a:ext cx="7587673" cy="7066683"/>
        </a:xfrm>
        <a:prstGeom prst="rect">
          <a:avLst/>
        </a:prstGeom>
      </xdr:spPr>
    </xdr:pic>
    <xdr:clientData/>
  </xdr:twoCellAnchor>
  <xdr:twoCellAnchor editAs="oneCell">
    <xdr:from>
      <xdr:col>10</xdr:col>
      <xdr:colOff>493060</xdr:colOff>
      <xdr:row>39</xdr:row>
      <xdr:rowOff>0</xdr:rowOff>
    </xdr:from>
    <xdr:to>
      <xdr:col>20</xdr:col>
      <xdr:colOff>27906</xdr:colOff>
      <xdr:row>70</xdr:row>
      <xdr:rowOff>50933</xdr:rowOff>
    </xdr:to>
    <xdr:pic>
      <xdr:nvPicPr>
        <xdr:cNvPr id="3" name="Imagem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a:stretch>
          <a:fillRect/>
        </a:stretch>
      </xdr:blipFill>
      <xdr:spPr>
        <a:xfrm>
          <a:off x="10427635" y="7181850"/>
          <a:ext cx="5345096" cy="507060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179293</xdr:colOff>
      <xdr:row>18</xdr:row>
      <xdr:rowOff>549089</xdr:rowOff>
    </xdr:from>
    <xdr:to>
      <xdr:col>9</xdr:col>
      <xdr:colOff>753360</xdr:colOff>
      <xdr:row>21</xdr:row>
      <xdr:rowOff>84045</xdr:rowOff>
    </xdr:to>
    <xdr:pic>
      <xdr:nvPicPr>
        <xdr:cNvPr id="2" name="Imagem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69558" y="5356413"/>
          <a:ext cx="4496126" cy="476250"/>
        </a:xfrm>
        <a:prstGeom prst="rect">
          <a:avLst/>
        </a:prstGeom>
      </xdr:spPr>
    </xdr:pic>
    <xdr:clientData/>
  </xdr:twoCellAnchor>
  <xdr:twoCellAnchor editAs="oneCell">
    <xdr:from>
      <xdr:col>12</xdr:col>
      <xdr:colOff>310562</xdr:colOff>
      <xdr:row>3</xdr:row>
      <xdr:rowOff>53628</xdr:rowOff>
    </xdr:from>
    <xdr:to>
      <xdr:col>21</xdr:col>
      <xdr:colOff>744307</xdr:colOff>
      <xdr:row>11</xdr:row>
      <xdr:rowOff>217985</xdr:rowOff>
    </xdr:to>
    <xdr:pic>
      <xdr:nvPicPr>
        <xdr:cNvPr id="3" name="Imagem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a:stretch>
          <a:fillRect/>
        </a:stretch>
      </xdr:blipFill>
      <xdr:spPr>
        <a:xfrm>
          <a:off x="11426797" y="591510"/>
          <a:ext cx="7695157" cy="230468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714934</xdr:colOff>
      <xdr:row>24</xdr:row>
      <xdr:rowOff>91889</xdr:rowOff>
    </xdr:from>
    <xdr:to>
      <xdr:col>2</xdr:col>
      <xdr:colOff>1781735</xdr:colOff>
      <xdr:row>29</xdr:row>
      <xdr:rowOff>7618</xdr:rowOff>
    </xdr:to>
    <xdr:pic>
      <xdr:nvPicPr>
        <xdr:cNvPr id="2" name="Picture 1">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3074" y="5738309"/>
          <a:ext cx="2933701" cy="830129"/>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0</xdr:col>
      <xdr:colOff>298175</xdr:colOff>
      <xdr:row>2</xdr:row>
      <xdr:rowOff>173935</xdr:rowOff>
    </xdr:from>
    <xdr:to>
      <xdr:col>1</xdr:col>
      <xdr:colOff>967604</xdr:colOff>
      <xdr:row>2</xdr:row>
      <xdr:rowOff>711817</xdr:rowOff>
    </xdr:to>
    <xdr:pic>
      <xdr:nvPicPr>
        <xdr:cNvPr id="5" name="Imagem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8175" y="554935"/>
          <a:ext cx="1994646" cy="53788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714934</xdr:colOff>
      <xdr:row>24</xdr:row>
      <xdr:rowOff>91889</xdr:rowOff>
    </xdr:from>
    <xdr:to>
      <xdr:col>2</xdr:col>
      <xdr:colOff>1781735</xdr:colOff>
      <xdr:row>29</xdr:row>
      <xdr:rowOff>7618</xdr:rowOff>
    </xdr:to>
    <xdr:pic>
      <xdr:nvPicPr>
        <xdr:cNvPr id="2" name="Picture 1">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91234" y="5951669"/>
          <a:ext cx="2506981" cy="830129"/>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0</xdr:col>
      <xdr:colOff>298175</xdr:colOff>
      <xdr:row>2</xdr:row>
      <xdr:rowOff>173935</xdr:rowOff>
    </xdr:from>
    <xdr:to>
      <xdr:col>1</xdr:col>
      <xdr:colOff>777104</xdr:colOff>
      <xdr:row>2</xdr:row>
      <xdr:rowOff>711817</xdr:rowOff>
    </xdr:to>
    <xdr:pic>
      <xdr:nvPicPr>
        <xdr:cNvPr id="5" name="Imagem 4">
          <a:extLst>
            <a:ext uri="{FF2B5EF4-FFF2-40B4-BE49-F238E27FC236}">
              <a16:creationId xmlns:a16="http://schemas.microsoft.com/office/drawing/2014/main" id="{00000000-0008-0000-0F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8175" y="554935"/>
          <a:ext cx="1993404" cy="53788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353786</xdr:colOff>
      <xdr:row>2</xdr:row>
      <xdr:rowOff>217714</xdr:rowOff>
    </xdr:from>
    <xdr:to>
      <xdr:col>1</xdr:col>
      <xdr:colOff>457039</xdr:colOff>
      <xdr:row>3</xdr:row>
      <xdr:rowOff>456239</xdr:rowOff>
    </xdr:to>
    <xdr:pic>
      <xdr:nvPicPr>
        <xdr:cNvPr id="6" name="Imagem 5">
          <a:extLst>
            <a:ext uri="{FF2B5EF4-FFF2-40B4-BE49-F238E27FC236}">
              <a16:creationId xmlns:a16="http://schemas.microsoft.com/office/drawing/2014/main" id="{00000000-0008-0000-13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3786" y="816428"/>
          <a:ext cx="1994646" cy="53788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56030</xdr:colOff>
      <xdr:row>0</xdr:row>
      <xdr:rowOff>60192</xdr:rowOff>
    </xdr:from>
    <xdr:to>
      <xdr:col>1</xdr:col>
      <xdr:colOff>327773</xdr:colOff>
      <xdr:row>2</xdr:row>
      <xdr:rowOff>111500</xdr:rowOff>
    </xdr:to>
    <xdr:pic>
      <xdr:nvPicPr>
        <xdr:cNvPr id="2" name="Imagem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30" y="60192"/>
          <a:ext cx="1033743" cy="1251458"/>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56030</xdr:colOff>
      <xdr:row>0</xdr:row>
      <xdr:rowOff>60192</xdr:rowOff>
    </xdr:from>
    <xdr:to>
      <xdr:col>1</xdr:col>
      <xdr:colOff>327773</xdr:colOff>
      <xdr:row>2</xdr:row>
      <xdr:rowOff>111500</xdr:rowOff>
    </xdr:to>
    <xdr:pic>
      <xdr:nvPicPr>
        <xdr:cNvPr id="2" name="Imagem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30" y="60192"/>
          <a:ext cx="1033743" cy="1251458"/>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56030</xdr:colOff>
      <xdr:row>0</xdr:row>
      <xdr:rowOff>60192</xdr:rowOff>
    </xdr:from>
    <xdr:to>
      <xdr:col>1</xdr:col>
      <xdr:colOff>327773</xdr:colOff>
      <xdr:row>2</xdr:row>
      <xdr:rowOff>111500</xdr:rowOff>
    </xdr:to>
    <xdr:pic>
      <xdr:nvPicPr>
        <xdr:cNvPr id="2" name="Imagem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30" y="60192"/>
          <a:ext cx="1033743" cy="125145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56030</xdr:colOff>
      <xdr:row>0</xdr:row>
      <xdr:rowOff>60192</xdr:rowOff>
    </xdr:from>
    <xdr:to>
      <xdr:col>1</xdr:col>
      <xdr:colOff>327773</xdr:colOff>
      <xdr:row>2</xdr:row>
      <xdr:rowOff>111500</xdr:rowOff>
    </xdr:to>
    <xdr:pic>
      <xdr:nvPicPr>
        <xdr:cNvPr id="2" name="Imagem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30" y="60192"/>
          <a:ext cx="1033743" cy="12514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Root\AppData\Roaming\Microsoft\Excel\Proposta%20Sultepa%20(CORSAN).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731263E5\Memoria%20de%20Calculo%20RP%20Drenagem.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Alessandro\Desktop\DELLA%20PASQUA%20ENGENHARIA%20E%20CONSTRU&#199;&#213;ES%20LTDA\PREFEITURAS\PM%20S&#195;O%20GABRIEL\PMSG%20-%20Rua%20Tito%20Prates%20-%20trecho%20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 - PUC"/>
      <sheetName val="1 - DCCU"/>
      <sheetName val="2 - CONFERÊNCIA"/>
      <sheetName val="3 - DCCU Detalhada"/>
      <sheetName val="4 - DCCU Resumo"/>
      <sheetName val="5 - ABC"/>
      <sheetName val="6 - PPU"/>
      <sheetName val="7 - BDI"/>
      <sheetName val="8 - ES"/>
      <sheetName val="9 - APOIO"/>
      <sheetName val="Sinapi(Insumos)"/>
      <sheetName val="Sinapi(Composições)"/>
      <sheetName val="Composições novas"/>
      <sheetName val="Memoria calculo"/>
      <sheetName val="Ramais"/>
      <sheetName val="Assentamento150"/>
      <sheetName val="EscVala"/>
      <sheetName val="Esc.Céu"/>
      <sheetName val="Lastro"/>
      <sheetName val="AterroAreia"/>
      <sheetName val="TranspAreia"/>
      <sheetName val="Reaterro"/>
      <sheetName val="EspalhamentoBF"/>
      <sheetName val="TranspBF"/>
      <sheetName val="Escoramento"/>
      <sheetName val="Assentamento100"/>
      <sheetName val="Selim"/>
      <sheetName val="Curva45"/>
      <sheetName val="Capa"/>
      <sheetName val="0 - INSTRUÇÕES"/>
      <sheetName val="1 - BDI"/>
      <sheetName val="2 - POB"/>
      <sheetName val="3 - CONFERÊNCIA"/>
      <sheetName val="4 - POB Resumo"/>
      <sheetName val="5 - ES"/>
      <sheetName val="Plan1"/>
      <sheetName val="Dados"/>
      <sheetName val="base"/>
      <sheetName val="0_-_PUC"/>
      <sheetName val="1_-_DCCU"/>
      <sheetName val="2_-_CONFERÊNCIA"/>
      <sheetName val="3_-_DCCU_Detalhada"/>
      <sheetName val="4_-_DCCU_Resumo"/>
      <sheetName val="5_-_ABC"/>
      <sheetName val="6_-_PPU"/>
      <sheetName val="7_-_BDI"/>
      <sheetName val="8_-_ES"/>
      <sheetName val="9_-_APOIO"/>
      <sheetName val="Composições_novas"/>
      <sheetName val="Memoria_calculo"/>
      <sheetName val="Esc_Céu"/>
      <sheetName val="0_-_INSTRUÇÕES"/>
      <sheetName val="1_-_BDI"/>
      <sheetName val="2_-_POB"/>
      <sheetName val="3_-_CONFERÊNCIA"/>
      <sheetName val="4_-_POB_Resumo"/>
      <sheetName val="5_-_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intético"/>
      <sheetName val="Composições novas"/>
      <sheetName val="0 - PUC"/>
      <sheetName val="Sinapi(Composições)"/>
      <sheetName val="Sinapi(Insumos)"/>
      <sheetName val="Plan1"/>
      <sheetName val="Dados"/>
      <sheetName val="base"/>
    </sheetNames>
    <sheetDataSet>
      <sheetData sheetId="0"/>
      <sheetData sheetId="1" refreshError="1"/>
      <sheetData sheetId="2"/>
      <sheetData sheetId="3" refreshError="1"/>
      <sheetData sheetId="4" refreshError="1"/>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Recibo"/>
      <sheetName val="CARTA PRPOSTA"/>
      <sheetName val="PROPOSTA-L3"/>
      <sheetName val="CRONOG-L3"/>
      <sheetName val="BDI"/>
      <sheetName val="Encargos Sociais"/>
      <sheetName val="Dados"/>
      <sheetName val="Composições novas"/>
      <sheetName val="0 - PUC"/>
      <sheetName val="Sinapi(Composições)"/>
      <sheetName val="Sinapi(Insumos)"/>
      <sheetName val="CARTA_PRPOSTA"/>
      <sheetName val="Encargos_Sociais"/>
      <sheetName val="Composições_novas"/>
      <sheetName val="0_-_PUC"/>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sheetData sheetId="13"/>
      <sheetData sheetId="14"/>
      <sheetData sheetId="15"/>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5"/>
  <sheetViews>
    <sheetView showGridLines="0" showWhiteSpace="0" view="pageBreakPreview" zoomScaleNormal="100" zoomScaleSheetLayoutView="100" workbookViewId="0">
      <selection activeCell="I12" sqref="I12"/>
    </sheetView>
  </sheetViews>
  <sheetFormatPr defaultColWidth="7.75" defaultRowHeight="14.25" x14ac:dyDescent="0.2"/>
  <cols>
    <col min="1" max="1" width="9.75" style="180" bestFit="1" customWidth="1"/>
    <col min="2" max="2" width="65" style="180" customWidth="1"/>
    <col min="3" max="3" width="52" style="180" customWidth="1"/>
    <col min="4" max="4" width="19.75" style="185" customWidth="1"/>
    <col min="5" max="5" width="13.125" style="180" customWidth="1"/>
    <col min="6" max="16384" width="7.75" style="180"/>
  </cols>
  <sheetData>
    <row r="1" spans="1:5" ht="15" x14ac:dyDescent="0.2">
      <c r="A1" s="178" t="s">
        <v>0</v>
      </c>
      <c r="B1" s="179"/>
      <c r="C1" s="179" t="s">
        <v>1</v>
      </c>
      <c r="D1" s="321" t="s">
        <v>3</v>
      </c>
      <c r="E1" s="321"/>
    </row>
    <row r="2" spans="1:5" ht="25.5" x14ac:dyDescent="0.2">
      <c r="A2" s="178" t="s">
        <v>1397</v>
      </c>
      <c r="B2" s="181"/>
      <c r="C2" s="181" t="s">
        <v>1398</v>
      </c>
      <c r="D2" s="322" t="s">
        <v>5</v>
      </c>
      <c r="E2" s="322"/>
    </row>
    <row r="3" spans="1:5" ht="15" x14ac:dyDescent="0.2">
      <c r="A3" s="178" t="s">
        <v>1399</v>
      </c>
      <c r="B3" s="181"/>
      <c r="C3" s="181"/>
      <c r="D3" s="181" t="s">
        <v>1466</v>
      </c>
      <c r="E3" s="181"/>
    </row>
    <row r="4" spans="1:5" s="182" customFormat="1" ht="30" customHeight="1" x14ac:dyDescent="0.2">
      <c r="A4" s="323" t="s">
        <v>1400</v>
      </c>
      <c r="B4" s="324"/>
      <c r="C4" s="324"/>
      <c r="D4" s="324"/>
      <c r="E4" s="324"/>
    </row>
    <row r="5" spans="1:5" s="182" customFormat="1" ht="40.15" customHeight="1" x14ac:dyDescent="0.2">
      <c r="A5" s="264" t="s">
        <v>162</v>
      </c>
      <c r="B5" s="264" t="s">
        <v>1401</v>
      </c>
      <c r="C5" s="265" t="s">
        <v>1402</v>
      </c>
      <c r="D5" s="264" t="s">
        <v>1403</v>
      </c>
      <c r="E5" s="264" t="s">
        <v>1404</v>
      </c>
    </row>
    <row r="6" spans="1:5" s="182" customFormat="1" ht="40.15" customHeight="1" x14ac:dyDescent="0.2">
      <c r="A6" s="266">
        <v>1</v>
      </c>
      <c r="B6" s="266" t="s">
        <v>1458</v>
      </c>
      <c r="C6" s="267" t="s">
        <v>1544</v>
      </c>
      <c r="D6" s="268">
        <f>'Av. Pio XII'!M115</f>
        <v>3862969.1399999997</v>
      </c>
      <c r="E6" s="269">
        <f t="shared" ref="E6:E13" si="0">D6/$D$14</f>
        <v>0.51546751014887326</v>
      </c>
    </row>
    <row r="7" spans="1:5" s="182" customFormat="1" ht="40.15" customHeight="1" x14ac:dyDescent="0.2">
      <c r="A7" s="266">
        <v>2</v>
      </c>
      <c r="B7" s="266" t="s">
        <v>1459</v>
      </c>
      <c r="C7" s="267" t="s">
        <v>1467</v>
      </c>
      <c r="D7" s="268">
        <f>'Av. Central do Jacuí'!M115</f>
        <v>1171651.21</v>
      </c>
      <c r="E7" s="269">
        <f t="shared" si="0"/>
        <v>0.15634298646807585</v>
      </c>
    </row>
    <row r="8" spans="1:5" s="182" customFormat="1" ht="40.15" customHeight="1" x14ac:dyDescent="0.2">
      <c r="A8" s="266">
        <v>3</v>
      </c>
      <c r="B8" s="266" t="s">
        <v>1460</v>
      </c>
      <c r="C8" s="267" t="s">
        <v>1468</v>
      </c>
      <c r="D8" s="268">
        <f>'Central Pres. Médice'!M115</f>
        <v>250846.10000000003</v>
      </c>
      <c r="E8" s="269">
        <f t="shared" si="0"/>
        <v>3.347244306423719E-2</v>
      </c>
    </row>
    <row r="9" spans="1:5" s="182" customFormat="1" ht="40.15" customHeight="1" x14ac:dyDescent="0.2">
      <c r="A9" s="266">
        <v>4</v>
      </c>
      <c r="B9" s="266" t="s">
        <v>1461</v>
      </c>
      <c r="C9" s="267" t="s">
        <v>1469</v>
      </c>
      <c r="D9" s="268">
        <f>'Andrade Neves'!M115</f>
        <v>1076818.44</v>
      </c>
      <c r="E9" s="269">
        <f t="shared" si="0"/>
        <v>0.14368867573951</v>
      </c>
    </row>
    <row r="10" spans="1:5" s="182" customFormat="1" ht="40.15" customHeight="1" x14ac:dyDescent="0.2">
      <c r="A10" s="266">
        <v>5</v>
      </c>
      <c r="B10" s="266" t="s">
        <v>1462</v>
      </c>
      <c r="C10" s="267" t="s">
        <v>1471</v>
      </c>
      <c r="D10" s="268">
        <f>'Cenêncio Ferreira'!M115</f>
        <v>124780.92000000001</v>
      </c>
      <c r="E10" s="269">
        <f t="shared" si="0"/>
        <v>1.6650536883783065E-2</v>
      </c>
    </row>
    <row r="11" spans="1:5" s="182" customFormat="1" ht="40.15" customHeight="1" x14ac:dyDescent="0.2">
      <c r="A11" s="266">
        <v>6</v>
      </c>
      <c r="B11" s="266" t="s">
        <v>1463</v>
      </c>
      <c r="C11" s="267" t="s">
        <v>1471</v>
      </c>
      <c r="D11" s="268">
        <f>'Simião Guerreiro'!M115</f>
        <v>321085.8</v>
      </c>
      <c r="E11" s="269">
        <f t="shared" si="0"/>
        <v>4.2845099681577854E-2</v>
      </c>
    </row>
    <row r="12" spans="1:5" s="182" customFormat="1" ht="40.15" customHeight="1" x14ac:dyDescent="0.2">
      <c r="A12" s="266">
        <v>7</v>
      </c>
      <c r="B12" s="266" t="s">
        <v>1464</v>
      </c>
      <c r="C12" s="267" t="s">
        <v>1471</v>
      </c>
      <c r="D12" s="268">
        <f>'Antônio de Oliveira'!M115</f>
        <v>48155.02</v>
      </c>
      <c r="E12" s="269">
        <f t="shared" si="0"/>
        <v>6.4257174626482245E-3</v>
      </c>
    </row>
    <row r="13" spans="1:5" s="182" customFormat="1" ht="40.15" customHeight="1" x14ac:dyDescent="0.2">
      <c r="A13" s="266">
        <v>8</v>
      </c>
      <c r="B13" s="266" t="s">
        <v>1465</v>
      </c>
      <c r="C13" s="267" t="s">
        <v>1470</v>
      </c>
      <c r="D13" s="268">
        <f>'Av. Maia Filho'!M115</f>
        <v>637801.2699999999</v>
      </c>
      <c r="E13" s="269">
        <f t="shared" si="0"/>
        <v>8.5107030551294857E-2</v>
      </c>
    </row>
    <row r="14" spans="1:5" s="182" customFormat="1" ht="40.15" customHeight="1" x14ac:dyDescent="0.2">
      <c r="A14" s="325" t="s">
        <v>1408</v>
      </c>
      <c r="B14" s="325"/>
      <c r="C14" s="325"/>
      <c r="D14" s="287">
        <f>SUM(D6:D13)</f>
        <v>7494107.8999999976</v>
      </c>
      <c r="E14" s="288">
        <f>SUM(E6:E13)</f>
        <v>1.0000000000000002</v>
      </c>
    </row>
    <row r="15" spans="1:5" s="182" customFormat="1" x14ac:dyDescent="0.2">
      <c r="A15" s="183"/>
      <c r="B15" s="183"/>
      <c r="C15" s="183"/>
      <c r="D15" s="183"/>
      <c r="E15" s="183"/>
    </row>
    <row r="17" spans="4:5" x14ac:dyDescent="0.2">
      <c r="D17" s="270">
        <f>'Todas as Ruas'!M115</f>
        <v>7494107.8999999994</v>
      </c>
    </row>
    <row r="25" spans="4:5" x14ac:dyDescent="0.2">
      <c r="E25" s="184"/>
    </row>
  </sheetData>
  <mergeCells count="4">
    <mergeCell ref="D1:E1"/>
    <mergeCell ref="D2:E2"/>
    <mergeCell ref="A4:E4"/>
    <mergeCell ref="A14:C14"/>
  </mergeCells>
  <pageMargins left="0.5" right="0.5" top="1" bottom="1" header="0.5" footer="0.5"/>
  <pageSetup paperSize="9" scale="78" fitToHeight="0" orientation="landscape" r:id="rId1"/>
  <headerFooter>
    <oddHeader>&amp;L &amp;C &amp;R</oddHeader>
    <oddFooter>&amp;L &amp;C &amp;R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50"/>
  <sheetViews>
    <sheetView showGridLines="0" view="pageBreakPreview" zoomScaleNormal="100" zoomScaleSheetLayoutView="100" workbookViewId="0">
      <selection activeCell="D95" sqref="D95"/>
    </sheetView>
  </sheetViews>
  <sheetFormatPr defaultColWidth="12.625" defaultRowHeight="15" customHeight="1" x14ac:dyDescent="0.25"/>
  <cols>
    <col min="1" max="1" width="9.75" style="187" customWidth="1"/>
    <col min="2" max="2" width="50.125" style="187" customWidth="1"/>
    <col min="3" max="3" width="29.125" style="187" customWidth="1"/>
    <col min="4" max="4" width="14.75" style="187" customWidth="1"/>
    <col min="5" max="5" width="6.75" style="187" bestFit="1" customWidth="1"/>
    <col min="6" max="6" width="13.875" style="187" bestFit="1" customWidth="1"/>
    <col min="7" max="7" width="9.75" style="187" customWidth="1"/>
    <col min="8" max="8" width="15.625" style="286" bestFit="1" customWidth="1"/>
    <col min="9" max="9" width="11.375" style="187" bestFit="1" customWidth="1"/>
    <col min="10" max="26" width="7.75" style="187" customWidth="1"/>
    <col min="27" max="16384" width="12.625" style="187"/>
  </cols>
  <sheetData>
    <row r="1" spans="1:26" x14ac:dyDescent="0.25">
      <c r="A1" s="252"/>
      <c r="B1" s="252" t="s">
        <v>0</v>
      </c>
      <c r="C1" s="252" t="s">
        <v>1</v>
      </c>
      <c r="D1" s="328" t="s">
        <v>2</v>
      </c>
      <c r="E1" s="327"/>
      <c r="F1" s="328" t="s">
        <v>3</v>
      </c>
      <c r="G1" s="327"/>
      <c r="H1" s="253"/>
      <c r="I1" s="253"/>
      <c r="J1" s="253"/>
      <c r="K1" s="253"/>
      <c r="L1" s="253"/>
      <c r="M1" s="253"/>
      <c r="N1" s="253"/>
      <c r="O1" s="253"/>
      <c r="P1" s="253"/>
      <c r="Q1" s="253"/>
      <c r="R1" s="253"/>
      <c r="S1" s="253"/>
      <c r="T1" s="253"/>
      <c r="U1" s="253"/>
      <c r="V1" s="253"/>
      <c r="W1" s="253"/>
      <c r="X1" s="253"/>
      <c r="Y1" s="253"/>
      <c r="Z1" s="253"/>
    </row>
    <row r="2" spans="1:26" ht="51" x14ac:dyDescent="0.25">
      <c r="A2" s="254"/>
      <c r="B2" s="254" t="s">
        <v>1453</v>
      </c>
      <c r="C2" s="254" t="s">
        <v>1398</v>
      </c>
      <c r="D2" s="329">
        <v>0.23380000000000001</v>
      </c>
      <c r="E2" s="330"/>
      <c r="F2" s="331" t="s">
        <v>5</v>
      </c>
      <c r="G2" s="327"/>
      <c r="H2" s="253"/>
      <c r="I2" s="253"/>
      <c r="J2" s="253"/>
      <c r="K2" s="253"/>
      <c r="L2" s="253"/>
      <c r="M2" s="253"/>
      <c r="N2" s="253"/>
      <c r="O2" s="253"/>
      <c r="P2" s="253"/>
      <c r="Q2" s="253"/>
      <c r="R2" s="253"/>
      <c r="S2" s="253"/>
      <c r="T2" s="253"/>
      <c r="U2" s="253"/>
      <c r="V2" s="253"/>
      <c r="W2" s="253"/>
      <c r="X2" s="253"/>
      <c r="Y2" s="253"/>
      <c r="Z2" s="253"/>
    </row>
    <row r="3" spans="1:26" ht="19.5" customHeight="1" x14ac:dyDescent="0.25">
      <c r="A3" s="332" t="s">
        <v>1400</v>
      </c>
      <c r="B3" s="327"/>
      <c r="C3" s="327"/>
      <c r="D3" s="327"/>
      <c r="E3" s="327"/>
      <c r="F3" s="327"/>
      <c r="G3" s="327"/>
      <c r="H3" s="253"/>
      <c r="I3" s="253"/>
      <c r="J3" s="253"/>
      <c r="K3" s="253"/>
      <c r="L3" s="253"/>
      <c r="M3" s="253"/>
      <c r="N3" s="253"/>
      <c r="O3" s="253"/>
      <c r="P3" s="253"/>
      <c r="Q3" s="253"/>
      <c r="R3" s="253"/>
      <c r="S3" s="253"/>
      <c r="T3" s="253"/>
      <c r="U3" s="253"/>
      <c r="V3" s="253"/>
      <c r="W3" s="253"/>
      <c r="X3" s="253"/>
      <c r="Y3" s="253"/>
      <c r="Z3" s="253"/>
    </row>
    <row r="4" spans="1:26" ht="19.5" customHeight="1" x14ac:dyDescent="0.25">
      <c r="A4" s="276" t="s">
        <v>7</v>
      </c>
      <c r="B4" s="333" t="s">
        <v>10</v>
      </c>
      <c r="C4" s="334"/>
      <c r="D4" s="335"/>
      <c r="E4" s="255" t="s">
        <v>12</v>
      </c>
      <c r="F4" s="276" t="s">
        <v>15</v>
      </c>
      <c r="G4" s="276" t="s">
        <v>16</v>
      </c>
      <c r="H4" s="253"/>
      <c r="I4" s="253"/>
      <c r="J4" s="253"/>
      <c r="K4" s="253"/>
      <c r="L4" s="253"/>
      <c r="M4" s="253"/>
      <c r="N4" s="253"/>
      <c r="O4" s="253"/>
      <c r="P4" s="253"/>
      <c r="Q4" s="253"/>
      <c r="R4" s="253"/>
      <c r="S4" s="253"/>
      <c r="T4" s="253"/>
      <c r="U4" s="253"/>
      <c r="V4" s="253"/>
      <c r="W4" s="253"/>
      <c r="X4" s="253"/>
      <c r="Y4" s="253"/>
      <c r="Z4" s="253"/>
    </row>
    <row r="5" spans="1:26" ht="19.5" customHeight="1" x14ac:dyDescent="0.25">
      <c r="A5" s="257" t="s">
        <v>19</v>
      </c>
      <c r="B5" s="256" t="s">
        <v>1454</v>
      </c>
      <c r="C5" s="281"/>
      <c r="D5" s="282"/>
      <c r="E5" s="257">
        <v>1</v>
      </c>
      <c r="F5" s="277">
        <f>SUM(F6:F14)</f>
        <v>3862969.1399999997</v>
      </c>
      <c r="G5" s="278">
        <f t="shared" ref="G5:G36" si="0">F5/$E$88</f>
        <v>0.51546751014887304</v>
      </c>
      <c r="H5" s="285">
        <f>'Av. Pio XII'!M115</f>
        <v>3862969.1399999997</v>
      </c>
      <c r="I5" s="253"/>
      <c r="J5" s="253"/>
      <c r="K5" s="253"/>
      <c r="L5" s="253"/>
      <c r="M5" s="253"/>
      <c r="N5" s="253"/>
      <c r="O5" s="253"/>
      <c r="P5" s="253"/>
      <c r="Q5" s="253"/>
      <c r="R5" s="253"/>
      <c r="S5" s="253"/>
      <c r="T5" s="253"/>
      <c r="U5" s="253"/>
      <c r="V5" s="253"/>
      <c r="W5" s="253"/>
      <c r="X5" s="253"/>
      <c r="Y5" s="253"/>
      <c r="Z5" s="253"/>
    </row>
    <row r="6" spans="1:26" s="275" customFormat="1" ht="19.5" customHeight="1" x14ac:dyDescent="0.25">
      <c r="A6" s="273" t="s">
        <v>1422</v>
      </c>
      <c r="B6" s="272" t="s">
        <v>20</v>
      </c>
      <c r="C6" s="283"/>
      <c r="D6" s="284"/>
      <c r="E6" s="273">
        <v>1</v>
      </c>
      <c r="F6" s="279">
        <f>'Av. Pio XII'!M6</f>
        <v>41569.22</v>
      </c>
      <c r="G6" s="280">
        <f t="shared" si="0"/>
        <v>5.5469204012928612E-3</v>
      </c>
      <c r="H6" s="274"/>
      <c r="I6" s="274"/>
      <c r="J6" s="274"/>
      <c r="K6" s="274"/>
      <c r="L6" s="274"/>
      <c r="M6" s="274"/>
      <c r="N6" s="274"/>
      <c r="O6" s="274"/>
      <c r="P6" s="274"/>
      <c r="Q6" s="274"/>
      <c r="R6" s="274"/>
      <c r="S6" s="274"/>
      <c r="T6" s="274"/>
      <c r="U6" s="274"/>
      <c r="V6" s="274"/>
      <c r="W6" s="274"/>
      <c r="X6" s="274"/>
      <c r="Y6" s="274"/>
      <c r="Z6" s="274"/>
    </row>
    <row r="7" spans="1:26" s="275" customFormat="1" ht="19.5" customHeight="1" x14ac:dyDescent="0.25">
      <c r="A7" s="273" t="s">
        <v>1426</v>
      </c>
      <c r="B7" s="272" t="s">
        <v>35</v>
      </c>
      <c r="C7" s="283"/>
      <c r="D7" s="284"/>
      <c r="E7" s="273">
        <v>1</v>
      </c>
      <c r="F7" s="279">
        <f>'Av. Pio XII'!M12</f>
        <v>239864.8</v>
      </c>
      <c r="G7" s="280">
        <f t="shared" si="0"/>
        <v>3.20071185524297E-2</v>
      </c>
      <c r="H7" s="274"/>
      <c r="I7" s="274"/>
      <c r="J7" s="274"/>
      <c r="K7" s="274"/>
      <c r="L7" s="274"/>
      <c r="M7" s="274"/>
      <c r="N7" s="274"/>
      <c r="O7" s="274"/>
      <c r="P7" s="274"/>
      <c r="Q7" s="274"/>
      <c r="R7" s="274"/>
      <c r="S7" s="274"/>
      <c r="T7" s="274"/>
      <c r="U7" s="274"/>
      <c r="V7" s="274"/>
      <c r="W7" s="274"/>
      <c r="X7" s="274"/>
      <c r="Y7" s="274"/>
      <c r="Z7" s="274"/>
    </row>
    <row r="8" spans="1:26" s="275" customFormat="1" ht="19.5" customHeight="1" x14ac:dyDescent="0.25">
      <c r="A8" s="273" t="s">
        <v>1428</v>
      </c>
      <c r="B8" s="272" t="s">
        <v>108</v>
      </c>
      <c r="C8" s="283"/>
      <c r="D8" s="284"/>
      <c r="E8" s="273">
        <v>1</v>
      </c>
      <c r="F8" s="279">
        <f>'Av. Pio XII'!M24</f>
        <v>44546.64</v>
      </c>
      <c r="G8" s="280">
        <f t="shared" si="0"/>
        <v>5.9442218599494679E-3</v>
      </c>
      <c r="H8" s="274"/>
      <c r="I8" s="274"/>
      <c r="J8" s="274"/>
      <c r="K8" s="274"/>
      <c r="L8" s="274"/>
      <c r="M8" s="274"/>
      <c r="N8" s="274"/>
      <c r="O8" s="274"/>
      <c r="P8" s="274"/>
      <c r="Q8" s="274"/>
      <c r="R8" s="274"/>
      <c r="S8" s="274"/>
      <c r="T8" s="274"/>
      <c r="U8" s="274"/>
      <c r="V8" s="274"/>
      <c r="W8" s="274"/>
      <c r="X8" s="274"/>
      <c r="Y8" s="274"/>
      <c r="Z8" s="274"/>
    </row>
    <row r="9" spans="1:26" s="275" customFormat="1" ht="19.5" customHeight="1" x14ac:dyDescent="0.25">
      <c r="A9" s="273" t="s">
        <v>1430</v>
      </c>
      <c r="B9" s="272" t="s">
        <v>62</v>
      </c>
      <c r="C9" s="283"/>
      <c r="D9" s="284"/>
      <c r="E9" s="273">
        <v>1</v>
      </c>
      <c r="F9" s="279">
        <f>'Av. Pio XII'!M39</f>
        <v>2578695.3499999996</v>
      </c>
      <c r="G9" s="280">
        <f t="shared" si="0"/>
        <v>0.34409637336553422</v>
      </c>
      <c r="H9" s="274"/>
      <c r="I9" s="274"/>
      <c r="J9" s="274"/>
      <c r="K9" s="274"/>
      <c r="L9" s="274"/>
      <c r="M9" s="274"/>
      <c r="N9" s="274"/>
      <c r="O9" s="274"/>
      <c r="P9" s="274"/>
      <c r="Q9" s="274"/>
      <c r="R9" s="274"/>
      <c r="S9" s="274"/>
      <c r="T9" s="274"/>
      <c r="U9" s="274"/>
      <c r="V9" s="274"/>
      <c r="W9" s="274"/>
      <c r="X9" s="274"/>
      <c r="Y9" s="274"/>
      <c r="Z9" s="274"/>
    </row>
    <row r="10" spans="1:26" s="275" customFormat="1" ht="19.5" customHeight="1" x14ac:dyDescent="0.25">
      <c r="A10" s="273" t="s">
        <v>1431</v>
      </c>
      <c r="B10" s="272" t="s">
        <v>76</v>
      </c>
      <c r="C10" s="283"/>
      <c r="D10" s="284"/>
      <c r="E10" s="273">
        <v>1</v>
      </c>
      <c r="F10" s="279">
        <f>'Av. Pio XII'!M72</f>
        <v>224563.19</v>
      </c>
      <c r="G10" s="280">
        <f t="shared" si="0"/>
        <v>2.9965299805731382E-2</v>
      </c>
      <c r="H10" s="274"/>
      <c r="I10" s="274"/>
      <c r="J10" s="274"/>
      <c r="K10" s="274"/>
      <c r="L10" s="274"/>
      <c r="M10" s="274"/>
      <c r="N10" s="274"/>
      <c r="O10" s="274"/>
      <c r="P10" s="274"/>
      <c r="Q10" s="274"/>
      <c r="R10" s="274"/>
      <c r="S10" s="274"/>
      <c r="T10" s="274"/>
      <c r="U10" s="274"/>
      <c r="V10" s="274"/>
      <c r="W10" s="274"/>
      <c r="X10" s="274"/>
      <c r="Y10" s="274"/>
      <c r="Z10" s="274"/>
    </row>
    <row r="11" spans="1:26" s="275" customFormat="1" ht="19.5" customHeight="1" x14ac:dyDescent="0.25">
      <c r="A11" s="273" t="s">
        <v>1433</v>
      </c>
      <c r="B11" s="272" t="s">
        <v>84</v>
      </c>
      <c r="C11" s="283"/>
      <c r="D11" s="284"/>
      <c r="E11" s="273">
        <v>1</v>
      </c>
      <c r="F11" s="279">
        <f>'Av. Pio XII'!M74</f>
        <v>129031.28</v>
      </c>
      <c r="G11" s="280">
        <f t="shared" si="0"/>
        <v>1.7217697119092722E-2</v>
      </c>
      <c r="H11" s="274"/>
      <c r="I11" s="274"/>
      <c r="J11" s="274"/>
      <c r="K11" s="274"/>
      <c r="L11" s="274"/>
      <c r="M11" s="274"/>
      <c r="N11" s="274"/>
      <c r="O11" s="274"/>
      <c r="P11" s="274"/>
      <c r="Q11" s="274"/>
      <c r="R11" s="274"/>
      <c r="S11" s="274"/>
      <c r="T11" s="274"/>
      <c r="U11" s="274"/>
      <c r="V11" s="274"/>
      <c r="W11" s="274"/>
      <c r="X11" s="274"/>
      <c r="Y11" s="274"/>
      <c r="Z11" s="274"/>
    </row>
    <row r="12" spans="1:26" s="275" customFormat="1" ht="19.5" customHeight="1" x14ac:dyDescent="0.25">
      <c r="A12" s="273" t="s">
        <v>1488</v>
      </c>
      <c r="B12" s="272" t="s">
        <v>213</v>
      </c>
      <c r="C12" s="283"/>
      <c r="D12" s="284"/>
      <c r="E12" s="273">
        <v>1</v>
      </c>
      <c r="F12" s="279">
        <f>'Av. Pio XII'!M86</f>
        <v>20329.14</v>
      </c>
      <c r="G12" s="280">
        <f t="shared" si="0"/>
        <v>2.7126831200282027E-3</v>
      </c>
      <c r="H12" s="274"/>
      <c r="I12" s="274"/>
      <c r="J12" s="274"/>
      <c r="K12" s="274"/>
      <c r="L12" s="274"/>
      <c r="M12" s="274"/>
      <c r="N12" s="274"/>
      <c r="O12" s="274"/>
      <c r="P12" s="274"/>
      <c r="Q12" s="274"/>
      <c r="R12" s="274"/>
      <c r="S12" s="274"/>
      <c r="T12" s="274"/>
      <c r="U12" s="274"/>
      <c r="V12" s="274"/>
      <c r="W12" s="274"/>
      <c r="X12" s="274"/>
      <c r="Y12" s="274"/>
      <c r="Z12" s="274"/>
    </row>
    <row r="13" spans="1:26" s="275" customFormat="1" ht="19.5" customHeight="1" x14ac:dyDescent="0.25">
      <c r="A13" s="273" t="s">
        <v>1489</v>
      </c>
      <c r="B13" s="272" t="s">
        <v>231</v>
      </c>
      <c r="C13" s="283"/>
      <c r="D13" s="284"/>
      <c r="E13" s="273">
        <v>1</v>
      </c>
      <c r="F13" s="279">
        <f>'Av. Pio XII'!M94</f>
        <v>4658.0400000000009</v>
      </c>
      <c r="G13" s="280">
        <f t="shared" si="0"/>
        <v>6.2156030606391472E-4</v>
      </c>
      <c r="H13" s="274"/>
      <c r="I13" s="274"/>
      <c r="J13" s="274"/>
      <c r="K13" s="274"/>
      <c r="L13" s="274"/>
      <c r="M13" s="274"/>
      <c r="N13" s="274"/>
      <c r="O13" s="274"/>
      <c r="P13" s="274"/>
      <c r="Q13" s="274"/>
      <c r="R13" s="274"/>
      <c r="S13" s="274"/>
      <c r="T13" s="274"/>
      <c r="U13" s="274"/>
      <c r="V13" s="274"/>
      <c r="W13" s="274"/>
      <c r="X13" s="274"/>
      <c r="Y13" s="274"/>
      <c r="Z13" s="274"/>
    </row>
    <row r="14" spans="1:26" s="275" customFormat="1" ht="19.5" customHeight="1" x14ac:dyDescent="0.25">
      <c r="A14" s="273" t="s">
        <v>1490</v>
      </c>
      <c r="B14" s="272" t="s">
        <v>1379</v>
      </c>
      <c r="C14" s="283"/>
      <c r="D14" s="284"/>
      <c r="E14" s="273">
        <v>1</v>
      </c>
      <c r="F14" s="279">
        <f>'Av. Pio XII'!M99</f>
        <v>579711.4800000001</v>
      </c>
      <c r="G14" s="280">
        <f t="shared" si="0"/>
        <v>7.7355635618750584E-2</v>
      </c>
      <c r="H14" s="274"/>
      <c r="I14" s="274"/>
      <c r="J14" s="274"/>
      <c r="K14" s="274"/>
      <c r="L14" s="274"/>
      <c r="M14" s="274"/>
      <c r="N14" s="274"/>
      <c r="O14" s="274"/>
      <c r="P14" s="274"/>
      <c r="Q14" s="274"/>
      <c r="R14" s="274"/>
      <c r="S14" s="274"/>
      <c r="T14" s="274"/>
      <c r="U14" s="274"/>
      <c r="V14" s="274"/>
      <c r="W14" s="274"/>
      <c r="X14" s="274"/>
      <c r="Y14" s="274"/>
      <c r="Z14" s="274"/>
    </row>
    <row r="15" spans="1:26" ht="19.5" customHeight="1" x14ac:dyDescent="0.25">
      <c r="A15" s="257" t="s">
        <v>34</v>
      </c>
      <c r="B15" s="256" t="s">
        <v>1455</v>
      </c>
      <c r="C15" s="281"/>
      <c r="D15" s="282"/>
      <c r="E15" s="257">
        <v>1</v>
      </c>
      <c r="F15" s="277">
        <f>SUM(F16:F24)</f>
        <v>1171651.2100000002</v>
      </c>
      <c r="G15" s="278">
        <f t="shared" si="0"/>
        <v>0.15634298646807585</v>
      </c>
      <c r="H15" s="285">
        <f>'Av. Central do Jacuí'!M115</f>
        <v>1171651.21</v>
      </c>
      <c r="I15" s="253"/>
      <c r="J15" s="253"/>
      <c r="K15" s="253"/>
      <c r="L15" s="253"/>
      <c r="M15" s="253"/>
      <c r="N15" s="253"/>
      <c r="O15" s="253"/>
      <c r="P15" s="253"/>
      <c r="Q15" s="253"/>
      <c r="R15" s="253"/>
      <c r="S15" s="253"/>
      <c r="T15" s="253"/>
      <c r="U15" s="253"/>
      <c r="V15" s="253"/>
      <c r="W15" s="253"/>
      <c r="X15" s="253"/>
      <c r="Y15" s="253"/>
      <c r="Z15" s="253"/>
    </row>
    <row r="16" spans="1:26" s="275" customFormat="1" ht="19.5" customHeight="1" x14ac:dyDescent="0.25">
      <c r="A16" s="273" t="s">
        <v>1437</v>
      </c>
      <c r="B16" s="272" t="s">
        <v>20</v>
      </c>
      <c r="C16" s="283"/>
      <c r="D16" s="284"/>
      <c r="E16" s="273">
        <v>1</v>
      </c>
      <c r="F16" s="279">
        <f>'Av. Central do Jacuí'!M6</f>
        <v>10253.700000000001</v>
      </c>
      <c r="G16" s="280">
        <f t="shared" si="0"/>
        <v>1.3682349035833874E-3</v>
      </c>
      <c r="H16" s="274"/>
      <c r="I16" s="274"/>
      <c r="J16" s="274"/>
      <c r="K16" s="274"/>
      <c r="L16" s="274"/>
      <c r="M16" s="274"/>
      <c r="N16" s="274"/>
      <c r="O16" s="274"/>
      <c r="P16" s="274"/>
      <c r="Q16" s="274"/>
      <c r="R16" s="274"/>
      <c r="S16" s="274"/>
      <c r="T16" s="274"/>
      <c r="U16" s="274"/>
      <c r="V16" s="274"/>
      <c r="W16" s="274"/>
      <c r="X16" s="274"/>
      <c r="Y16" s="274"/>
      <c r="Z16" s="274"/>
    </row>
    <row r="17" spans="1:26" s="275" customFormat="1" ht="19.5" customHeight="1" x14ac:dyDescent="0.25">
      <c r="A17" s="273" t="s">
        <v>1441</v>
      </c>
      <c r="B17" s="272" t="s">
        <v>35</v>
      </c>
      <c r="C17" s="283"/>
      <c r="D17" s="284"/>
      <c r="E17" s="273">
        <v>1</v>
      </c>
      <c r="F17" s="279">
        <f>'Av. Central do Jacuí'!M12</f>
        <v>169653.73</v>
      </c>
      <c r="G17" s="280">
        <f t="shared" si="0"/>
        <v>2.2638282269728197E-2</v>
      </c>
      <c r="H17" s="274"/>
      <c r="I17" s="274"/>
      <c r="J17" s="274"/>
      <c r="K17" s="274"/>
      <c r="L17" s="274"/>
      <c r="M17" s="274"/>
      <c r="N17" s="274"/>
      <c r="O17" s="274"/>
      <c r="P17" s="274"/>
      <c r="Q17" s="274"/>
      <c r="R17" s="274"/>
      <c r="S17" s="274"/>
      <c r="T17" s="274"/>
      <c r="U17" s="274"/>
      <c r="V17" s="274"/>
      <c r="W17" s="274"/>
      <c r="X17" s="274"/>
      <c r="Y17" s="274"/>
      <c r="Z17" s="274"/>
    </row>
    <row r="18" spans="1:26" s="275" customFormat="1" ht="19.5" customHeight="1" x14ac:dyDescent="0.25">
      <c r="A18" s="273" t="s">
        <v>1444</v>
      </c>
      <c r="B18" s="272" t="s">
        <v>108</v>
      </c>
      <c r="C18" s="283"/>
      <c r="D18" s="284"/>
      <c r="E18" s="273">
        <v>1</v>
      </c>
      <c r="F18" s="279">
        <f>'Av. Central do Jacuí'!M24</f>
        <v>183592.45</v>
      </c>
      <c r="G18" s="280">
        <f t="shared" si="0"/>
        <v>2.449823947690959E-2</v>
      </c>
      <c r="H18" s="274"/>
      <c r="I18" s="274"/>
      <c r="J18" s="274"/>
      <c r="K18" s="274"/>
      <c r="L18" s="274"/>
      <c r="M18" s="274"/>
      <c r="N18" s="274"/>
      <c r="O18" s="274"/>
      <c r="P18" s="274"/>
      <c r="Q18" s="274"/>
      <c r="R18" s="274"/>
      <c r="S18" s="274"/>
      <c r="T18" s="274"/>
      <c r="U18" s="274"/>
      <c r="V18" s="274"/>
      <c r="W18" s="274"/>
      <c r="X18" s="274"/>
      <c r="Y18" s="274"/>
      <c r="Z18" s="274"/>
    </row>
    <row r="19" spans="1:26" s="275" customFormat="1" ht="19.5" customHeight="1" x14ac:dyDescent="0.25">
      <c r="A19" s="273" t="s">
        <v>1482</v>
      </c>
      <c r="B19" s="272" t="s">
        <v>62</v>
      </c>
      <c r="C19" s="283"/>
      <c r="D19" s="284"/>
      <c r="E19" s="273">
        <v>1</v>
      </c>
      <c r="F19" s="279">
        <f>'Av. Central do Jacuí'!M39</f>
        <v>759626.41</v>
      </c>
      <c r="G19" s="280">
        <f t="shared" si="0"/>
        <v>0.10136315357829316</v>
      </c>
      <c r="H19" s="274"/>
      <c r="I19" s="274"/>
      <c r="J19" s="274"/>
      <c r="K19" s="274"/>
      <c r="L19" s="274"/>
      <c r="M19" s="274"/>
      <c r="N19" s="274"/>
      <c r="O19" s="274"/>
      <c r="P19" s="274"/>
      <c r="Q19" s="274"/>
      <c r="R19" s="274"/>
      <c r="S19" s="274"/>
      <c r="T19" s="274"/>
      <c r="U19" s="274"/>
      <c r="V19" s="274"/>
      <c r="W19" s="274"/>
      <c r="X19" s="274"/>
      <c r="Y19" s="274"/>
      <c r="Z19" s="274"/>
    </row>
    <row r="20" spans="1:26" s="275" customFormat="1" ht="19.5" customHeight="1" x14ac:dyDescent="0.25">
      <c r="A20" s="273" t="s">
        <v>1483</v>
      </c>
      <c r="B20" s="272" t="s">
        <v>76</v>
      </c>
      <c r="C20" s="283"/>
      <c r="D20" s="284"/>
      <c r="E20" s="273">
        <v>1</v>
      </c>
      <c r="F20" s="279">
        <f>'Av. Central do Jacuí'!M72</f>
        <v>2918.58</v>
      </c>
      <c r="G20" s="280">
        <f t="shared" si="0"/>
        <v>3.8944995707894734E-4</v>
      </c>
      <c r="H20" s="274"/>
      <c r="I20" s="274"/>
      <c r="J20" s="274"/>
      <c r="K20" s="274"/>
      <c r="L20" s="274"/>
      <c r="M20" s="274"/>
      <c r="N20" s="274"/>
      <c r="O20" s="274"/>
      <c r="P20" s="274"/>
      <c r="Q20" s="274"/>
      <c r="R20" s="274"/>
      <c r="S20" s="274"/>
      <c r="T20" s="274"/>
      <c r="U20" s="274"/>
      <c r="V20" s="274"/>
      <c r="W20" s="274"/>
      <c r="X20" s="274"/>
      <c r="Y20" s="274"/>
      <c r="Z20" s="274"/>
    </row>
    <row r="21" spans="1:26" s="275" customFormat="1" ht="19.5" customHeight="1" x14ac:dyDescent="0.25">
      <c r="A21" s="273" t="s">
        <v>1484</v>
      </c>
      <c r="B21" s="272" t="s">
        <v>84</v>
      </c>
      <c r="C21" s="283"/>
      <c r="D21" s="284"/>
      <c r="E21" s="273">
        <v>1</v>
      </c>
      <c r="F21" s="279">
        <f>'Av. Central do Jacuí'!M74</f>
        <v>33075.25</v>
      </c>
      <c r="G21" s="280">
        <f t="shared" si="0"/>
        <v>4.4135006382814423E-3</v>
      </c>
      <c r="H21" s="274"/>
      <c r="I21" s="274"/>
      <c r="J21" s="274"/>
      <c r="K21" s="274"/>
      <c r="L21" s="274"/>
      <c r="M21" s="274"/>
      <c r="N21" s="274"/>
      <c r="O21" s="274"/>
      <c r="P21" s="274"/>
      <c r="Q21" s="274"/>
      <c r="R21" s="274"/>
      <c r="S21" s="274"/>
      <c r="T21" s="274"/>
      <c r="U21" s="274"/>
      <c r="V21" s="274"/>
      <c r="W21" s="274"/>
      <c r="X21" s="274"/>
      <c r="Y21" s="274"/>
      <c r="Z21" s="274"/>
    </row>
    <row r="22" spans="1:26" s="275" customFormat="1" ht="19.5" customHeight="1" x14ac:dyDescent="0.25">
      <c r="A22" s="273" t="s">
        <v>1485</v>
      </c>
      <c r="B22" s="272" t="s">
        <v>213</v>
      </c>
      <c r="C22" s="283"/>
      <c r="D22" s="284"/>
      <c r="E22" s="273">
        <v>1</v>
      </c>
      <c r="F22" s="279">
        <f>'Av. Central do Jacuí'!M86</f>
        <v>10039.970000000001</v>
      </c>
      <c r="G22" s="280">
        <f t="shared" si="0"/>
        <v>1.3397151647629737E-3</v>
      </c>
      <c r="H22" s="274"/>
      <c r="I22" s="274"/>
      <c r="J22" s="274"/>
      <c r="K22" s="274"/>
      <c r="L22" s="274"/>
      <c r="M22" s="274"/>
      <c r="N22" s="274"/>
      <c r="O22" s="274"/>
      <c r="P22" s="274"/>
      <c r="Q22" s="274"/>
      <c r="R22" s="274"/>
      <c r="S22" s="274"/>
      <c r="T22" s="274"/>
      <c r="U22" s="274"/>
      <c r="V22" s="274"/>
      <c r="W22" s="274"/>
      <c r="X22" s="274"/>
      <c r="Y22" s="274"/>
      <c r="Z22" s="274"/>
    </row>
    <row r="23" spans="1:26" s="275" customFormat="1" ht="19.5" customHeight="1" x14ac:dyDescent="0.25">
      <c r="A23" s="273" t="s">
        <v>1486</v>
      </c>
      <c r="B23" s="272" t="s">
        <v>231</v>
      </c>
      <c r="C23" s="283"/>
      <c r="D23" s="284"/>
      <c r="E23" s="273">
        <v>1</v>
      </c>
      <c r="F23" s="279">
        <f>'Av. Central do Jacuí'!M94</f>
        <v>2491.12</v>
      </c>
      <c r="G23" s="280">
        <f t="shared" si="0"/>
        <v>3.3241047943811968E-4</v>
      </c>
      <c r="H23" s="274"/>
      <c r="I23" s="274"/>
      <c r="J23" s="274"/>
      <c r="K23" s="274"/>
      <c r="L23" s="274"/>
      <c r="M23" s="274"/>
      <c r="N23" s="274"/>
      <c r="O23" s="274"/>
      <c r="P23" s="274"/>
      <c r="Q23" s="274"/>
      <c r="R23" s="274"/>
      <c r="S23" s="274"/>
      <c r="T23" s="274"/>
      <c r="U23" s="274"/>
      <c r="V23" s="274"/>
      <c r="W23" s="274"/>
      <c r="X23" s="274"/>
      <c r="Y23" s="274"/>
      <c r="Z23" s="274"/>
    </row>
    <row r="24" spans="1:26" s="275" customFormat="1" ht="19.5" customHeight="1" x14ac:dyDescent="0.25">
      <c r="A24" s="273" t="s">
        <v>1487</v>
      </c>
      <c r="B24" s="272" t="s">
        <v>1379</v>
      </c>
      <c r="C24" s="283"/>
      <c r="D24" s="284"/>
      <c r="E24" s="273">
        <v>1</v>
      </c>
      <c r="F24" s="279">
        <f>'Av. Central do Jacuí'!M99</f>
        <v>0</v>
      </c>
      <c r="G24" s="280">
        <f t="shared" si="0"/>
        <v>0</v>
      </c>
      <c r="H24" s="274"/>
      <c r="I24" s="274"/>
      <c r="J24" s="274"/>
      <c r="K24" s="274"/>
      <c r="L24" s="274"/>
      <c r="M24" s="274"/>
      <c r="N24" s="274"/>
      <c r="O24" s="274"/>
      <c r="P24" s="274"/>
      <c r="Q24" s="274"/>
      <c r="R24" s="274"/>
      <c r="S24" s="274"/>
      <c r="T24" s="274"/>
      <c r="U24" s="274"/>
      <c r="V24" s="274"/>
      <c r="W24" s="274"/>
      <c r="X24" s="274"/>
      <c r="Y24" s="274"/>
      <c r="Z24" s="274"/>
    </row>
    <row r="25" spans="1:26" ht="19.5" customHeight="1" x14ac:dyDescent="0.25">
      <c r="A25" s="257" t="s">
        <v>43</v>
      </c>
      <c r="B25" s="256" t="s">
        <v>1456</v>
      </c>
      <c r="C25" s="281"/>
      <c r="D25" s="282"/>
      <c r="E25" s="257">
        <v>1</v>
      </c>
      <c r="F25" s="277">
        <f>SUM(F26:F34)</f>
        <v>250846.1</v>
      </c>
      <c r="G25" s="278">
        <f t="shared" si="0"/>
        <v>3.3472443064237176E-2</v>
      </c>
      <c r="H25" s="285">
        <f>'Central Pres. Médice'!M115</f>
        <v>250846.10000000003</v>
      </c>
      <c r="I25" s="253"/>
      <c r="J25" s="253"/>
      <c r="K25" s="253"/>
      <c r="L25" s="253"/>
      <c r="M25" s="253"/>
      <c r="N25" s="253"/>
      <c r="O25" s="253"/>
      <c r="P25" s="253"/>
      <c r="Q25" s="253"/>
      <c r="R25" s="253"/>
      <c r="S25" s="253"/>
      <c r="T25" s="253"/>
      <c r="U25" s="253"/>
      <c r="V25" s="253"/>
      <c r="W25" s="253"/>
      <c r="X25" s="253"/>
      <c r="Y25" s="253"/>
      <c r="Z25" s="253"/>
    </row>
    <row r="26" spans="1:26" s="275" customFormat="1" ht="19.5" customHeight="1" x14ac:dyDescent="0.25">
      <c r="A26" s="273" t="s">
        <v>1491</v>
      </c>
      <c r="B26" s="272" t="s">
        <v>20</v>
      </c>
      <c r="C26" s="283"/>
      <c r="D26" s="284"/>
      <c r="E26" s="273">
        <v>1</v>
      </c>
      <c r="F26" s="279">
        <f>'Central Pres. Médice'!M6</f>
        <v>1336.99</v>
      </c>
      <c r="G26" s="280">
        <f t="shared" si="0"/>
        <v>1.7840549106585456E-4</v>
      </c>
      <c r="H26" s="274"/>
      <c r="I26" s="274"/>
      <c r="J26" s="274"/>
      <c r="K26" s="274"/>
      <c r="L26" s="274"/>
      <c r="M26" s="274"/>
      <c r="N26" s="274"/>
      <c r="O26" s="274"/>
      <c r="P26" s="274"/>
      <c r="Q26" s="274"/>
      <c r="R26" s="274"/>
      <c r="S26" s="274"/>
      <c r="T26" s="274"/>
      <c r="U26" s="274"/>
      <c r="V26" s="274"/>
      <c r="W26" s="274"/>
      <c r="X26" s="274"/>
      <c r="Y26" s="274"/>
      <c r="Z26" s="274"/>
    </row>
    <row r="27" spans="1:26" s="275" customFormat="1" ht="19.5" customHeight="1" x14ac:dyDescent="0.25">
      <c r="A27" s="273" t="s">
        <v>1492</v>
      </c>
      <c r="B27" s="272" t="s">
        <v>35</v>
      </c>
      <c r="C27" s="283"/>
      <c r="D27" s="284"/>
      <c r="E27" s="273">
        <v>1</v>
      </c>
      <c r="F27" s="279">
        <f>'Central Pres. Médice'!M12</f>
        <v>30884.439999999995</v>
      </c>
      <c r="G27" s="280">
        <f t="shared" si="0"/>
        <v>4.1211629739144797E-3</v>
      </c>
      <c r="H27" s="274"/>
      <c r="I27" s="274"/>
      <c r="J27" s="274"/>
      <c r="K27" s="274"/>
      <c r="L27" s="274"/>
      <c r="M27" s="274"/>
      <c r="N27" s="274"/>
      <c r="O27" s="274"/>
      <c r="P27" s="274"/>
      <c r="Q27" s="274"/>
      <c r="R27" s="274"/>
      <c r="S27" s="274"/>
      <c r="T27" s="274"/>
      <c r="U27" s="274"/>
      <c r="V27" s="274"/>
      <c r="W27" s="274"/>
      <c r="X27" s="274"/>
      <c r="Y27" s="274"/>
      <c r="Z27" s="274"/>
    </row>
    <row r="28" spans="1:26" s="275" customFormat="1" ht="19.5" customHeight="1" x14ac:dyDescent="0.25">
      <c r="A28" s="273" t="s">
        <v>1493</v>
      </c>
      <c r="B28" s="272" t="s">
        <v>108</v>
      </c>
      <c r="C28" s="283"/>
      <c r="D28" s="284"/>
      <c r="E28" s="273">
        <v>1</v>
      </c>
      <c r="F28" s="279">
        <f>'Central Pres. Médice'!M24</f>
        <v>34658.449999999997</v>
      </c>
      <c r="G28" s="280">
        <f t="shared" si="0"/>
        <v>4.6247599397387911E-3</v>
      </c>
      <c r="H28" s="274"/>
      <c r="I28" s="274"/>
      <c r="J28" s="274"/>
      <c r="K28" s="274"/>
      <c r="L28" s="274"/>
      <c r="M28" s="274"/>
      <c r="N28" s="274"/>
      <c r="O28" s="274"/>
      <c r="P28" s="274"/>
      <c r="Q28" s="274"/>
      <c r="R28" s="274"/>
      <c r="S28" s="274"/>
      <c r="T28" s="274"/>
      <c r="U28" s="274"/>
      <c r="V28" s="274"/>
      <c r="W28" s="274"/>
      <c r="X28" s="274"/>
      <c r="Y28" s="274"/>
      <c r="Z28" s="274"/>
    </row>
    <row r="29" spans="1:26" s="275" customFormat="1" ht="19.5" customHeight="1" x14ac:dyDescent="0.25">
      <c r="A29" s="273" t="s">
        <v>1494</v>
      </c>
      <c r="B29" s="272" t="s">
        <v>62</v>
      </c>
      <c r="C29" s="283"/>
      <c r="D29" s="284"/>
      <c r="E29" s="273">
        <v>1</v>
      </c>
      <c r="F29" s="279">
        <f>'Central Pres. Médice'!M39</f>
        <v>171516.34000000003</v>
      </c>
      <c r="G29" s="280">
        <f t="shared" si="0"/>
        <v>2.2886825528626302E-2</v>
      </c>
      <c r="H29" s="274"/>
      <c r="I29" s="274"/>
      <c r="J29" s="274"/>
      <c r="K29" s="274"/>
      <c r="L29" s="274"/>
      <c r="M29" s="274"/>
      <c r="N29" s="274"/>
      <c r="O29" s="274"/>
      <c r="P29" s="274"/>
      <c r="Q29" s="274"/>
      <c r="R29" s="274"/>
      <c r="S29" s="274"/>
      <c r="T29" s="274"/>
      <c r="U29" s="274"/>
      <c r="V29" s="274"/>
      <c r="W29" s="274"/>
      <c r="X29" s="274"/>
      <c r="Y29" s="274"/>
      <c r="Z29" s="274"/>
    </row>
    <row r="30" spans="1:26" s="275" customFormat="1" ht="19.5" customHeight="1" x14ac:dyDescent="0.25">
      <c r="A30" s="273" t="s">
        <v>1495</v>
      </c>
      <c r="B30" s="272" t="s">
        <v>76</v>
      </c>
      <c r="C30" s="283"/>
      <c r="D30" s="284"/>
      <c r="E30" s="273">
        <v>1</v>
      </c>
      <c r="F30" s="279">
        <f>'Central Pres. Médice'!M72</f>
        <v>0</v>
      </c>
      <c r="G30" s="280">
        <f t="shared" si="0"/>
        <v>0</v>
      </c>
      <c r="H30" s="274"/>
      <c r="I30" s="274"/>
      <c r="J30" s="274"/>
      <c r="K30" s="274"/>
      <c r="L30" s="274"/>
      <c r="M30" s="274"/>
      <c r="N30" s="274"/>
      <c r="O30" s="274"/>
      <c r="P30" s="274"/>
      <c r="Q30" s="274"/>
      <c r="R30" s="274"/>
      <c r="S30" s="274"/>
      <c r="T30" s="274"/>
      <c r="U30" s="274"/>
      <c r="V30" s="274"/>
      <c r="W30" s="274"/>
      <c r="X30" s="274"/>
      <c r="Y30" s="274"/>
      <c r="Z30" s="274"/>
    </row>
    <row r="31" spans="1:26" s="275" customFormat="1" ht="19.5" customHeight="1" x14ac:dyDescent="0.25">
      <c r="A31" s="273" t="s">
        <v>1496</v>
      </c>
      <c r="B31" s="272" t="s">
        <v>84</v>
      </c>
      <c r="C31" s="283"/>
      <c r="D31" s="284"/>
      <c r="E31" s="273">
        <v>1</v>
      </c>
      <c r="F31" s="279">
        <f>'Central Pres. Médice'!M74</f>
        <v>9472.33</v>
      </c>
      <c r="G31" s="280">
        <f t="shared" si="0"/>
        <v>1.2639703252738063E-3</v>
      </c>
      <c r="H31" s="274"/>
      <c r="I31" s="274"/>
      <c r="J31" s="274"/>
      <c r="K31" s="274"/>
      <c r="L31" s="274"/>
      <c r="M31" s="274"/>
      <c r="N31" s="274"/>
      <c r="O31" s="274"/>
      <c r="P31" s="274"/>
      <c r="Q31" s="274"/>
      <c r="R31" s="274"/>
      <c r="S31" s="274"/>
      <c r="T31" s="274"/>
      <c r="U31" s="274"/>
      <c r="V31" s="274"/>
      <c r="W31" s="274"/>
      <c r="X31" s="274"/>
      <c r="Y31" s="274"/>
      <c r="Z31" s="274"/>
    </row>
    <row r="32" spans="1:26" s="275" customFormat="1" ht="19.5" customHeight="1" x14ac:dyDescent="0.25">
      <c r="A32" s="273" t="s">
        <v>1497</v>
      </c>
      <c r="B32" s="272" t="s">
        <v>213</v>
      </c>
      <c r="C32" s="283"/>
      <c r="D32" s="284"/>
      <c r="E32" s="273">
        <v>1</v>
      </c>
      <c r="F32" s="279">
        <f>'Central Pres. Médice'!M86</f>
        <v>2977.55</v>
      </c>
      <c r="G32" s="280">
        <f t="shared" si="0"/>
        <v>3.9731880561794423E-4</v>
      </c>
      <c r="H32" s="274"/>
      <c r="I32" s="274"/>
      <c r="J32" s="274"/>
      <c r="K32" s="274"/>
      <c r="L32" s="274"/>
      <c r="M32" s="274"/>
      <c r="N32" s="274"/>
      <c r="O32" s="274"/>
      <c r="P32" s="274"/>
      <c r="Q32" s="274"/>
      <c r="R32" s="274"/>
      <c r="S32" s="274"/>
      <c r="T32" s="274"/>
      <c r="U32" s="274"/>
      <c r="V32" s="274"/>
      <c r="W32" s="274"/>
      <c r="X32" s="274"/>
      <c r="Y32" s="274"/>
      <c r="Z32" s="274"/>
    </row>
    <row r="33" spans="1:26" s="275" customFormat="1" ht="19.5" customHeight="1" x14ac:dyDescent="0.25">
      <c r="A33" s="273" t="s">
        <v>1498</v>
      </c>
      <c r="B33" s="272" t="s">
        <v>231</v>
      </c>
      <c r="C33" s="283"/>
      <c r="D33" s="284"/>
      <c r="E33" s="273">
        <v>1</v>
      </c>
      <c r="F33" s="279">
        <f>'Central Pres. Médice'!M94</f>
        <v>0</v>
      </c>
      <c r="G33" s="280">
        <f t="shared" si="0"/>
        <v>0</v>
      </c>
      <c r="H33" s="274"/>
      <c r="I33" s="274"/>
      <c r="J33" s="274"/>
      <c r="K33" s="274"/>
      <c r="L33" s="274"/>
      <c r="M33" s="274"/>
      <c r="N33" s="274"/>
      <c r="O33" s="274"/>
      <c r="P33" s="274"/>
      <c r="Q33" s="274"/>
      <c r="R33" s="274"/>
      <c r="S33" s="274"/>
      <c r="T33" s="274"/>
      <c r="U33" s="274"/>
      <c r="V33" s="274"/>
      <c r="W33" s="274"/>
      <c r="X33" s="274"/>
      <c r="Y33" s="274"/>
      <c r="Z33" s="274"/>
    </row>
    <row r="34" spans="1:26" s="275" customFormat="1" ht="19.5" customHeight="1" x14ac:dyDescent="0.25">
      <c r="A34" s="273" t="s">
        <v>1499</v>
      </c>
      <c r="B34" s="272" t="s">
        <v>1379</v>
      </c>
      <c r="C34" s="283"/>
      <c r="D34" s="284"/>
      <c r="E34" s="273">
        <v>1</v>
      </c>
      <c r="F34" s="279">
        <f>'Central Pres. Médice'!M99</f>
        <v>0</v>
      </c>
      <c r="G34" s="280">
        <f t="shared" si="0"/>
        <v>0</v>
      </c>
      <c r="H34" s="274"/>
      <c r="I34" s="274"/>
      <c r="J34" s="274"/>
      <c r="K34" s="274"/>
      <c r="L34" s="274"/>
      <c r="M34" s="274"/>
      <c r="N34" s="274"/>
      <c r="O34" s="274"/>
      <c r="P34" s="274"/>
      <c r="Q34" s="274"/>
      <c r="R34" s="274"/>
      <c r="S34" s="274"/>
      <c r="T34" s="274"/>
      <c r="U34" s="274"/>
      <c r="V34" s="274"/>
      <c r="W34" s="274"/>
      <c r="X34" s="274"/>
      <c r="Y34" s="274"/>
      <c r="Z34" s="274"/>
    </row>
    <row r="35" spans="1:26" ht="19.5" customHeight="1" x14ac:dyDescent="0.25">
      <c r="A35" s="257" t="s">
        <v>61</v>
      </c>
      <c r="B35" s="256" t="s">
        <v>1457</v>
      </c>
      <c r="C35" s="281"/>
      <c r="D35" s="282"/>
      <c r="E35" s="257">
        <v>1</v>
      </c>
      <c r="F35" s="277">
        <f>SUM(F36:F44)</f>
        <v>1076818.4400000002</v>
      </c>
      <c r="G35" s="278">
        <f t="shared" si="0"/>
        <v>0.14368867573951</v>
      </c>
      <c r="H35" s="285">
        <f>'Andrade Neves'!M115</f>
        <v>1076818.44</v>
      </c>
      <c r="I35" s="253"/>
      <c r="J35" s="253"/>
      <c r="K35" s="253"/>
      <c r="L35" s="253"/>
      <c r="M35" s="253"/>
      <c r="N35" s="253"/>
      <c r="O35" s="253"/>
      <c r="P35" s="253"/>
      <c r="Q35" s="253"/>
      <c r="R35" s="253"/>
      <c r="S35" s="253"/>
      <c r="T35" s="253"/>
      <c r="U35" s="253"/>
      <c r="V35" s="253"/>
      <c r="W35" s="253"/>
      <c r="X35" s="253"/>
      <c r="Y35" s="253"/>
      <c r="Z35" s="253"/>
    </row>
    <row r="36" spans="1:26" s="275" customFormat="1" ht="19.5" customHeight="1" x14ac:dyDescent="0.25">
      <c r="A36" s="273" t="s">
        <v>1500</v>
      </c>
      <c r="B36" s="272" t="s">
        <v>20</v>
      </c>
      <c r="C36" s="283"/>
      <c r="D36" s="284"/>
      <c r="E36" s="273">
        <v>1</v>
      </c>
      <c r="F36" s="279">
        <f>'Andrade Neves'!M6</f>
        <v>11518.439999999999</v>
      </c>
      <c r="G36" s="280">
        <f t="shared" si="0"/>
        <v>1.5369994872905419E-3</v>
      </c>
      <c r="H36" s="274"/>
      <c r="I36" s="274"/>
      <c r="J36" s="274"/>
      <c r="K36" s="274"/>
      <c r="L36" s="274"/>
      <c r="M36" s="274"/>
      <c r="N36" s="274"/>
      <c r="O36" s="274"/>
      <c r="P36" s="274"/>
      <c r="Q36" s="274"/>
      <c r="R36" s="274"/>
      <c r="S36" s="274"/>
      <c r="T36" s="274"/>
      <c r="U36" s="274"/>
      <c r="V36" s="274"/>
      <c r="W36" s="274"/>
      <c r="X36" s="274"/>
      <c r="Y36" s="274"/>
      <c r="Z36" s="274"/>
    </row>
    <row r="37" spans="1:26" s="275" customFormat="1" ht="19.5" customHeight="1" x14ac:dyDescent="0.25">
      <c r="A37" s="273" t="s">
        <v>1501</v>
      </c>
      <c r="B37" s="272" t="s">
        <v>35</v>
      </c>
      <c r="C37" s="283"/>
      <c r="D37" s="284"/>
      <c r="E37" s="273">
        <v>1</v>
      </c>
      <c r="F37" s="279">
        <f>'Andrade Neves'!M12</f>
        <v>113035.15</v>
      </c>
      <c r="G37" s="280">
        <f t="shared" ref="G37:G68" si="1">F37/$E$88</f>
        <v>1.5083202898639876E-2</v>
      </c>
      <c r="H37" s="274"/>
      <c r="I37" s="274"/>
      <c r="J37" s="274"/>
      <c r="K37" s="274"/>
      <c r="L37" s="274"/>
      <c r="M37" s="274"/>
      <c r="N37" s="274"/>
      <c r="O37" s="274"/>
      <c r="P37" s="274"/>
      <c r="Q37" s="274"/>
      <c r="R37" s="274"/>
      <c r="S37" s="274"/>
      <c r="T37" s="274"/>
      <c r="U37" s="274"/>
      <c r="V37" s="274"/>
      <c r="W37" s="274"/>
      <c r="X37" s="274"/>
      <c r="Y37" s="274"/>
      <c r="Z37" s="274"/>
    </row>
    <row r="38" spans="1:26" s="275" customFormat="1" ht="19.5" customHeight="1" x14ac:dyDescent="0.25">
      <c r="A38" s="273" t="s">
        <v>1502</v>
      </c>
      <c r="B38" s="272" t="s">
        <v>108</v>
      </c>
      <c r="C38" s="283"/>
      <c r="D38" s="284"/>
      <c r="E38" s="273">
        <v>1</v>
      </c>
      <c r="F38" s="279">
        <f>'Andrade Neves'!M24</f>
        <v>226499.74</v>
      </c>
      <c r="G38" s="280">
        <f t="shared" si="1"/>
        <v>3.0223709482485567E-2</v>
      </c>
      <c r="H38" s="274"/>
      <c r="I38" s="274"/>
      <c r="J38" s="274"/>
      <c r="K38" s="274"/>
      <c r="L38" s="274"/>
      <c r="M38" s="274"/>
      <c r="N38" s="274"/>
      <c r="O38" s="274"/>
      <c r="P38" s="274"/>
      <c r="Q38" s="274"/>
      <c r="R38" s="274"/>
      <c r="S38" s="274"/>
      <c r="T38" s="274"/>
      <c r="U38" s="274"/>
      <c r="V38" s="274"/>
      <c r="W38" s="274"/>
      <c r="X38" s="274"/>
      <c r="Y38" s="274"/>
      <c r="Z38" s="274"/>
    </row>
    <row r="39" spans="1:26" s="275" customFormat="1" ht="19.5" customHeight="1" x14ac:dyDescent="0.25">
      <c r="A39" s="273" t="s">
        <v>1503</v>
      </c>
      <c r="B39" s="272" t="s">
        <v>62</v>
      </c>
      <c r="C39" s="283"/>
      <c r="D39" s="284"/>
      <c r="E39" s="273">
        <v>1</v>
      </c>
      <c r="F39" s="279">
        <f>'Andrade Neves'!M39</f>
        <v>684921.24</v>
      </c>
      <c r="G39" s="280">
        <f t="shared" si="1"/>
        <v>9.1394632842155904E-2</v>
      </c>
      <c r="H39" s="274"/>
      <c r="I39" s="274"/>
      <c r="J39" s="274"/>
      <c r="K39" s="274"/>
      <c r="L39" s="274"/>
      <c r="M39" s="274"/>
      <c r="N39" s="274"/>
      <c r="O39" s="274"/>
      <c r="P39" s="274"/>
      <c r="Q39" s="274"/>
      <c r="R39" s="274"/>
      <c r="S39" s="274"/>
      <c r="T39" s="274"/>
      <c r="U39" s="274"/>
      <c r="V39" s="274"/>
      <c r="W39" s="274"/>
      <c r="X39" s="274"/>
      <c r="Y39" s="274"/>
      <c r="Z39" s="274"/>
    </row>
    <row r="40" spans="1:26" s="275" customFormat="1" ht="19.5" customHeight="1" x14ac:dyDescent="0.25">
      <c r="A40" s="273" t="s">
        <v>1504</v>
      </c>
      <c r="B40" s="272" t="s">
        <v>76</v>
      </c>
      <c r="C40" s="283"/>
      <c r="D40" s="284"/>
      <c r="E40" s="273">
        <v>1</v>
      </c>
      <c r="F40" s="279">
        <f>'Andrade Neves'!M72</f>
        <v>8130.33</v>
      </c>
      <c r="G40" s="280">
        <f t="shared" si="1"/>
        <v>1.0848963090056391E-3</v>
      </c>
      <c r="H40" s="274"/>
      <c r="I40" s="274"/>
      <c r="J40" s="274"/>
      <c r="K40" s="274"/>
      <c r="L40" s="274"/>
      <c r="M40" s="274"/>
      <c r="N40" s="274"/>
      <c r="O40" s="274"/>
      <c r="P40" s="274"/>
      <c r="Q40" s="274"/>
      <c r="R40" s="274"/>
      <c r="S40" s="274"/>
      <c r="T40" s="274"/>
      <c r="U40" s="274"/>
      <c r="V40" s="274"/>
      <c r="W40" s="274"/>
      <c r="X40" s="274"/>
      <c r="Y40" s="274"/>
      <c r="Z40" s="274"/>
    </row>
    <row r="41" spans="1:26" s="275" customFormat="1" ht="19.5" customHeight="1" x14ac:dyDescent="0.25">
      <c r="A41" s="273" t="s">
        <v>1505</v>
      </c>
      <c r="B41" s="272" t="s">
        <v>84</v>
      </c>
      <c r="C41" s="283"/>
      <c r="D41" s="284"/>
      <c r="E41" s="273">
        <v>1</v>
      </c>
      <c r="F41" s="279">
        <f>'Andrade Neves'!M74</f>
        <v>22444.62</v>
      </c>
      <c r="G41" s="280">
        <f t="shared" si="1"/>
        <v>2.9949688874909316E-3</v>
      </c>
      <c r="H41" s="274"/>
      <c r="I41" s="274"/>
      <c r="J41" s="274"/>
      <c r="K41" s="274"/>
      <c r="L41" s="274"/>
      <c r="M41" s="274"/>
      <c r="N41" s="274"/>
      <c r="O41" s="274"/>
      <c r="P41" s="274"/>
      <c r="Q41" s="274"/>
      <c r="R41" s="274"/>
      <c r="S41" s="274"/>
      <c r="T41" s="274"/>
      <c r="U41" s="274"/>
      <c r="V41" s="274"/>
      <c r="W41" s="274"/>
      <c r="X41" s="274"/>
      <c r="Y41" s="274"/>
      <c r="Z41" s="274"/>
    </row>
    <row r="42" spans="1:26" s="275" customFormat="1" ht="19.5" customHeight="1" x14ac:dyDescent="0.25">
      <c r="A42" s="273" t="s">
        <v>1506</v>
      </c>
      <c r="B42" s="272" t="s">
        <v>213</v>
      </c>
      <c r="C42" s="283"/>
      <c r="D42" s="284"/>
      <c r="E42" s="273">
        <v>1</v>
      </c>
      <c r="F42" s="279">
        <f>'Andrade Neves'!M86</f>
        <v>9023.3599999999988</v>
      </c>
      <c r="G42" s="280">
        <f t="shared" si="1"/>
        <v>1.2040605927224506E-3</v>
      </c>
      <c r="H42" s="274"/>
      <c r="I42" s="274"/>
      <c r="J42" s="274"/>
      <c r="K42" s="274"/>
      <c r="L42" s="274"/>
      <c r="M42" s="274"/>
      <c r="N42" s="274"/>
      <c r="O42" s="274"/>
      <c r="P42" s="274"/>
      <c r="Q42" s="274"/>
      <c r="R42" s="274"/>
      <c r="S42" s="274"/>
      <c r="T42" s="274"/>
      <c r="U42" s="274"/>
      <c r="V42" s="274"/>
      <c r="W42" s="274"/>
      <c r="X42" s="274"/>
      <c r="Y42" s="274"/>
      <c r="Z42" s="274"/>
    </row>
    <row r="43" spans="1:26" s="275" customFormat="1" ht="19.5" customHeight="1" x14ac:dyDescent="0.25">
      <c r="A43" s="273" t="s">
        <v>1507</v>
      </c>
      <c r="B43" s="272" t="s">
        <v>231</v>
      </c>
      <c r="C43" s="283"/>
      <c r="D43" s="284"/>
      <c r="E43" s="273">
        <v>1</v>
      </c>
      <c r="F43" s="279">
        <f>'Andrade Neves'!M94</f>
        <v>1245.56</v>
      </c>
      <c r="G43" s="280">
        <f t="shared" si="1"/>
        <v>1.6620523971905984E-4</v>
      </c>
      <c r="H43" s="274"/>
      <c r="I43" s="274"/>
      <c r="J43" s="274"/>
      <c r="K43" s="274"/>
      <c r="L43" s="274"/>
      <c r="M43" s="274"/>
      <c r="N43" s="274"/>
      <c r="O43" s="274"/>
      <c r="P43" s="274"/>
      <c r="Q43" s="274"/>
      <c r="R43" s="274"/>
      <c r="S43" s="274"/>
      <c r="T43" s="274"/>
      <c r="U43" s="274"/>
      <c r="V43" s="274"/>
      <c r="W43" s="274"/>
      <c r="X43" s="274"/>
      <c r="Y43" s="274"/>
      <c r="Z43" s="274"/>
    </row>
    <row r="44" spans="1:26" s="275" customFormat="1" ht="19.5" customHeight="1" x14ac:dyDescent="0.25">
      <c r="A44" s="273" t="s">
        <v>1508</v>
      </c>
      <c r="B44" s="272" t="s">
        <v>1379</v>
      </c>
      <c r="C44" s="283"/>
      <c r="D44" s="284"/>
      <c r="E44" s="273">
        <v>1</v>
      </c>
      <c r="F44" s="279">
        <f>'Andrade Neves'!M99</f>
        <v>0</v>
      </c>
      <c r="G44" s="280">
        <f t="shared" si="1"/>
        <v>0</v>
      </c>
      <c r="H44" s="274"/>
      <c r="I44" s="274"/>
      <c r="J44" s="274"/>
      <c r="K44" s="274"/>
      <c r="L44" s="274"/>
      <c r="M44" s="274"/>
      <c r="N44" s="274"/>
      <c r="O44" s="274"/>
      <c r="P44" s="274"/>
      <c r="Q44" s="274"/>
      <c r="R44" s="274"/>
      <c r="S44" s="274"/>
      <c r="T44" s="274"/>
      <c r="U44" s="274"/>
      <c r="V44" s="274"/>
      <c r="W44" s="274"/>
      <c r="X44" s="274"/>
      <c r="Y44" s="274"/>
      <c r="Z44" s="274"/>
    </row>
    <row r="45" spans="1:26" ht="19.5" customHeight="1" x14ac:dyDescent="0.25">
      <c r="A45" s="257" t="s">
        <v>75</v>
      </c>
      <c r="B45" s="256" t="s">
        <v>1405</v>
      </c>
      <c r="C45" s="281"/>
      <c r="D45" s="282"/>
      <c r="E45" s="257">
        <v>1</v>
      </c>
      <c r="F45" s="277">
        <f>SUM(F46:F54)</f>
        <v>124780.92000000001</v>
      </c>
      <c r="G45" s="278">
        <f t="shared" si="1"/>
        <v>1.6650536883783061E-2</v>
      </c>
      <c r="H45" s="285">
        <f>'Cenêncio Ferreira'!M115</f>
        <v>124780.92000000001</v>
      </c>
      <c r="I45" s="253"/>
      <c r="J45" s="253"/>
      <c r="K45" s="253"/>
      <c r="L45" s="253"/>
      <c r="M45" s="253"/>
      <c r="N45" s="253"/>
      <c r="O45" s="253"/>
      <c r="P45" s="253"/>
      <c r="Q45" s="253"/>
      <c r="R45" s="253"/>
      <c r="S45" s="253"/>
      <c r="T45" s="253"/>
      <c r="U45" s="253"/>
      <c r="V45" s="253"/>
      <c r="W45" s="253"/>
      <c r="X45" s="253"/>
      <c r="Y45" s="253"/>
      <c r="Z45" s="253"/>
    </row>
    <row r="46" spans="1:26" s="275" customFormat="1" ht="19.5" customHeight="1" x14ac:dyDescent="0.25">
      <c r="A46" s="273" t="s">
        <v>1509</v>
      </c>
      <c r="B46" s="272" t="s">
        <v>20</v>
      </c>
      <c r="C46" s="283"/>
      <c r="D46" s="284"/>
      <c r="E46" s="273">
        <v>1</v>
      </c>
      <c r="F46" s="279">
        <f>'Cenêncio Ferreira'!M6</f>
        <v>1536.52</v>
      </c>
      <c r="G46" s="280">
        <f t="shared" si="1"/>
        <v>2.05030407955562E-4</v>
      </c>
      <c r="H46" s="274"/>
      <c r="I46" s="274"/>
      <c r="J46" s="274"/>
      <c r="K46" s="274"/>
      <c r="L46" s="274"/>
      <c r="M46" s="274"/>
      <c r="N46" s="274"/>
      <c r="O46" s="274"/>
      <c r="P46" s="274"/>
      <c r="Q46" s="274"/>
      <c r="R46" s="274"/>
      <c r="S46" s="274"/>
      <c r="T46" s="274"/>
      <c r="U46" s="274"/>
      <c r="V46" s="274"/>
      <c r="W46" s="274"/>
      <c r="X46" s="274"/>
      <c r="Y46" s="274"/>
      <c r="Z46" s="274"/>
    </row>
    <row r="47" spans="1:26" s="275" customFormat="1" ht="19.5" customHeight="1" x14ac:dyDescent="0.25">
      <c r="A47" s="273" t="s">
        <v>158</v>
      </c>
      <c r="B47" s="272" t="s">
        <v>35</v>
      </c>
      <c r="C47" s="283"/>
      <c r="D47" s="284"/>
      <c r="E47" s="273">
        <v>1</v>
      </c>
      <c r="F47" s="279">
        <f>'Cenêncio Ferreira'!M12</f>
        <v>19838.45</v>
      </c>
      <c r="G47" s="280">
        <f t="shared" si="1"/>
        <v>2.6472063472691662E-3</v>
      </c>
      <c r="H47" s="274"/>
      <c r="I47" s="274"/>
      <c r="J47" s="274"/>
      <c r="K47" s="274"/>
      <c r="L47" s="274"/>
      <c r="M47" s="274"/>
      <c r="N47" s="274"/>
      <c r="O47" s="274"/>
      <c r="P47" s="274"/>
      <c r="Q47" s="274"/>
      <c r="R47" s="274"/>
      <c r="S47" s="274"/>
      <c r="T47" s="274"/>
      <c r="U47" s="274"/>
      <c r="V47" s="274"/>
      <c r="W47" s="274"/>
      <c r="X47" s="274"/>
      <c r="Y47" s="274"/>
      <c r="Z47" s="274"/>
    </row>
    <row r="48" spans="1:26" s="275" customFormat="1" ht="19.5" customHeight="1" x14ac:dyDescent="0.25">
      <c r="A48" s="273" t="s">
        <v>1510</v>
      </c>
      <c r="B48" s="272" t="s">
        <v>108</v>
      </c>
      <c r="C48" s="283"/>
      <c r="D48" s="284"/>
      <c r="E48" s="273">
        <v>1</v>
      </c>
      <c r="F48" s="279">
        <f>'Cenêncio Ferreira'!M24</f>
        <v>0</v>
      </c>
      <c r="G48" s="280">
        <f t="shared" si="1"/>
        <v>0</v>
      </c>
      <c r="H48" s="274"/>
      <c r="I48" s="274"/>
      <c r="J48" s="274"/>
      <c r="K48" s="274"/>
      <c r="L48" s="274"/>
      <c r="M48" s="274"/>
      <c r="N48" s="274"/>
      <c r="O48" s="274"/>
      <c r="P48" s="274"/>
      <c r="Q48" s="274"/>
      <c r="R48" s="274"/>
      <c r="S48" s="274"/>
      <c r="T48" s="274"/>
      <c r="U48" s="274"/>
      <c r="V48" s="274"/>
      <c r="W48" s="274"/>
      <c r="X48" s="274"/>
      <c r="Y48" s="274"/>
      <c r="Z48" s="274"/>
    </row>
    <row r="49" spans="1:26" s="275" customFormat="1" ht="19.5" customHeight="1" x14ac:dyDescent="0.25">
      <c r="A49" s="273" t="s">
        <v>1511</v>
      </c>
      <c r="B49" s="272" t="s">
        <v>62</v>
      </c>
      <c r="C49" s="283"/>
      <c r="D49" s="284"/>
      <c r="E49" s="273">
        <v>1</v>
      </c>
      <c r="F49" s="279">
        <f>'Cenêncio Ferreira'!M39</f>
        <v>94538.200000000012</v>
      </c>
      <c r="G49" s="280">
        <f t="shared" si="1"/>
        <v>1.2615003848556813E-2</v>
      </c>
      <c r="H49" s="274"/>
      <c r="I49" s="274"/>
      <c r="J49" s="274"/>
      <c r="K49" s="274"/>
      <c r="L49" s="274"/>
      <c r="M49" s="274"/>
      <c r="N49" s="274"/>
      <c r="O49" s="274"/>
      <c r="P49" s="274"/>
      <c r="Q49" s="274"/>
      <c r="R49" s="274"/>
      <c r="S49" s="274"/>
      <c r="T49" s="274"/>
      <c r="U49" s="274"/>
      <c r="V49" s="274"/>
      <c r="W49" s="274"/>
      <c r="X49" s="274"/>
      <c r="Y49" s="274"/>
      <c r="Z49" s="274"/>
    </row>
    <row r="50" spans="1:26" s="275" customFormat="1" ht="19.5" customHeight="1" x14ac:dyDescent="0.25">
      <c r="A50" s="273" t="s">
        <v>1512</v>
      </c>
      <c r="B50" s="272" t="s">
        <v>76</v>
      </c>
      <c r="C50" s="283"/>
      <c r="D50" s="284"/>
      <c r="E50" s="273">
        <v>1</v>
      </c>
      <c r="F50" s="279">
        <f>'Cenêncio Ferreira'!M72</f>
        <v>0</v>
      </c>
      <c r="G50" s="280">
        <f t="shared" si="1"/>
        <v>0</v>
      </c>
      <c r="H50" s="274"/>
      <c r="I50" s="274"/>
      <c r="J50" s="274"/>
      <c r="K50" s="274"/>
      <c r="L50" s="274"/>
      <c r="M50" s="274"/>
      <c r="N50" s="274"/>
      <c r="O50" s="274"/>
      <c r="P50" s="274"/>
      <c r="Q50" s="274"/>
      <c r="R50" s="274"/>
      <c r="S50" s="274"/>
      <c r="T50" s="274"/>
      <c r="U50" s="274"/>
      <c r="V50" s="274"/>
      <c r="W50" s="274"/>
      <c r="X50" s="274"/>
      <c r="Y50" s="274"/>
      <c r="Z50" s="274"/>
    </row>
    <row r="51" spans="1:26" s="275" customFormat="1" ht="19.5" customHeight="1" x14ac:dyDescent="0.25">
      <c r="A51" s="273" t="s">
        <v>1513</v>
      </c>
      <c r="B51" s="272" t="s">
        <v>84</v>
      </c>
      <c r="C51" s="283"/>
      <c r="D51" s="284"/>
      <c r="E51" s="273">
        <v>1</v>
      </c>
      <c r="F51" s="279">
        <f>'Cenêncio Ferreira'!M74</f>
        <v>6892.43</v>
      </c>
      <c r="G51" s="280">
        <f t="shared" si="1"/>
        <v>9.1971320562384766E-4</v>
      </c>
      <c r="H51" s="274"/>
      <c r="I51" s="274"/>
      <c r="J51" s="274"/>
      <c r="K51" s="274"/>
      <c r="L51" s="274"/>
      <c r="M51" s="274"/>
      <c r="N51" s="274"/>
      <c r="O51" s="274"/>
      <c r="P51" s="274"/>
      <c r="Q51" s="274"/>
      <c r="R51" s="274"/>
      <c r="S51" s="274"/>
      <c r="T51" s="274"/>
      <c r="U51" s="274"/>
      <c r="V51" s="274"/>
      <c r="W51" s="274"/>
      <c r="X51" s="274"/>
      <c r="Y51" s="274"/>
      <c r="Z51" s="274"/>
    </row>
    <row r="52" spans="1:26" s="275" customFormat="1" ht="19.5" customHeight="1" x14ac:dyDescent="0.25">
      <c r="A52" s="273" t="s">
        <v>1514</v>
      </c>
      <c r="B52" s="272" t="s">
        <v>213</v>
      </c>
      <c r="C52" s="283"/>
      <c r="D52" s="284"/>
      <c r="E52" s="273">
        <v>1</v>
      </c>
      <c r="F52" s="279">
        <f>'Cenêncio Ferreira'!M86</f>
        <v>1975.3200000000002</v>
      </c>
      <c r="G52" s="280">
        <f t="shared" si="1"/>
        <v>2.6358307437767211E-4</v>
      </c>
      <c r="H52" s="274"/>
      <c r="I52" s="274"/>
      <c r="J52" s="274"/>
      <c r="K52" s="274"/>
      <c r="L52" s="274"/>
      <c r="M52" s="274"/>
      <c r="N52" s="274"/>
      <c r="O52" s="274"/>
      <c r="P52" s="274"/>
      <c r="Q52" s="274"/>
      <c r="R52" s="274"/>
      <c r="S52" s="274"/>
      <c r="T52" s="274"/>
      <c r="U52" s="274"/>
      <c r="V52" s="274"/>
      <c r="W52" s="274"/>
      <c r="X52" s="274"/>
      <c r="Y52" s="274"/>
      <c r="Z52" s="274"/>
    </row>
    <row r="53" spans="1:26" s="275" customFormat="1" ht="19.5" customHeight="1" x14ac:dyDescent="0.25">
      <c r="A53" s="273" t="s">
        <v>1515</v>
      </c>
      <c r="B53" s="272" t="s">
        <v>231</v>
      </c>
      <c r="C53" s="283"/>
      <c r="D53" s="284"/>
      <c r="E53" s="273">
        <v>1</v>
      </c>
      <c r="F53" s="279">
        <f>'Cenêncio Ferreira'!M94</f>
        <v>0</v>
      </c>
      <c r="G53" s="280">
        <f t="shared" si="1"/>
        <v>0</v>
      </c>
      <c r="H53" s="274"/>
      <c r="I53" s="274"/>
      <c r="J53" s="274"/>
      <c r="K53" s="274"/>
      <c r="L53" s="274"/>
      <c r="M53" s="274"/>
      <c r="N53" s="274"/>
      <c r="O53" s="274"/>
      <c r="P53" s="274"/>
      <c r="Q53" s="274"/>
      <c r="R53" s="274"/>
      <c r="S53" s="274"/>
      <c r="T53" s="274"/>
      <c r="U53" s="274"/>
      <c r="V53" s="274"/>
      <c r="W53" s="274"/>
      <c r="X53" s="274"/>
      <c r="Y53" s="274"/>
      <c r="Z53" s="274"/>
    </row>
    <row r="54" spans="1:26" s="275" customFormat="1" ht="19.5" customHeight="1" x14ac:dyDescent="0.25">
      <c r="A54" s="273" t="s">
        <v>1516</v>
      </c>
      <c r="B54" s="272" t="s">
        <v>1379</v>
      </c>
      <c r="C54" s="283"/>
      <c r="D54" s="284"/>
      <c r="E54" s="273">
        <v>1</v>
      </c>
      <c r="F54" s="279">
        <f>'Cenêncio Ferreira'!M99</f>
        <v>0</v>
      </c>
      <c r="G54" s="280">
        <f t="shared" si="1"/>
        <v>0</v>
      </c>
      <c r="H54" s="274"/>
      <c r="I54" s="274"/>
      <c r="J54" s="274"/>
      <c r="K54" s="274"/>
      <c r="L54" s="274"/>
      <c r="M54" s="274"/>
      <c r="N54" s="274"/>
      <c r="O54" s="274"/>
      <c r="P54" s="274"/>
      <c r="Q54" s="274"/>
      <c r="R54" s="274"/>
      <c r="S54" s="274"/>
      <c r="T54" s="274"/>
      <c r="U54" s="274"/>
      <c r="V54" s="274"/>
      <c r="W54" s="274"/>
      <c r="X54" s="274"/>
      <c r="Y54" s="274"/>
      <c r="Z54" s="274"/>
    </row>
    <row r="55" spans="1:26" ht="19.5" customHeight="1" x14ac:dyDescent="0.25">
      <c r="A55" s="257" t="s">
        <v>83</v>
      </c>
      <c r="B55" s="256" t="s">
        <v>1406</v>
      </c>
      <c r="C55" s="281"/>
      <c r="D55" s="282"/>
      <c r="E55" s="257">
        <v>1</v>
      </c>
      <c r="F55" s="277">
        <f>SUM(F56:F64)</f>
        <v>321085.80000000005</v>
      </c>
      <c r="G55" s="278">
        <f t="shared" si="1"/>
        <v>4.2845099681577854E-2</v>
      </c>
      <c r="H55" s="285">
        <f>'Simião Guerreiro'!M115</f>
        <v>321085.8</v>
      </c>
      <c r="I55" s="253"/>
      <c r="J55" s="253"/>
      <c r="K55" s="253"/>
      <c r="L55" s="253"/>
      <c r="M55" s="253"/>
      <c r="N55" s="253"/>
      <c r="O55" s="253"/>
      <c r="P55" s="253"/>
      <c r="Q55" s="253"/>
      <c r="R55" s="253"/>
      <c r="S55" s="253"/>
      <c r="T55" s="253"/>
      <c r="U55" s="253"/>
      <c r="V55" s="253"/>
      <c r="W55" s="253"/>
      <c r="X55" s="253"/>
      <c r="Y55" s="253"/>
      <c r="Z55" s="253"/>
    </row>
    <row r="56" spans="1:26" s="275" customFormat="1" ht="19.5" customHeight="1" x14ac:dyDescent="0.25">
      <c r="A56" s="273" t="s">
        <v>1517</v>
      </c>
      <c r="B56" s="272" t="s">
        <v>20</v>
      </c>
      <c r="C56" s="283"/>
      <c r="D56" s="284"/>
      <c r="E56" s="273">
        <v>1</v>
      </c>
      <c r="F56" s="279">
        <f>'Simião Guerreiro'!M6</f>
        <v>4060.13</v>
      </c>
      <c r="G56" s="280">
        <f t="shared" si="1"/>
        <v>5.4177629334640359E-4</v>
      </c>
      <c r="H56" s="274"/>
      <c r="I56" s="274"/>
      <c r="J56" s="274"/>
      <c r="K56" s="274"/>
      <c r="L56" s="274"/>
      <c r="M56" s="274"/>
      <c r="N56" s="274"/>
      <c r="O56" s="274"/>
      <c r="P56" s="274"/>
      <c r="Q56" s="274"/>
      <c r="R56" s="274"/>
      <c r="S56" s="274"/>
      <c r="T56" s="274"/>
      <c r="U56" s="274"/>
      <c r="V56" s="274"/>
      <c r="W56" s="274"/>
      <c r="X56" s="274"/>
      <c r="Y56" s="274"/>
      <c r="Z56" s="274"/>
    </row>
    <row r="57" spans="1:26" s="275" customFormat="1" ht="19.5" customHeight="1" x14ac:dyDescent="0.25">
      <c r="A57" s="273" t="s">
        <v>1518</v>
      </c>
      <c r="B57" s="272" t="s">
        <v>35</v>
      </c>
      <c r="C57" s="283"/>
      <c r="D57" s="284"/>
      <c r="E57" s="273">
        <v>1</v>
      </c>
      <c r="F57" s="279">
        <f>'Simião Guerreiro'!M12</f>
        <v>51776.79</v>
      </c>
      <c r="G57" s="280">
        <f t="shared" si="1"/>
        <v>6.9089998023647362E-3</v>
      </c>
      <c r="H57" s="274"/>
      <c r="I57" s="274"/>
      <c r="J57" s="274"/>
      <c r="K57" s="274"/>
      <c r="L57" s="274"/>
      <c r="M57" s="274"/>
      <c r="N57" s="274"/>
      <c r="O57" s="274"/>
      <c r="P57" s="274"/>
      <c r="Q57" s="274"/>
      <c r="R57" s="274"/>
      <c r="S57" s="274"/>
      <c r="T57" s="274"/>
      <c r="U57" s="274"/>
      <c r="V57" s="274"/>
      <c r="W57" s="274"/>
      <c r="X57" s="274"/>
      <c r="Y57" s="274"/>
      <c r="Z57" s="274"/>
    </row>
    <row r="58" spans="1:26" s="275" customFormat="1" ht="19.5" customHeight="1" x14ac:dyDescent="0.25">
      <c r="A58" s="273" t="s">
        <v>1519</v>
      </c>
      <c r="B58" s="272" t="s">
        <v>108</v>
      </c>
      <c r="C58" s="283"/>
      <c r="D58" s="284"/>
      <c r="E58" s="273">
        <v>1</v>
      </c>
      <c r="F58" s="279">
        <f>'Simião Guerreiro'!M24</f>
        <v>0</v>
      </c>
      <c r="G58" s="280">
        <f t="shared" si="1"/>
        <v>0</v>
      </c>
      <c r="H58" s="274"/>
      <c r="I58" s="274"/>
      <c r="J58" s="274"/>
      <c r="K58" s="274"/>
      <c r="L58" s="274"/>
      <c r="M58" s="274"/>
      <c r="N58" s="274"/>
      <c r="O58" s="274"/>
      <c r="P58" s="274"/>
      <c r="Q58" s="274"/>
      <c r="R58" s="274"/>
      <c r="S58" s="274"/>
      <c r="T58" s="274"/>
      <c r="U58" s="274"/>
      <c r="V58" s="274"/>
      <c r="W58" s="274"/>
      <c r="X58" s="274"/>
      <c r="Y58" s="274"/>
      <c r="Z58" s="274"/>
    </row>
    <row r="59" spans="1:26" s="275" customFormat="1" ht="19.5" customHeight="1" x14ac:dyDescent="0.25">
      <c r="A59" s="273" t="s">
        <v>1520</v>
      </c>
      <c r="B59" s="272" t="s">
        <v>62</v>
      </c>
      <c r="C59" s="283"/>
      <c r="D59" s="284"/>
      <c r="E59" s="273">
        <v>1</v>
      </c>
      <c r="F59" s="279">
        <f>'Simião Guerreiro'!M39</f>
        <v>249664.05000000002</v>
      </c>
      <c r="G59" s="280">
        <f t="shared" si="1"/>
        <v>3.3314712482322283E-2</v>
      </c>
      <c r="H59" s="274"/>
      <c r="I59" s="274"/>
      <c r="J59" s="274"/>
      <c r="K59" s="274"/>
      <c r="L59" s="274"/>
      <c r="M59" s="274"/>
      <c r="N59" s="274"/>
      <c r="O59" s="274"/>
      <c r="P59" s="274"/>
      <c r="Q59" s="274"/>
      <c r="R59" s="274"/>
      <c r="S59" s="274"/>
      <c r="T59" s="274"/>
      <c r="U59" s="274"/>
      <c r="V59" s="274"/>
      <c r="W59" s="274"/>
      <c r="X59" s="274"/>
      <c r="Y59" s="274"/>
      <c r="Z59" s="274"/>
    </row>
    <row r="60" spans="1:26" s="275" customFormat="1" ht="19.5" customHeight="1" x14ac:dyDescent="0.25">
      <c r="A60" s="273" t="s">
        <v>1521</v>
      </c>
      <c r="B60" s="272" t="s">
        <v>76</v>
      </c>
      <c r="C60" s="283"/>
      <c r="D60" s="284"/>
      <c r="E60" s="273">
        <v>1</v>
      </c>
      <c r="F60" s="279">
        <f>'Simião Guerreiro'!M72</f>
        <v>0</v>
      </c>
      <c r="G60" s="280">
        <f t="shared" si="1"/>
        <v>0</v>
      </c>
      <c r="H60" s="274"/>
      <c r="I60" s="274"/>
      <c r="J60" s="274"/>
      <c r="K60" s="274"/>
      <c r="L60" s="274"/>
      <c r="M60" s="274"/>
      <c r="N60" s="274"/>
      <c r="O60" s="274"/>
      <c r="P60" s="274"/>
      <c r="Q60" s="274"/>
      <c r="R60" s="274"/>
      <c r="S60" s="274"/>
      <c r="T60" s="274"/>
      <c r="U60" s="274"/>
      <c r="V60" s="274"/>
      <c r="W60" s="274"/>
      <c r="X60" s="274"/>
      <c r="Y60" s="274"/>
      <c r="Z60" s="274"/>
    </row>
    <row r="61" spans="1:26" s="275" customFormat="1" ht="19.5" customHeight="1" x14ac:dyDescent="0.25">
      <c r="A61" s="273" t="s">
        <v>1522</v>
      </c>
      <c r="B61" s="272" t="s">
        <v>84</v>
      </c>
      <c r="C61" s="283"/>
      <c r="D61" s="284"/>
      <c r="E61" s="273">
        <v>1</v>
      </c>
      <c r="F61" s="279">
        <f>'Simião Guerreiro'!M74</f>
        <v>11592.95</v>
      </c>
      <c r="G61" s="280">
        <f t="shared" si="1"/>
        <v>1.5469419649001854E-3</v>
      </c>
      <c r="H61" s="274"/>
      <c r="I61" s="274"/>
      <c r="J61" s="274"/>
      <c r="K61" s="274"/>
      <c r="L61" s="274"/>
      <c r="M61" s="274"/>
      <c r="N61" s="274"/>
      <c r="O61" s="274"/>
      <c r="P61" s="274"/>
      <c r="Q61" s="274"/>
      <c r="R61" s="274"/>
      <c r="S61" s="274"/>
      <c r="T61" s="274"/>
      <c r="U61" s="274"/>
      <c r="V61" s="274"/>
      <c r="W61" s="274"/>
      <c r="X61" s="274"/>
      <c r="Y61" s="274"/>
      <c r="Z61" s="274"/>
    </row>
    <row r="62" spans="1:26" s="275" customFormat="1" ht="19.5" customHeight="1" x14ac:dyDescent="0.25">
      <c r="A62" s="273" t="s">
        <v>1523</v>
      </c>
      <c r="B62" s="272" t="s">
        <v>213</v>
      </c>
      <c r="C62" s="283"/>
      <c r="D62" s="284"/>
      <c r="E62" s="273">
        <v>1</v>
      </c>
      <c r="F62" s="279">
        <f>'Simião Guerreiro'!M86</f>
        <v>3991.88</v>
      </c>
      <c r="G62" s="280">
        <f t="shared" si="1"/>
        <v>5.3266913864424077E-4</v>
      </c>
      <c r="H62" s="274"/>
      <c r="I62" s="274"/>
      <c r="J62" s="274"/>
      <c r="K62" s="274"/>
      <c r="L62" s="274"/>
      <c r="M62" s="274"/>
      <c r="N62" s="274"/>
      <c r="O62" s="274"/>
      <c r="P62" s="274"/>
      <c r="Q62" s="274"/>
      <c r="R62" s="274"/>
      <c r="S62" s="274"/>
      <c r="T62" s="274"/>
      <c r="U62" s="274"/>
      <c r="V62" s="274"/>
      <c r="W62" s="274"/>
      <c r="X62" s="274"/>
      <c r="Y62" s="274"/>
      <c r="Z62" s="274"/>
    </row>
    <row r="63" spans="1:26" s="275" customFormat="1" ht="19.5" customHeight="1" x14ac:dyDescent="0.25">
      <c r="A63" s="273" t="s">
        <v>1524</v>
      </c>
      <c r="B63" s="272" t="s">
        <v>231</v>
      </c>
      <c r="C63" s="283"/>
      <c r="D63" s="284"/>
      <c r="E63" s="273">
        <v>1</v>
      </c>
      <c r="F63" s="279">
        <f>'Simião Guerreiro'!M94</f>
        <v>0</v>
      </c>
      <c r="G63" s="280">
        <f t="shared" si="1"/>
        <v>0</v>
      </c>
      <c r="H63" s="274"/>
      <c r="I63" s="274"/>
      <c r="J63" s="274"/>
      <c r="K63" s="274"/>
      <c r="L63" s="274"/>
      <c r="M63" s="274"/>
      <c r="N63" s="274"/>
      <c r="O63" s="274"/>
      <c r="P63" s="274"/>
      <c r="Q63" s="274"/>
      <c r="R63" s="274"/>
      <c r="S63" s="274"/>
      <c r="T63" s="274"/>
      <c r="U63" s="274"/>
      <c r="V63" s="274"/>
      <c r="W63" s="274"/>
      <c r="X63" s="274"/>
      <c r="Y63" s="274"/>
      <c r="Z63" s="274"/>
    </row>
    <row r="64" spans="1:26" s="275" customFormat="1" ht="19.5" customHeight="1" x14ac:dyDescent="0.25">
      <c r="A64" s="273" t="s">
        <v>1525</v>
      </c>
      <c r="B64" s="272" t="s">
        <v>1379</v>
      </c>
      <c r="C64" s="283"/>
      <c r="D64" s="284"/>
      <c r="E64" s="273">
        <v>1</v>
      </c>
      <c r="F64" s="279">
        <f>'Simião Guerreiro'!M99</f>
        <v>0</v>
      </c>
      <c r="G64" s="280">
        <f t="shared" si="1"/>
        <v>0</v>
      </c>
      <c r="H64" s="274"/>
      <c r="I64" s="274"/>
      <c r="J64" s="274"/>
      <c r="K64" s="274"/>
      <c r="L64" s="274"/>
      <c r="M64" s="274"/>
      <c r="N64" s="274"/>
      <c r="O64" s="274"/>
      <c r="P64" s="274"/>
      <c r="Q64" s="274"/>
      <c r="R64" s="274"/>
      <c r="S64" s="274"/>
      <c r="T64" s="274"/>
      <c r="U64" s="274"/>
      <c r="V64" s="274"/>
      <c r="W64" s="274"/>
      <c r="X64" s="274"/>
      <c r="Y64" s="274"/>
      <c r="Z64" s="274"/>
    </row>
    <row r="65" spans="1:26" ht="19.5" customHeight="1" x14ac:dyDescent="0.25">
      <c r="A65" s="257" t="s">
        <v>406</v>
      </c>
      <c r="B65" s="256" t="s">
        <v>1407</v>
      </c>
      <c r="C65" s="281"/>
      <c r="D65" s="282"/>
      <c r="E65" s="257">
        <v>1</v>
      </c>
      <c r="F65" s="277">
        <f>SUM(F66:F74)</f>
        <v>48155.02</v>
      </c>
      <c r="G65" s="278">
        <f t="shared" si="1"/>
        <v>6.4257174626482227E-3</v>
      </c>
      <c r="H65" s="285">
        <f>'Antônio de Oliveira'!M115</f>
        <v>48155.02</v>
      </c>
      <c r="I65" s="253"/>
      <c r="J65" s="253"/>
      <c r="K65" s="253"/>
      <c r="L65" s="253"/>
      <c r="M65" s="253"/>
      <c r="N65" s="253"/>
      <c r="O65" s="253"/>
      <c r="P65" s="253"/>
      <c r="Q65" s="253"/>
      <c r="R65" s="253"/>
      <c r="S65" s="253"/>
      <c r="T65" s="253"/>
      <c r="U65" s="253"/>
      <c r="V65" s="253"/>
      <c r="W65" s="253"/>
      <c r="X65" s="253"/>
      <c r="Y65" s="253"/>
      <c r="Z65" s="253"/>
    </row>
    <row r="66" spans="1:26" s="275" customFormat="1" ht="19.5" customHeight="1" x14ac:dyDescent="0.25">
      <c r="A66" s="273" t="s">
        <v>1526</v>
      </c>
      <c r="B66" s="272" t="s">
        <v>20</v>
      </c>
      <c r="C66" s="283"/>
      <c r="D66" s="284"/>
      <c r="E66" s="273">
        <v>1</v>
      </c>
      <c r="F66" s="279">
        <f>'Antônio de Oliveira'!M6</f>
        <v>578.38</v>
      </c>
      <c r="G66" s="280">
        <f t="shared" si="1"/>
        <v>7.7177965371969101E-5</v>
      </c>
      <c r="H66" s="274"/>
      <c r="I66" s="274"/>
      <c r="J66" s="274"/>
      <c r="K66" s="274"/>
      <c r="L66" s="274"/>
      <c r="M66" s="274"/>
      <c r="N66" s="274"/>
      <c r="O66" s="274"/>
      <c r="P66" s="274"/>
      <c r="Q66" s="274"/>
      <c r="R66" s="274"/>
      <c r="S66" s="274"/>
      <c r="T66" s="274"/>
      <c r="U66" s="274"/>
      <c r="V66" s="274"/>
      <c r="W66" s="274"/>
      <c r="X66" s="274"/>
      <c r="Y66" s="274"/>
      <c r="Z66" s="274"/>
    </row>
    <row r="67" spans="1:26" s="275" customFormat="1" ht="19.5" customHeight="1" x14ac:dyDescent="0.25">
      <c r="A67" s="273" t="s">
        <v>1536</v>
      </c>
      <c r="B67" s="272" t="s">
        <v>35</v>
      </c>
      <c r="C67" s="283"/>
      <c r="D67" s="284"/>
      <c r="E67" s="273">
        <v>1</v>
      </c>
      <c r="F67" s="279">
        <f>'Antônio de Oliveira'!M12</f>
        <v>7362.2199999999993</v>
      </c>
      <c r="G67" s="280">
        <f t="shared" si="1"/>
        <v>9.8240112075247805E-4</v>
      </c>
      <c r="H67" s="274"/>
      <c r="I67" s="274"/>
      <c r="J67" s="274"/>
      <c r="K67" s="274"/>
      <c r="L67" s="274"/>
      <c r="M67" s="274"/>
      <c r="N67" s="274"/>
      <c r="O67" s="274"/>
      <c r="P67" s="274"/>
      <c r="Q67" s="274"/>
      <c r="R67" s="274"/>
      <c r="S67" s="274"/>
      <c r="T67" s="274"/>
      <c r="U67" s="274"/>
      <c r="V67" s="274"/>
      <c r="W67" s="274"/>
      <c r="X67" s="274"/>
      <c r="Y67" s="274"/>
      <c r="Z67" s="274"/>
    </row>
    <row r="68" spans="1:26" s="275" customFormat="1" ht="19.5" customHeight="1" x14ac:dyDescent="0.25">
      <c r="A68" s="273" t="s">
        <v>1537</v>
      </c>
      <c r="B68" s="272" t="s">
        <v>108</v>
      </c>
      <c r="C68" s="283"/>
      <c r="D68" s="284"/>
      <c r="E68" s="273">
        <v>1</v>
      </c>
      <c r="F68" s="279">
        <f>'Antônio de Oliveira'!M24</f>
        <v>0</v>
      </c>
      <c r="G68" s="280">
        <f t="shared" si="1"/>
        <v>0</v>
      </c>
      <c r="H68" s="274"/>
      <c r="I68" s="274"/>
      <c r="J68" s="274"/>
      <c r="K68" s="274"/>
      <c r="L68" s="274"/>
      <c r="M68" s="274"/>
      <c r="N68" s="274"/>
      <c r="O68" s="274"/>
      <c r="P68" s="274"/>
      <c r="Q68" s="274"/>
      <c r="R68" s="274"/>
      <c r="S68" s="274"/>
      <c r="T68" s="274"/>
      <c r="U68" s="274"/>
      <c r="V68" s="274"/>
      <c r="W68" s="274"/>
      <c r="X68" s="274"/>
      <c r="Y68" s="274"/>
      <c r="Z68" s="274"/>
    </row>
    <row r="69" spans="1:26" s="275" customFormat="1" ht="19.5" customHeight="1" x14ac:dyDescent="0.25">
      <c r="A69" s="273" t="s">
        <v>1538</v>
      </c>
      <c r="B69" s="272" t="s">
        <v>62</v>
      </c>
      <c r="C69" s="283"/>
      <c r="D69" s="284"/>
      <c r="E69" s="273">
        <v>1</v>
      </c>
      <c r="F69" s="279">
        <f>'Antônio de Oliveira'!M39</f>
        <v>35543.919999999998</v>
      </c>
      <c r="G69" s="280">
        <f t="shared" ref="G69:G84" si="2">F69/$E$88</f>
        <v>4.7429154309347483E-3</v>
      </c>
      <c r="H69" s="274"/>
      <c r="I69" s="274"/>
      <c r="J69" s="274"/>
      <c r="K69" s="274"/>
      <c r="L69" s="274"/>
      <c r="M69" s="274"/>
      <c r="N69" s="274"/>
      <c r="O69" s="274"/>
      <c r="P69" s="274"/>
      <c r="Q69" s="274"/>
      <c r="R69" s="274"/>
      <c r="S69" s="274"/>
      <c r="T69" s="274"/>
      <c r="U69" s="274"/>
      <c r="V69" s="274"/>
      <c r="W69" s="274"/>
      <c r="X69" s="274"/>
      <c r="Y69" s="274"/>
      <c r="Z69" s="274"/>
    </row>
    <row r="70" spans="1:26" s="275" customFormat="1" ht="19.5" customHeight="1" x14ac:dyDescent="0.25">
      <c r="A70" s="273" t="s">
        <v>1539</v>
      </c>
      <c r="B70" s="272" t="s">
        <v>76</v>
      </c>
      <c r="C70" s="283"/>
      <c r="D70" s="284"/>
      <c r="E70" s="273">
        <v>1</v>
      </c>
      <c r="F70" s="279">
        <f>'Antônio de Oliveira'!M72</f>
        <v>0</v>
      </c>
      <c r="G70" s="280">
        <f t="shared" si="2"/>
        <v>0</v>
      </c>
      <c r="H70" s="274"/>
      <c r="I70" s="274"/>
      <c r="J70" s="274"/>
      <c r="K70" s="274"/>
      <c r="L70" s="274"/>
      <c r="M70" s="274"/>
      <c r="N70" s="274"/>
      <c r="O70" s="274"/>
      <c r="P70" s="274"/>
      <c r="Q70" s="274"/>
      <c r="R70" s="274"/>
      <c r="S70" s="274"/>
      <c r="T70" s="274"/>
      <c r="U70" s="274"/>
      <c r="V70" s="274"/>
      <c r="W70" s="274"/>
      <c r="X70" s="274"/>
      <c r="Y70" s="274"/>
      <c r="Z70" s="274"/>
    </row>
    <row r="71" spans="1:26" s="275" customFormat="1" ht="19.5" customHeight="1" x14ac:dyDescent="0.25">
      <c r="A71" s="273" t="s">
        <v>1540</v>
      </c>
      <c r="B71" s="272" t="s">
        <v>84</v>
      </c>
      <c r="C71" s="283"/>
      <c r="D71" s="284"/>
      <c r="E71" s="273">
        <v>1</v>
      </c>
      <c r="F71" s="279">
        <f>'Antônio de Oliveira'!M74</f>
        <v>3690.7799999999997</v>
      </c>
      <c r="G71" s="280">
        <f t="shared" si="2"/>
        <v>4.9249090742341727E-4</v>
      </c>
      <c r="H71" s="274"/>
      <c r="I71" s="274"/>
      <c r="J71" s="274"/>
      <c r="K71" s="274"/>
      <c r="L71" s="274"/>
      <c r="M71" s="274"/>
      <c r="N71" s="274"/>
      <c r="O71" s="274"/>
      <c r="P71" s="274"/>
      <c r="Q71" s="274"/>
      <c r="R71" s="274"/>
      <c r="S71" s="274"/>
      <c r="T71" s="274"/>
      <c r="U71" s="274"/>
      <c r="V71" s="274"/>
      <c r="W71" s="274"/>
      <c r="X71" s="274"/>
      <c r="Y71" s="274"/>
      <c r="Z71" s="274"/>
    </row>
    <row r="72" spans="1:26" s="275" customFormat="1" ht="19.5" customHeight="1" x14ac:dyDescent="0.25">
      <c r="A72" s="273" t="s">
        <v>1541</v>
      </c>
      <c r="B72" s="272" t="s">
        <v>213</v>
      </c>
      <c r="C72" s="283"/>
      <c r="D72" s="284"/>
      <c r="E72" s="273">
        <v>1</v>
      </c>
      <c r="F72" s="279">
        <f>'Antônio de Oliveira'!M86</f>
        <v>979.72</v>
      </c>
      <c r="G72" s="280">
        <f t="shared" si="2"/>
        <v>1.307320381656101E-4</v>
      </c>
      <c r="H72" s="274"/>
      <c r="I72" s="274"/>
      <c r="J72" s="274"/>
      <c r="K72" s="274"/>
      <c r="L72" s="274"/>
      <c r="M72" s="274"/>
      <c r="N72" s="274"/>
      <c r="O72" s="274"/>
      <c r="P72" s="274"/>
      <c r="Q72" s="274"/>
      <c r="R72" s="274"/>
      <c r="S72" s="274"/>
      <c r="T72" s="274"/>
      <c r="U72" s="274"/>
      <c r="V72" s="274"/>
      <c r="W72" s="274"/>
      <c r="X72" s="274"/>
      <c r="Y72" s="274"/>
      <c r="Z72" s="274"/>
    </row>
    <row r="73" spans="1:26" s="275" customFormat="1" ht="19.5" customHeight="1" x14ac:dyDescent="0.25">
      <c r="A73" s="273" t="s">
        <v>1542</v>
      </c>
      <c r="B73" s="272" t="s">
        <v>231</v>
      </c>
      <c r="C73" s="283"/>
      <c r="D73" s="284"/>
      <c r="E73" s="273">
        <v>1</v>
      </c>
      <c r="F73" s="279">
        <f>'Antônio de Oliveira'!M94</f>
        <v>0</v>
      </c>
      <c r="G73" s="280">
        <f t="shared" si="2"/>
        <v>0</v>
      </c>
      <c r="H73" s="274"/>
      <c r="I73" s="274"/>
      <c r="J73" s="274"/>
      <c r="K73" s="274"/>
      <c r="L73" s="274"/>
      <c r="M73" s="274"/>
      <c r="N73" s="274"/>
      <c r="O73" s="274"/>
      <c r="P73" s="274"/>
      <c r="Q73" s="274"/>
      <c r="R73" s="274"/>
      <c r="S73" s="274"/>
      <c r="T73" s="274"/>
      <c r="U73" s="274"/>
      <c r="V73" s="274"/>
      <c r="W73" s="274"/>
      <c r="X73" s="274"/>
      <c r="Y73" s="274"/>
      <c r="Z73" s="274"/>
    </row>
    <row r="74" spans="1:26" s="275" customFormat="1" ht="19.5" customHeight="1" x14ac:dyDescent="0.25">
      <c r="A74" s="273" t="s">
        <v>1543</v>
      </c>
      <c r="B74" s="272" t="s">
        <v>1379</v>
      </c>
      <c r="C74" s="283"/>
      <c r="D74" s="284"/>
      <c r="E74" s="273">
        <v>1</v>
      </c>
      <c r="F74" s="279">
        <f>'Antônio de Oliveira'!M99</f>
        <v>0</v>
      </c>
      <c r="G74" s="280">
        <f t="shared" si="2"/>
        <v>0</v>
      </c>
      <c r="H74" s="274"/>
      <c r="I74" s="274"/>
      <c r="J74" s="274"/>
      <c r="K74" s="274"/>
      <c r="L74" s="274"/>
      <c r="M74" s="274"/>
      <c r="N74" s="274"/>
      <c r="O74" s="274"/>
      <c r="P74" s="274"/>
      <c r="Q74" s="274"/>
      <c r="R74" s="274"/>
      <c r="S74" s="274"/>
      <c r="T74" s="274"/>
      <c r="U74" s="274"/>
      <c r="V74" s="274"/>
      <c r="W74" s="274"/>
      <c r="X74" s="274"/>
      <c r="Y74" s="274"/>
      <c r="Z74" s="274"/>
    </row>
    <row r="75" spans="1:26" ht="19.5" customHeight="1" x14ac:dyDescent="0.25">
      <c r="A75" s="257">
        <v>8</v>
      </c>
      <c r="B75" s="256" t="s">
        <v>1481</v>
      </c>
      <c r="C75" s="281"/>
      <c r="D75" s="282"/>
      <c r="E75" s="257">
        <v>1</v>
      </c>
      <c r="F75" s="277">
        <f>SUM(F76:F84)</f>
        <v>637801.2699999999</v>
      </c>
      <c r="G75" s="278">
        <f t="shared" si="2"/>
        <v>8.5107030551294829E-2</v>
      </c>
      <c r="H75" s="285">
        <f>'Av. Maia Filho'!M115</f>
        <v>637801.2699999999</v>
      </c>
      <c r="I75" s="253"/>
      <c r="J75" s="253"/>
      <c r="K75" s="253"/>
      <c r="L75" s="253"/>
      <c r="M75" s="253"/>
      <c r="N75" s="253"/>
      <c r="O75" s="253"/>
      <c r="P75" s="253"/>
      <c r="Q75" s="253"/>
      <c r="R75" s="253"/>
      <c r="S75" s="253"/>
      <c r="T75" s="253"/>
      <c r="U75" s="253"/>
      <c r="V75" s="253"/>
      <c r="W75" s="253"/>
      <c r="X75" s="253"/>
      <c r="Y75" s="253"/>
      <c r="Z75" s="253"/>
    </row>
    <row r="76" spans="1:26" s="275" customFormat="1" ht="19.5" customHeight="1" x14ac:dyDescent="0.25">
      <c r="A76" s="273" t="s">
        <v>1527</v>
      </c>
      <c r="B76" s="272" t="s">
        <v>20</v>
      </c>
      <c r="C76" s="283"/>
      <c r="D76" s="284"/>
      <c r="E76" s="273">
        <v>1</v>
      </c>
      <c r="F76" s="279">
        <f>'Av. Maia Filho'!M6</f>
        <v>1199.6600000000001</v>
      </c>
      <c r="G76" s="280">
        <f t="shared" si="2"/>
        <v>1.6008042798529765E-4</v>
      </c>
      <c r="H76" s="274"/>
      <c r="I76" s="274"/>
      <c r="J76" s="274"/>
      <c r="K76" s="274"/>
      <c r="L76" s="274"/>
      <c r="M76" s="274"/>
      <c r="N76" s="274"/>
      <c r="O76" s="274"/>
      <c r="P76" s="274"/>
      <c r="Q76" s="274"/>
      <c r="R76" s="274"/>
      <c r="S76" s="274"/>
      <c r="T76" s="274"/>
      <c r="U76" s="274"/>
      <c r="V76" s="274"/>
      <c r="W76" s="274"/>
      <c r="X76" s="274"/>
      <c r="Y76" s="274"/>
      <c r="Z76" s="274"/>
    </row>
    <row r="77" spans="1:26" s="275" customFormat="1" ht="19.5" customHeight="1" x14ac:dyDescent="0.25">
      <c r="A77" s="273" t="s">
        <v>1528</v>
      </c>
      <c r="B77" s="272" t="s">
        <v>35</v>
      </c>
      <c r="C77" s="283"/>
      <c r="D77" s="284"/>
      <c r="E77" s="273">
        <v>1</v>
      </c>
      <c r="F77" s="279">
        <f>'Av. Maia Filho'!M12</f>
        <v>28059.15</v>
      </c>
      <c r="G77" s="280">
        <f t="shared" si="2"/>
        <v>3.7441614631676177E-3</v>
      </c>
      <c r="H77" s="274"/>
      <c r="I77" s="274"/>
      <c r="J77" s="274"/>
      <c r="K77" s="274"/>
      <c r="L77" s="274"/>
      <c r="M77" s="274"/>
      <c r="N77" s="274"/>
      <c r="O77" s="274"/>
      <c r="P77" s="274"/>
      <c r="Q77" s="274"/>
      <c r="R77" s="274"/>
      <c r="S77" s="274"/>
      <c r="T77" s="274"/>
      <c r="U77" s="274"/>
      <c r="V77" s="274"/>
      <c r="W77" s="274"/>
      <c r="X77" s="274"/>
      <c r="Y77" s="274"/>
      <c r="Z77" s="274"/>
    </row>
    <row r="78" spans="1:26" s="275" customFormat="1" ht="19.5" customHeight="1" x14ac:dyDescent="0.25">
      <c r="A78" s="273" t="s">
        <v>1529</v>
      </c>
      <c r="B78" s="272" t="s">
        <v>108</v>
      </c>
      <c r="C78" s="283"/>
      <c r="D78" s="284"/>
      <c r="E78" s="273">
        <v>1</v>
      </c>
      <c r="F78" s="279">
        <f>'Av. Maia Filho'!M24</f>
        <v>0</v>
      </c>
      <c r="G78" s="280">
        <f t="shared" si="2"/>
        <v>0</v>
      </c>
      <c r="H78" s="274"/>
      <c r="I78" s="274"/>
      <c r="J78" s="274"/>
      <c r="K78" s="274"/>
      <c r="L78" s="274"/>
      <c r="M78" s="274"/>
      <c r="N78" s="274"/>
      <c r="O78" s="274"/>
      <c r="P78" s="274"/>
      <c r="Q78" s="274"/>
      <c r="R78" s="274"/>
      <c r="S78" s="274"/>
      <c r="T78" s="274"/>
      <c r="U78" s="274"/>
      <c r="V78" s="274"/>
      <c r="W78" s="274"/>
      <c r="X78" s="274"/>
      <c r="Y78" s="274"/>
      <c r="Z78" s="274"/>
    </row>
    <row r="79" spans="1:26" s="275" customFormat="1" ht="19.5" customHeight="1" x14ac:dyDescent="0.25">
      <c r="A79" s="273" t="s">
        <v>1530</v>
      </c>
      <c r="B79" s="272" t="s">
        <v>62</v>
      </c>
      <c r="C79" s="283"/>
      <c r="D79" s="284"/>
      <c r="E79" s="273">
        <v>1</v>
      </c>
      <c r="F79" s="279">
        <f>'Av. Maia Filho'!M39</f>
        <v>0</v>
      </c>
      <c r="G79" s="280">
        <f t="shared" si="2"/>
        <v>0</v>
      </c>
      <c r="H79" s="274"/>
      <c r="I79" s="274"/>
      <c r="J79" s="274"/>
      <c r="K79" s="274"/>
      <c r="L79" s="274"/>
      <c r="M79" s="274"/>
      <c r="N79" s="274"/>
      <c r="O79" s="274"/>
      <c r="P79" s="274"/>
      <c r="Q79" s="274"/>
      <c r="R79" s="274"/>
      <c r="S79" s="274"/>
      <c r="T79" s="274"/>
      <c r="U79" s="274"/>
      <c r="V79" s="274"/>
      <c r="W79" s="274"/>
      <c r="X79" s="274"/>
      <c r="Y79" s="274"/>
      <c r="Z79" s="274"/>
    </row>
    <row r="80" spans="1:26" s="275" customFormat="1" ht="19.5" customHeight="1" x14ac:dyDescent="0.25">
      <c r="A80" s="273" t="s">
        <v>1531</v>
      </c>
      <c r="B80" s="272" t="s">
        <v>76</v>
      </c>
      <c r="C80" s="283"/>
      <c r="D80" s="284"/>
      <c r="E80" s="273">
        <v>1</v>
      </c>
      <c r="F80" s="279">
        <f>'Av. Maia Filho'!M72</f>
        <v>0</v>
      </c>
      <c r="G80" s="280">
        <f t="shared" si="2"/>
        <v>0</v>
      </c>
      <c r="H80" s="274"/>
      <c r="I80" s="274"/>
      <c r="J80" s="274"/>
      <c r="K80" s="274"/>
      <c r="L80" s="274"/>
      <c r="M80" s="274"/>
      <c r="N80" s="274"/>
      <c r="O80" s="274"/>
      <c r="P80" s="274"/>
      <c r="Q80" s="274"/>
      <c r="R80" s="274"/>
      <c r="S80" s="274"/>
      <c r="T80" s="274"/>
      <c r="U80" s="274"/>
      <c r="V80" s="274"/>
      <c r="W80" s="274"/>
      <c r="X80" s="274"/>
      <c r="Y80" s="274"/>
      <c r="Z80" s="274"/>
    </row>
    <row r="81" spans="1:26" s="275" customFormat="1" ht="19.5" customHeight="1" x14ac:dyDescent="0.25">
      <c r="A81" s="273" t="s">
        <v>1532</v>
      </c>
      <c r="B81" s="272" t="s">
        <v>84</v>
      </c>
      <c r="C81" s="283"/>
      <c r="D81" s="284"/>
      <c r="E81" s="273">
        <v>1</v>
      </c>
      <c r="F81" s="279">
        <f>'Av. Maia Filho'!M74</f>
        <v>173463.8</v>
      </c>
      <c r="G81" s="280">
        <f t="shared" si="2"/>
        <v>2.3146691015751189E-2</v>
      </c>
      <c r="H81" s="274"/>
      <c r="I81" s="274"/>
      <c r="J81" s="274"/>
      <c r="K81" s="274"/>
      <c r="L81" s="274"/>
      <c r="M81" s="274"/>
      <c r="N81" s="274"/>
      <c r="O81" s="274"/>
      <c r="P81" s="274"/>
      <c r="Q81" s="274"/>
      <c r="R81" s="274"/>
      <c r="S81" s="274"/>
      <c r="T81" s="274"/>
      <c r="U81" s="274"/>
      <c r="V81" s="274"/>
      <c r="W81" s="274"/>
      <c r="X81" s="274"/>
      <c r="Y81" s="274"/>
      <c r="Z81" s="274"/>
    </row>
    <row r="82" spans="1:26" s="275" customFormat="1" ht="19.5" customHeight="1" x14ac:dyDescent="0.25">
      <c r="A82" s="273" t="s">
        <v>1533</v>
      </c>
      <c r="B82" s="272" t="s">
        <v>213</v>
      </c>
      <c r="C82" s="283"/>
      <c r="D82" s="284"/>
      <c r="E82" s="273">
        <v>1</v>
      </c>
      <c r="F82" s="279">
        <f>'Av. Maia Filho'!M86</f>
        <v>0</v>
      </c>
      <c r="G82" s="280">
        <f t="shared" si="2"/>
        <v>0</v>
      </c>
      <c r="H82" s="274"/>
      <c r="I82" s="274"/>
      <c r="J82" s="274"/>
      <c r="K82" s="274"/>
      <c r="L82" s="274"/>
      <c r="M82" s="274"/>
      <c r="N82" s="274"/>
      <c r="O82" s="274"/>
      <c r="P82" s="274"/>
      <c r="Q82" s="274"/>
      <c r="R82" s="274"/>
      <c r="S82" s="274"/>
      <c r="T82" s="274"/>
      <c r="U82" s="274"/>
      <c r="V82" s="274"/>
      <c r="W82" s="274"/>
      <c r="X82" s="274"/>
      <c r="Y82" s="274"/>
      <c r="Z82" s="274"/>
    </row>
    <row r="83" spans="1:26" s="275" customFormat="1" ht="19.5" customHeight="1" x14ac:dyDescent="0.25">
      <c r="A83" s="273" t="s">
        <v>1534</v>
      </c>
      <c r="B83" s="272" t="s">
        <v>231</v>
      </c>
      <c r="C83" s="283"/>
      <c r="D83" s="284"/>
      <c r="E83" s="273">
        <v>1</v>
      </c>
      <c r="F83" s="279">
        <f>'Av. Maia Filho'!M94</f>
        <v>0</v>
      </c>
      <c r="G83" s="280">
        <f t="shared" si="2"/>
        <v>0</v>
      </c>
      <c r="H83" s="274"/>
      <c r="I83" s="274"/>
      <c r="J83" s="274"/>
      <c r="K83" s="274"/>
      <c r="L83" s="274"/>
      <c r="M83" s="274"/>
      <c r="N83" s="274"/>
      <c r="O83" s="274"/>
      <c r="P83" s="274"/>
      <c r="Q83" s="274"/>
      <c r="R83" s="274"/>
      <c r="S83" s="274"/>
      <c r="T83" s="274"/>
      <c r="U83" s="274"/>
      <c r="V83" s="274"/>
      <c r="W83" s="274"/>
      <c r="X83" s="274"/>
      <c r="Y83" s="274"/>
      <c r="Z83" s="274"/>
    </row>
    <row r="84" spans="1:26" s="275" customFormat="1" ht="19.5" customHeight="1" x14ac:dyDescent="0.25">
      <c r="A84" s="273" t="s">
        <v>1535</v>
      </c>
      <c r="B84" s="272" t="s">
        <v>1379</v>
      </c>
      <c r="C84" s="283"/>
      <c r="D84" s="284"/>
      <c r="E84" s="273">
        <v>1</v>
      </c>
      <c r="F84" s="279">
        <f>'Av. Maia Filho'!M99</f>
        <v>435078.65999999992</v>
      </c>
      <c r="G84" s="280">
        <f t="shared" si="2"/>
        <v>5.8056097644390729E-2</v>
      </c>
      <c r="H84" s="274"/>
      <c r="I84" s="274"/>
      <c r="J84" s="274"/>
      <c r="K84" s="274"/>
      <c r="L84" s="274"/>
      <c r="M84" s="274"/>
      <c r="N84" s="274"/>
      <c r="O84" s="274"/>
      <c r="P84" s="274"/>
      <c r="Q84" s="274"/>
      <c r="R84" s="274"/>
      <c r="S84" s="274"/>
      <c r="T84" s="274"/>
      <c r="U84" s="274"/>
      <c r="V84" s="274"/>
      <c r="W84" s="274"/>
      <c r="X84" s="274"/>
      <c r="Y84" s="274"/>
      <c r="Z84" s="274"/>
    </row>
    <row r="85" spans="1:26" ht="9" customHeight="1" x14ac:dyDescent="0.25">
      <c r="A85" s="258"/>
      <c r="B85" s="258"/>
      <c r="C85" s="258"/>
      <c r="D85" s="258"/>
      <c r="E85" s="258"/>
      <c r="F85" s="258"/>
      <c r="G85" s="258"/>
      <c r="H85" s="253"/>
      <c r="I85" s="253"/>
      <c r="J85" s="253"/>
      <c r="K85" s="253"/>
      <c r="L85" s="253"/>
      <c r="M85" s="253"/>
      <c r="N85" s="253"/>
      <c r="O85" s="253"/>
      <c r="P85" s="253"/>
      <c r="Q85" s="253"/>
      <c r="R85" s="253"/>
      <c r="S85" s="253"/>
      <c r="T85" s="253"/>
      <c r="U85" s="253"/>
      <c r="V85" s="253"/>
      <c r="W85" s="253"/>
      <c r="X85" s="253"/>
      <c r="Y85" s="253"/>
      <c r="Z85" s="253"/>
    </row>
    <row r="86" spans="1:26" ht="15" customHeight="1" x14ac:dyDescent="0.25">
      <c r="A86" s="259"/>
      <c r="B86" s="260"/>
      <c r="C86" s="259"/>
      <c r="D86" s="254" t="s">
        <v>94</v>
      </c>
      <c r="E86" s="326">
        <f>'Todas as Ruas'!L117</f>
        <v>6037727.8000000007</v>
      </c>
      <c r="F86" s="327"/>
      <c r="G86" s="327"/>
      <c r="H86" s="253"/>
      <c r="I86" s="253"/>
      <c r="J86" s="253"/>
      <c r="K86" s="253"/>
      <c r="L86" s="253"/>
      <c r="M86" s="253"/>
      <c r="N86" s="253"/>
      <c r="O86" s="253"/>
      <c r="P86" s="253"/>
      <c r="Q86" s="253"/>
      <c r="R86" s="253"/>
      <c r="S86" s="253"/>
      <c r="T86" s="253"/>
      <c r="U86" s="253"/>
      <c r="V86" s="253"/>
      <c r="W86" s="253"/>
      <c r="X86" s="253"/>
      <c r="Y86" s="253"/>
      <c r="Z86" s="253"/>
    </row>
    <row r="87" spans="1:26" ht="15" customHeight="1" x14ac:dyDescent="0.25">
      <c r="A87" s="259"/>
      <c r="B87" s="260"/>
      <c r="C87" s="259"/>
      <c r="D87" s="254" t="s">
        <v>95</v>
      </c>
      <c r="E87" s="326">
        <f>'Todas as Ruas'!L118</f>
        <v>1456380.0999999987</v>
      </c>
      <c r="F87" s="327"/>
      <c r="G87" s="327"/>
      <c r="H87" s="253"/>
      <c r="I87" s="253"/>
      <c r="J87" s="253"/>
      <c r="K87" s="253"/>
      <c r="L87" s="253"/>
      <c r="M87" s="253"/>
      <c r="N87" s="253"/>
      <c r="O87" s="253"/>
      <c r="P87" s="253"/>
      <c r="Q87" s="253"/>
      <c r="R87" s="253"/>
      <c r="S87" s="253"/>
      <c r="T87" s="253"/>
      <c r="U87" s="253"/>
      <c r="V87" s="253"/>
      <c r="W87" s="253"/>
      <c r="X87" s="253"/>
      <c r="Y87" s="253"/>
      <c r="Z87" s="253"/>
    </row>
    <row r="88" spans="1:26" ht="15" customHeight="1" x14ac:dyDescent="0.25">
      <c r="A88" s="259"/>
      <c r="B88" s="260"/>
      <c r="C88" s="259"/>
      <c r="D88" s="254" t="s">
        <v>96</v>
      </c>
      <c r="E88" s="326">
        <f>'Todas as Ruas'!L119</f>
        <v>7494107.8999999994</v>
      </c>
      <c r="F88" s="327"/>
      <c r="G88" s="327"/>
      <c r="H88" s="285">
        <f>H75+H65+H55+H45+H35+H25+H15+H5</f>
        <v>7494107.8999999994</v>
      </c>
      <c r="I88" s="261"/>
      <c r="J88" s="262"/>
      <c r="K88" s="253"/>
      <c r="L88" s="253"/>
      <c r="M88" s="253"/>
      <c r="N88" s="253"/>
      <c r="O88" s="253"/>
      <c r="P88" s="253"/>
      <c r="Q88" s="253"/>
      <c r="R88" s="253"/>
      <c r="S88" s="253"/>
      <c r="T88" s="253"/>
      <c r="U88" s="253"/>
      <c r="V88" s="253"/>
      <c r="W88" s="253"/>
      <c r="X88" s="253"/>
      <c r="Y88" s="253"/>
      <c r="Z88" s="253"/>
    </row>
    <row r="89" spans="1:26" ht="15.75" customHeight="1" x14ac:dyDescent="0.25">
      <c r="A89" s="263"/>
      <c r="B89" s="263"/>
      <c r="C89" s="263"/>
      <c r="D89" s="263"/>
      <c r="E89" s="263"/>
      <c r="F89" s="263"/>
      <c r="G89" s="263"/>
      <c r="H89" s="253"/>
      <c r="I89" s="253"/>
      <c r="J89" s="253"/>
      <c r="K89" s="253"/>
      <c r="L89" s="253"/>
      <c r="M89" s="253"/>
      <c r="N89" s="253"/>
      <c r="O89" s="253"/>
      <c r="P89" s="253"/>
      <c r="Q89" s="253"/>
      <c r="R89" s="253"/>
      <c r="S89" s="253"/>
      <c r="T89" s="253"/>
      <c r="U89" s="253"/>
      <c r="V89" s="253"/>
      <c r="W89" s="253"/>
      <c r="X89" s="253"/>
      <c r="Y89" s="253"/>
      <c r="Z89" s="253"/>
    </row>
    <row r="90" spans="1:26" ht="15.75" customHeight="1" x14ac:dyDescent="0.25">
      <c r="A90" s="263"/>
      <c r="B90" s="263"/>
      <c r="C90" s="263"/>
      <c r="D90" s="263"/>
      <c r="E90" s="263"/>
      <c r="F90" s="263"/>
      <c r="G90" s="263"/>
      <c r="H90" s="253"/>
      <c r="I90" s="253"/>
      <c r="J90" s="253"/>
      <c r="K90" s="253"/>
      <c r="L90" s="253"/>
      <c r="M90" s="253"/>
      <c r="N90" s="253"/>
      <c r="O90" s="253"/>
      <c r="P90" s="253"/>
      <c r="Q90" s="253"/>
      <c r="R90" s="253"/>
      <c r="S90" s="253"/>
      <c r="T90" s="253"/>
      <c r="U90" s="253"/>
      <c r="V90" s="253"/>
      <c r="W90" s="253"/>
      <c r="X90" s="253"/>
      <c r="Y90" s="253"/>
      <c r="Z90" s="253"/>
    </row>
    <row r="91" spans="1:26" ht="15.75" customHeight="1" x14ac:dyDescent="0.25">
      <c r="A91" s="263"/>
      <c r="B91" s="263"/>
      <c r="C91" s="263"/>
      <c r="D91" s="263"/>
      <c r="E91" s="263"/>
      <c r="F91" s="263"/>
      <c r="G91" s="263"/>
      <c r="H91" s="253"/>
      <c r="I91" s="253"/>
      <c r="J91" s="253"/>
      <c r="K91" s="253"/>
      <c r="L91" s="253"/>
      <c r="M91" s="253"/>
      <c r="N91" s="253"/>
      <c r="O91" s="253"/>
      <c r="P91" s="253"/>
      <c r="Q91" s="253"/>
      <c r="R91" s="253"/>
      <c r="S91" s="253"/>
      <c r="T91" s="253"/>
      <c r="U91" s="253"/>
      <c r="V91" s="253"/>
      <c r="W91" s="253"/>
      <c r="X91" s="253"/>
      <c r="Y91" s="253"/>
      <c r="Z91" s="253"/>
    </row>
    <row r="92" spans="1:26" ht="15.75" customHeight="1" x14ac:dyDescent="0.25">
      <c r="A92" s="263"/>
      <c r="B92" s="263"/>
      <c r="C92" s="263"/>
      <c r="D92" s="263"/>
      <c r="E92" s="263"/>
      <c r="F92" s="263"/>
      <c r="G92" s="263"/>
      <c r="H92" s="253"/>
      <c r="I92" s="253"/>
      <c r="J92" s="253"/>
      <c r="K92" s="253"/>
      <c r="L92" s="253"/>
      <c r="M92" s="253"/>
      <c r="N92" s="253"/>
      <c r="O92" s="253"/>
      <c r="P92" s="253"/>
      <c r="Q92" s="253"/>
      <c r="R92" s="253"/>
      <c r="S92" s="253"/>
      <c r="T92" s="253"/>
      <c r="U92" s="253"/>
      <c r="V92" s="253"/>
      <c r="W92" s="253"/>
      <c r="X92" s="253"/>
      <c r="Y92" s="253"/>
      <c r="Z92" s="253"/>
    </row>
    <row r="93" spans="1:26" ht="15.75" customHeight="1" x14ac:dyDescent="0.25">
      <c r="A93" s="263"/>
      <c r="B93" s="263"/>
      <c r="C93" s="263"/>
      <c r="D93" s="263"/>
      <c r="E93" s="263"/>
      <c r="F93" s="263"/>
      <c r="G93" s="263"/>
      <c r="H93" s="253"/>
      <c r="I93" s="253"/>
      <c r="J93" s="253"/>
      <c r="K93" s="253"/>
      <c r="L93" s="253"/>
      <c r="M93" s="253"/>
      <c r="N93" s="253"/>
      <c r="O93" s="253"/>
      <c r="P93" s="253"/>
      <c r="Q93" s="253"/>
      <c r="R93" s="253"/>
      <c r="S93" s="253"/>
      <c r="T93" s="253"/>
      <c r="U93" s="253"/>
      <c r="V93" s="253"/>
      <c r="W93" s="253"/>
      <c r="X93" s="253"/>
      <c r="Y93" s="253"/>
      <c r="Z93" s="253"/>
    </row>
    <row r="94" spans="1:26" ht="15.75" customHeight="1" x14ac:dyDescent="0.25">
      <c r="A94" s="263"/>
      <c r="B94" s="263"/>
      <c r="C94" s="263"/>
      <c r="D94" s="263"/>
      <c r="E94" s="263"/>
      <c r="F94" s="263"/>
      <c r="G94" s="263"/>
      <c r="H94" s="253"/>
      <c r="I94" s="253"/>
      <c r="J94" s="253"/>
      <c r="K94" s="253"/>
      <c r="L94" s="253"/>
      <c r="M94" s="253"/>
      <c r="N94" s="253"/>
      <c r="O94" s="253"/>
      <c r="P94" s="253"/>
      <c r="Q94" s="253"/>
      <c r="R94" s="253"/>
      <c r="S94" s="253"/>
      <c r="T94" s="253"/>
      <c r="U94" s="253"/>
      <c r="V94" s="253"/>
      <c r="W94" s="253"/>
      <c r="X94" s="253"/>
      <c r="Y94" s="253"/>
      <c r="Z94" s="253"/>
    </row>
    <row r="95" spans="1:26" ht="15.75" customHeight="1" x14ac:dyDescent="0.25">
      <c r="A95" s="263"/>
      <c r="B95" s="263"/>
      <c r="C95" s="263"/>
      <c r="D95" s="263"/>
      <c r="E95" s="263"/>
      <c r="F95" s="263"/>
      <c r="G95" s="263"/>
      <c r="H95" s="253"/>
      <c r="I95" s="253"/>
      <c r="J95" s="253"/>
      <c r="K95" s="253"/>
      <c r="L95" s="253"/>
      <c r="M95" s="253"/>
      <c r="N95" s="253"/>
      <c r="O95" s="253"/>
      <c r="P95" s="253"/>
      <c r="Q95" s="253"/>
      <c r="R95" s="253"/>
      <c r="S95" s="253"/>
      <c r="T95" s="253"/>
      <c r="U95" s="253"/>
      <c r="V95" s="253"/>
      <c r="W95" s="253"/>
      <c r="X95" s="253"/>
      <c r="Y95" s="253"/>
      <c r="Z95" s="253"/>
    </row>
    <row r="96" spans="1:26" ht="15.75" customHeight="1" x14ac:dyDescent="0.25">
      <c r="A96" s="263"/>
      <c r="B96" s="263"/>
      <c r="C96" s="263"/>
      <c r="D96" s="263"/>
      <c r="E96" s="263"/>
      <c r="F96" s="263"/>
      <c r="G96" s="263"/>
      <c r="H96" s="253"/>
      <c r="I96" s="253"/>
      <c r="J96" s="253"/>
      <c r="K96" s="253"/>
      <c r="L96" s="253"/>
      <c r="M96" s="253"/>
      <c r="N96" s="253"/>
      <c r="O96" s="253"/>
      <c r="P96" s="253"/>
      <c r="Q96" s="253"/>
      <c r="R96" s="253"/>
      <c r="S96" s="253"/>
      <c r="T96" s="253"/>
      <c r="U96" s="253"/>
      <c r="V96" s="253"/>
      <c r="W96" s="253"/>
      <c r="X96" s="253"/>
      <c r="Y96" s="253"/>
      <c r="Z96" s="253"/>
    </row>
    <row r="97" spans="1:26" ht="15.75" customHeight="1" x14ac:dyDescent="0.25">
      <c r="A97" s="263"/>
      <c r="B97" s="263"/>
      <c r="C97" s="263"/>
      <c r="D97" s="263"/>
      <c r="E97" s="263"/>
      <c r="F97" s="263"/>
      <c r="G97" s="263"/>
      <c r="H97" s="253"/>
      <c r="I97" s="253"/>
      <c r="J97" s="253"/>
      <c r="K97" s="253"/>
      <c r="L97" s="253"/>
      <c r="M97" s="253"/>
      <c r="N97" s="253"/>
      <c r="O97" s="253"/>
      <c r="P97" s="253"/>
      <c r="Q97" s="253"/>
      <c r="R97" s="253"/>
      <c r="S97" s="253"/>
      <c r="T97" s="253"/>
      <c r="U97" s="253"/>
      <c r="V97" s="253"/>
      <c r="W97" s="253"/>
      <c r="X97" s="253"/>
      <c r="Y97" s="253"/>
      <c r="Z97" s="253"/>
    </row>
    <row r="98" spans="1:26" ht="15.75" customHeight="1" x14ac:dyDescent="0.25">
      <c r="A98" s="263"/>
      <c r="B98" s="263"/>
      <c r="C98" s="263"/>
      <c r="D98" s="263"/>
      <c r="E98" s="263"/>
      <c r="F98" s="263"/>
      <c r="G98" s="263"/>
      <c r="H98" s="253"/>
      <c r="I98" s="253"/>
      <c r="J98" s="253"/>
      <c r="K98" s="253"/>
      <c r="L98" s="253"/>
      <c r="M98" s="253"/>
      <c r="N98" s="253"/>
      <c r="O98" s="253"/>
      <c r="P98" s="253"/>
      <c r="Q98" s="253"/>
      <c r="R98" s="253"/>
      <c r="S98" s="253"/>
      <c r="T98" s="253"/>
      <c r="U98" s="253"/>
      <c r="V98" s="253"/>
      <c r="W98" s="253"/>
      <c r="X98" s="253"/>
      <c r="Y98" s="253"/>
      <c r="Z98" s="253"/>
    </row>
    <row r="99" spans="1:26" ht="15.75" customHeight="1" x14ac:dyDescent="0.25">
      <c r="A99" s="263"/>
      <c r="B99" s="263"/>
      <c r="C99" s="263"/>
      <c r="D99" s="263"/>
      <c r="E99" s="263"/>
      <c r="F99" s="263"/>
      <c r="G99" s="263"/>
      <c r="H99" s="253"/>
      <c r="I99" s="253"/>
      <c r="J99" s="253"/>
      <c r="K99" s="253"/>
      <c r="L99" s="253"/>
      <c r="M99" s="253"/>
      <c r="N99" s="253"/>
      <c r="O99" s="253"/>
      <c r="P99" s="253"/>
      <c r="Q99" s="253"/>
      <c r="R99" s="253"/>
      <c r="S99" s="253"/>
      <c r="T99" s="253"/>
      <c r="U99" s="253"/>
      <c r="V99" s="253"/>
      <c r="W99" s="253"/>
      <c r="X99" s="253"/>
      <c r="Y99" s="253"/>
      <c r="Z99" s="253"/>
    </row>
    <row r="100" spans="1:26" ht="15.75" customHeight="1" x14ac:dyDescent="0.25">
      <c r="A100" s="263"/>
      <c r="B100" s="263"/>
      <c r="C100" s="263"/>
      <c r="D100" s="263"/>
      <c r="E100" s="263"/>
      <c r="F100" s="263"/>
      <c r="G100" s="263"/>
      <c r="H100" s="253"/>
      <c r="I100" s="253"/>
      <c r="J100" s="253"/>
      <c r="K100" s="253"/>
      <c r="L100" s="253"/>
      <c r="M100" s="253"/>
      <c r="N100" s="253"/>
      <c r="O100" s="253"/>
      <c r="P100" s="253"/>
      <c r="Q100" s="253"/>
      <c r="R100" s="253"/>
      <c r="S100" s="253"/>
      <c r="T100" s="253"/>
      <c r="U100" s="253"/>
      <c r="V100" s="253"/>
      <c r="W100" s="253"/>
      <c r="X100" s="253"/>
      <c r="Y100" s="253"/>
      <c r="Z100" s="253"/>
    </row>
    <row r="101" spans="1:26" ht="15.75" customHeight="1" x14ac:dyDescent="0.25">
      <c r="A101" s="263"/>
      <c r="B101" s="263"/>
      <c r="C101" s="263"/>
      <c r="D101" s="263"/>
      <c r="E101" s="263"/>
      <c r="F101" s="263"/>
      <c r="G101" s="263"/>
      <c r="H101" s="253"/>
      <c r="I101" s="253"/>
      <c r="J101" s="253"/>
      <c r="K101" s="253"/>
      <c r="L101" s="253"/>
      <c r="M101" s="253"/>
      <c r="N101" s="253"/>
      <c r="O101" s="253"/>
      <c r="P101" s="253"/>
      <c r="Q101" s="253"/>
      <c r="R101" s="253"/>
      <c r="S101" s="253"/>
      <c r="T101" s="253"/>
      <c r="U101" s="253"/>
      <c r="V101" s="253"/>
      <c r="W101" s="253"/>
      <c r="X101" s="253"/>
      <c r="Y101" s="253"/>
      <c r="Z101" s="253"/>
    </row>
    <row r="102" spans="1:26" ht="15.75" customHeight="1" x14ac:dyDescent="0.25">
      <c r="A102" s="263"/>
      <c r="B102" s="263"/>
      <c r="C102" s="263"/>
      <c r="D102" s="263"/>
      <c r="E102" s="263"/>
      <c r="F102" s="263"/>
      <c r="G102" s="263"/>
      <c r="H102" s="253"/>
      <c r="I102" s="253"/>
      <c r="J102" s="253"/>
      <c r="K102" s="253"/>
      <c r="L102" s="253"/>
      <c r="M102" s="253"/>
      <c r="N102" s="253"/>
      <c r="O102" s="253"/>
      <c r="P102" s="253"/>
      <c r="Q102" s="253"/>
      <c r="R102" s="253"/>
      <c r="S102" s="253"/>
      <c r="T102" s="253"/>
      <c r="U102" s="253"/>
      <c r="V102" s="253"/>
      <c r="W102" s="253"/>
      <c r="X102" s="253"/>
      <c r="Y102" s="253"/>
      <c r="Z102" s="253"/>
    </row>
    <row r="103" spans="1:26" ht="15.75" customHeight="1" x14ac:dyDescent="0.25">
      <c r="A103" s="263"/>
      <c r="B103" s="263"/>
      <c r="C103" s="263"/>
      <c r="D103" s="263"/>
      <c r="E103" s="263"/>
      <c r="F103" s="263"/>
      <c r="G103" s="263"/>
      <c r="H103" s="253"/>
      <c r="I103" s="253"/>
      <c r="J103" s="253"/>
      <c r="K103" s="253"/>
      <c r="L103" s="253"/>
      <c r="M103" s="253"/>
      <c r="N103" s="253"/>
      <c r="O103" s="253"/>
      <c r="P103" s="253"/>
      <c r="Q103" s="253"/>
      <c r="R103" s="253"/>
      <c r="S103" s="253"/>
      <c r="T103" s="253"/>
      <c r="U103" s="253"/>
      <c r="V103" s="253"/>
      <c r="W103" s="253"/>
      <c r="X103" s="253"/>
      <c r="Y103" s="253"/>
      <c r="Z103" s="253"/>
    </row>
    <row r="104" spans="1:26" ht="15.75" customHeight="1" x14ac:dyDescent="0.25">
      <c r="A104" s="263"/>
      <c r="B104" s="263"/>
      <c r="C104" s="263"/>
      <c r="D104" s="263"/>
      <c r="E104" s="263"/>
      <c r="F104" s="263"/>
      <c r="G104" s="263"/>
      <c r="H104" s="253"/>
      <c r="I104" s="253"/>
      <c r="J104" s="253"/>
      <c r="K104" s="253"/>
      <c r="L104" s="253"/>
      <c r="M104" s="253"/>
      <c r="N104" s="253"/>
      <c r="O104" s="253"/>
      <c r="P104" s="253"/>
      <c r="Q104" s="253"/>
      <c r="R104" s="253"/>
      <c r="S104" s="253"/>
      <c r="T104" s="253"/>
      <c r="U104" s="253"/>
      <c r="V104" s="253"/>
      <c r="W104" s="253"/>
      <c r="X104" s="253"/>
      <c r="Y104" s="253"/>
      <c r="Z104" s="253"/>
    </row>
    <row r="105" spans="1:26" ht="15.75" customHeight="1" x14ac:dyDescent="0.25">
      <c r="A105" s="263"/>
      <c r="B105" s="263"/>
      <c r="C105" s="263"/>
      <c r="D105" s="263"/>
      <c r="E105" s="263"/>
      <c r="F105" s="263"/>
      <c r="G105" s="263"/>
      <c r="H105" s="253"/>
      <c r="I105" s="253"/>
      <c r="J105" s="253"/>
      <c r="K105" s="253"/>
      <c r="L105" s="253"/>
      <c r="M105" s="253"/>
      <c r="N105" s="253"/>
      <c r="O105" s="253"/>
      <c r="P105" s="253"/>
      <c r="Q105" s="253"/>
      <c r="R105" s="253"/>
      <c r="S105" s="253"/>
      <c r="T105" s="253"/>
      <c r="U105" s="253"/>
      <c r="V105" s="253"/>
      <c r="W105" s="253"/>
      <c r="X105" s="253"/>
      <c r="Y105" s="253"/>
      <c r="Z105" s="253"/>
    </row>
    <row r="106" spans="1:26" ht="15.75" customHeight="1" x14ac:dyDescent="0.25">
      <c r="A106" s="263"/>
      <c r="B106" s="263"/>
      <c r="C106" s="263"/>
      <c r="D106" s="263"/>
      <c r="E106" s="263"/>
      <c r="F106" s="263"/>
      <c r="G106" s="263"/>
      <c r="H106" s="253"/>
      <c r="I106" s="253"/>
      <c r="J106" s="253"/>
      <c r="K106" s="253"/>
      <c r="L106" s="253"/>
      <c r="M106" s="253"/>
      <c r="N106" s="253"/>
      <c r="O106" s="253"/>
      <c r="P106" s="253"/>
      <c r="Q106" s="253"/>
      <c r="R106" s="253"/>
      <c r="S106" s="253"/>
      <c r="T106" s="253"/>
      <c r="U106" s="253"/>
      <c r="V106" s="253"/>
      <c r="W106" s="253"/>
      <c r="X106" s="253"/>
      <c r="Y106" s="253"/>
      <c r="Z106" s="253"/>
    </row>
    <row r="107" spans="1:26" ht="15.75" customHeight="1" x14ac:dyDescent="0.25">
      <c r="A107" s="263"/>
      <c r="B107" s="263"/>
      <c r="C107" s="263"/>
      <c r="D107" s="263"/>
      <c r="E107" s="263"/>
      <c r="F107" s="263"/>
      <c r="G107" s="263"/>
      <c r="H107" s="253"/>
      <c r="I107" s="253"/>
      <c r="J107" s="253"/>
      <c r="K107" s="253"/>
      <c r="L107" s="253"/>
      <c r="M107" s="253"/>
      <c r="N107" s="253"/>
      <c r="O107" s="253"/>
      <c r="P107" s="253"/>
      <c r="Q107" s="253"/>
      <c r="R107" s="253"/>
      <c r="S107" s="253"/>
      <c r="T107" s="253"/>
      <c r="U107" s="253"/>
      <c r="V107" s="253"/>
      <c r="W107" s="253"/>
      <c r="X107" s="253"/>
      <c r="Y107" s="253"/>
      <c r="Z107" s="253"/>
    </row>
    <row r="108" spans="1:26" ht="15.75" customHeight="1" x14ac:dyDescent="0.25">
      <c r="A108" s="263"/>
      <c r="B108" s="263"/>
      <c r="C108" s="263"/>
      <c r="D108" s="263"/>
      <c r="E108" s="263"/>
      <c r="F108" s="263"/>
      <c r="G108" s="263"/>
      <c r="H108" s="253"/>
      <c r="I108" s="253"/>
      <c r="J108" s="253"/>
      <c r="K108" s="253"/>
      <c r="L108" s="253"/>
      <c r="M108" s="253"/>
      <c r="N108" s="253"/>
      <c r="O108" s="253"/>
      <c r="P108" s="253"/>
      <c r="Q108" s="253"/>
      <c r="R108" s="253"/>
      <c r="S108" s="253"/>
      <c r="T108" s="253"/>
      <c r="U108" s="253"/>
      <c r="V108" s="253"/>
      <c r="W108" s="253"/>
      <c r="X108" s="253"/>
      <c r="Y108" s="253"/>
      <c r="Z108" s="253"/>
    </row>
    <row r="109" spans="1:26" ht="15.75" customHeight="1" x14ac:dyDescent="0.25">
      <c r="A109" s="263"/>
      <c r="B109" s="263"/>
      <c r="C109" s="263"/>
      <c r="D109" s="263"/>
      <c r="E109" s="263"/>
      <c r="F109" s="263"/>
      <c r="G109" s="263"/>
      <c r="H109" s="253"/>
      <c r="I109" s="253"/>
      <c r="J109" s="253"/>
      <c r="K109" s="253"/>
      <c r="L109" s="253"/>
      <c r="M109" s="253"/>
      <c r="N109" s="253"/>
      <c r="O109" s="253"/>
      <c r="P109" s="253"/>
      <c r="Q109" s="253"/>
      <c r="R109" s="253"/>
      <c r="S109" s="253"/>
      <c r="T109" s="253"/>
      <c r="U109" s="253"/>
      <c r="V109" s="253"/>
      <c r="W109" s="253"/>
      <c r="X109" s="253"/>
      <c r="Y109" s="253"/>
      <c r="Z109" s="253"/>
    </row>
    <row r="110" spans="1:26" ht="15.75" customHeight="1" x14ac:dyDescent="0.25">
      <c r="A110" s="263"/>
      <c r="B110" s="263"/>
      <c r="C110" s="263"/>
      <c r="D110" s="263"/>
      <c r="E110" s="263"/>
      <c r="F110" s="263"/>
      <c r="G110" s="263"/>
      <c r="H110" s="253"/>
      <c r="I110" s="253"/>
      <c r="J110" s="253"/>
      <c r="K110" s="253"/>
      <c r="L110" s="253"/>
      <c r="M110" s="253"/>
      <c r="N110" s="253"/>
      <c r="O110" s="253"/>
      <c r="P110" s="253"/>
      <c r="Q110" s="253"/>
      <c r="R110" s="253"/>
      <c r="S110" s="253"/>
      <c r="T110" s="253"/>
      <c r="U110" s="253"/>
      <c r="V110" s="253"/>
      <c r="W110" s="253"/>
      <c r="X110" s="253"/>
      <c r="Y110" s="253"/>
      <c r="Z110" s="253"/>
    </row>
    <row r="111" spans="1:26" ht="15.75" customHeight="1" x14ac:dyDescent="0.25">
      <c r="A111" s="263"/>
      <c r="B111" s="263"/>
      <c r="C111" s="263"/>
      <c r="D111" s="263"/>
      <c r="E111" s="263"/>
      <c r="F111" s="263"/>
      <c r="G111" s="263"/>
      <c r="H111" s="253"/>
      <c r="I111" s="253"/>
      <c r="J111" s="253"/>
      <c r="K111" s="253"/>
      <c r="L111" s="253"/>
      <c r="M111" s="253"/>
      <c r="N111" s="253"/>
      <c r="O111" s="253"/>
      <c r="P111" s="253"/>
      <c r="Q111" s="253"/>
      <c r="R111" s="253"/>
      <c r="S111" s="253"/>
      <c r="T111" s="253"/>
      <c r="U111" s="253"/>
      <c r="V111" s="253"/>
      <c r="W111" s="253"/>
      <c r="X111" s="253"/>
      <c r="Y111" s="253"/>
      <c r="Z111" s="253"/>
    </row>
    <row r="112" spans="1:26" ht="15.75" customHeight="1" x14ac:dyDescent="0.25">
      <c r="A112" s="263"/>
      <c r="B112" s="263"/>
      <c r="C112" s="263"/>
      <c r="D112" s="263"/>
      <c r="E112" s="263"/>
      <c r="F112" s="263"/>
      <c r="G112" s="263"/>
      <c r="H112" s="253"/>
      <c r="I112" s="253"/>
      <c r="J112" s="253"/>
      <c r="K112" s="253"/>
      <c r="L112" s="253"/>
      <c r="M112" s="253"/>
      <c r="N112" s="253"/>
      <c r="O112" s="253"/>
      <c r="P112" s="253"/>
      <c r="Q112" s="253"/>
      <c r="R112" s="253"/>
      <c r="S112" s="253"/>
      <c r="T112" s="253"/>
      <c r="U112" s="253"/>
      <c r="V112" s="253"/>
      <c r="W112" s="253"/>
      <c r="X112" s="253"/>
      <c r="Y112" s="253"/>
      <c r="Z112" s="253"/>
    </row>
    <row r="113" spans="1:26" ht="15.75" customHeight="1" x14ac:dyDescent="0.25">
      <c r="A113" s="263"/>
      <c r="B113" s="263"/>
      <c r="C113" s="263"/>
      <c r="D113" s="263"/>
      <c r="E113" s="263"/>
      <c r="F113" s="263"/>
      <c r="G113" s="263"/>
      <c r="H113" s="253"/>
      <c r="I113" s="253"/>
      <c r="J113" s="253"/>
      <c r="K113" s="253"/>
      <c r="L113" s="253"/>
      <c r="M113" s="253"/>
      <c r="N113" s="253"/>
      <c r="O113" s="253"/>
      <c r="P113" s="253"/>
      <c r="Q113" s="253"/>
      <c r="R113" s="253"/>
      <c r="S113" s="253"/>
      <c r="T113" s="253"/>
      <c r="U113" s="253"/>
      <c r="V113" s="253"/>
      <c r="W113" s="253"/>
      <c r="X113" s="253"/>
      <c r="Y113" s="253"/>
      <c r="Z113" s="253"/>
    </row>
    <row r="114" spans="1:26" ht="15.75" customHeight="1" x14ac:dyDescent="0.25">
      <c r="A114" s="263"/>
      <c r="B114" s="263"/>
      <c r="C114" s="263"/>
      <c r="D114" s="263"/>
      <c r="E114" s="263"/>
      <c r="F114" s="263"/>
      <c r="G114" s="263"/>
      <c r="H114" s="253"/>
      <c r="I114" s="253"/>
      <c r="J114" s="253"/>
      <c r="K114" s="253"/>
      <c r="L114" s="253"/>
      <c r="M114" s="253"/>
      <c r="N114" s="253"/>
      <c r="O114" s="253"/>
      <c r="P114" s="253"/>
      <c r="Q114" s="253"/>
      <c r="R114" s="253"/>
      <c r="S114" s="253"/>
      <c r="T114" s="253"/>
      <c r="U114" s="253"/>
      <c r="V114" s="253"/>
      <c r="W114" s="253"/>
      <c r="X114" s="253"/>
      <c r="Y114" s="253"/>
      <c r="Z114" s="253"/>
    </row>
    <row r="115" spans="1:26" ht="15.75" customHeight="1" x14ac:dyDescent="0.25">
      <c r="A115" s="263"/>
      <c r="B115" s="263"/>
      <c r="C115" s="263"/>
      <c r="D115" s="263"/>
      <c r="E115" s="263"/>
      <c r="F115" s="263"/>
      <c r="G115" s="263"/>
      <c r="H115" s="253"/>
      <c r="I115" s="253"/>
      <c r="J115" s="253"/>
      <c r="K115" s="253"/>
      <c r="L115" s="253"/>
      <c r="M115" s="253"/>
      <c r="N115" s="253"/>
      <c r="O115" s="253"/>
      <c r="P115" s="253"/>
      <c r="Q115" s="253"/>
      <c r="R115" s="253"/>
      <c r="S115" s="253"/>
      <c r="T115" s="253"/>
      <c r="U115" s="253"/>
      <c r="V115" s="253"/>
      <c r="W115" s="253"/>
      <c r="X115" s="253"/>
      <c r="Y115" s="253"/>
      <c r="Z115" s="253"/>
    </row>
    <row r="116" spans="1:26" ht="15.75" customHeight="1" x14ac:dyDescent="0.25">
      <c r="A116" s="263"/>
      <c r="B116" s="263"/>
      <c r="C116" s="263"/>
      <c r="D116" s="263"/>
      <c r="E116" s="263"/>
      <c r="F116" s="263"/>
      <c r="G116" s="263"/>
      <c r="H116" s="253"/>
      <c r="I116" s="253"/>
      <c r="J116" s="253"/>
      <c r="K116" s="253"/>
      <c r="L116" s="253"/>
      <c r="M116" s="253"/>
      <c r="N116" s="253"/>
      <c r="O116" s="253"/>
      <c r="P116" s="253"/>
      <c r="Q116" s="253"/>
      <c r="R116" s="253"/>
      <c r="S116" s="253"/>
      <c r="T116" s="253"/>
      <c r="U116" s="253"/>
      <c r="V116" s="253"/>
      <c r="W116" s="253"/>
      <c r="X116" s="253"/>
      <c r="Y116" s="253"/>
      <c r="Z116" s="253"/>
    </row>
    <row r="117" spans="1:26" ht="15.75" customHeight="1" x14ac:dyDescent="0.25">
      <c r="A117" s="263"/>
      <c r="B117" s="263"/>
      <c r="C117" s="263"/>
      <c r="D117" s="263"/>
      <c r="E117" s="263"/>
      <c r="F117" s="263"/>
      <c r="G117" s="263"/>
      <c r="H117" s="253"/>
      <c r="I117" s="253"/>
      <c r="J117" s="253"/>
      <c r="K117" s="253"/>
      <c r="L117" s="253"/>
      <c r="M117" s="253"/>
      <c r="N117" s="253"/>
      <c r="O117" s="253"/>
      <c r="P117" s="253"/>
      <c r="Q117" s="253"/>
      <c r="R117" s="253"/>
      <c r="S117" s="253"/>
      <c r="T117" s="253"/>
      <c r="U117" s="253"/>
      <c r="V117" s="253"/>
      <c r="W117" s="253"/>
      <c r="X117" s="253"/>
      <c r="Y117" s="253"/>
      <c r="Z117" s="253"/>
    </row>
    <row r="118" spans="1:26" ht="15.75" customHeight="1" x14ac:dyDescent="0.25">
      <c r="A118" s="263"/>
      <c r="B118" s="263"/>
      <c r="C118" s="263"/>
      <c r="D118" s="263"/>
      <c r="E118" s="263"/>
      <c r="F118" s="263"/>
      <c r="G118" s="263"/>
      <c r="H118" s="253"/>
      <c r="I118" s="253"/>
      <c r="J118" s="253"/>
      <c r="K118" s="253"/>
      <c r="L118" s="253"/>
      <c r="M118" s="253"/>
      <c r="N118" s="253"/>
      <c r="O118" s="253"/>
      <c r="P118" s="253"/>
      <c r="Q118" s="253"/>
      <c r="R118" s="253"/>
      <c r="S118" s="253"/>
      <c r="T118" s="253"/>
      <c r="U118" s="253"/>
      <c r="V118" s="253"/>
      <c r="W118" s="253"/>
      <c r="X118" s="253"/>
      <c r="Y118" s="253"/>
      <c r="Z118" s="253"/>
    </row>
    <row r="119" spans="1:26" ht="15.75" customHeight="1" x14ac:dyDescent="0.25">
      <c r="A119" s="263"/>
      <c r="B119" s="263"/>
      <c r="C119" s="263"/>
      <c r="D119" s="263"/>
      <c r="E119" s="263"/>
      <c r="F119" s="263"/>
      <c r="G119" s="263"/>
      <c r="H119" s="253"/>
      <c r="I119" s="253"/>
      <c r="J119" s="253"/>
      <c r="K119" s="253"/>
      <c r="L119" s="253"/>
      <c r="M119" s="253"/>
      <c r="N119" s="253"/>
      <c r="O119" s="253"/>
      <c r="P119" s="253"/>
      <c r="Q119" s="253"/>
      <c r="R119" s="253"/>
      <c r="S119" s="253"/>
      <c r="T119" s="253"/>
      <c r="U119" s="253"/>
      <c r="V119" s="253"/>
      <c r="W119" s="253"/>
      <c r="X119" s="253"/>
      <c r="Y119" s="253"/>
      <c r="Z119" s="253"/>
    </row>
    <row r="120" spans="1:26" ht="15.75" customHeight="1" x14ac:dyDescent="0.25">
      <c r="A120" s="263"/>
      <c r="B120" s="263"/>
      <c r="C120" s="263"/>
      <c r="D120" s="263"/>
      <c r="E120" s="263"/>
      <c r="F120" s="263"/>
      <c r="G120" s="263"/>
      <c r="H120" s="253"/>
      <c r="I120" s="253"/>
      <c r="J120" s="253"/>
      <c r="K120" s="253"/>
      <c r="L120" s="253"/>
      <c r="M120" s="253"/>
      <c r="N120" s="253"/>
      <c r="O120" s="253"/>
      <c r="P120" s="253"/>
      <c r="Q120" s="253"/>
      <c r="R120" s="253"/>
      <c r="S120" s="253"/>
      <c r="T120" s="253"/>
      <c r="U120" s="253"/>
      <c r="V120" s="253"/>
      <c r="W120" s="253"/>
      <c r="X120" s="253"/>
      <c r="Y120" s="253"/>
      <c r="Z120" s="253"/>
    </row>
    <row r="121" spans="1:26" ht="15.75" customHeight="1" x14ac:dyDescent="0.25">
      <c r="A121" s="263"/>
      <c r="B121" s="263"/>
      <c r="C121" s="263"/>
      <c r="D121" s="263"/>
      <c r="E121" s="263"/>
      <c r="F121" s="263"/>
      <c r="G121" s="263"/>
      <c r="H121" s="253"/>
      <c r="I121" s="253"/>
      <c r="J121" s="253"/>
      <c r="K121" s="253"/>
      <c r="L121" s="253"/>
      <c r="M121" s="253"/>
      <c r="N121" s="253"/>
      <c r="O121" s="253"/>
      <c r="P121" s="253"/>
      <c r="Q121" s="253"/>
      <c r="R121" s="253"/>
      <c r="S121" s="253"/>
      <c r="T121" s="253"/>
      <c r="U121" s="253"/>
      <c r="V121" s="253"/>
      <c r="W121" s="253"/>
      <c r="X121" s="253"/>
      <c r="Y121" s="253"/>
      <c r="Z121" s="253"/>
    </row>
    <row r="122" spans="1:26" ht="15.75" customHeight="1" x14ac:dyDescent="0.25">
      <c r="A122" s="263"/>
      <c r="B122" s="263"/>
      <c r="C122" s="263"/>
      <c r="D122" s="263"/>
      <c r="E122" s="263"/>
      <c r="F122" s="263"/>
      <c r="G122" s="263"/>
      <c r="H122" s="253"/>
      <c r="I122" s="253"/>
      <c r="J122" s="253"/>
      <c r="K122" s="253"/>
      <c r="L122" s="253"/>
      <c r="M122" s="253"/>
      <c r="N122" s="253"/>
      <c r="O122" s="253"/>
      <c r="P122" s="253"/>
      <c r="Q122" s="253"/>
      <c r="R122" s="253"/>
      <c r="S122" s="253"/>
      <c r="T122" s="253"/>
      <c r="U122" s="253"/>
      <c r="V122" s="253"/>
      <c r="W122" s="253"/>
      <c r="X122" s="253"/>
      <c r="Y122" s="253"/>
      <c r="Z122" s="253"/>
    </row>
    <row r="123" spans="1:26" ht="15.75" customHeight="1" x14ac:dyDescent="0.25">
      <c r="A123" s="263"/>
      <c r="B123" s="263"/>
      <c r="C123" s="263"/>
      <c r="D123" s="263"/>
      <c r="E123" s="263"/>
      <c r="F123" s="263"/>
      <c r="G123" s="263"/>
      <c r="H123" s="253"/>
      <c r="I123" s="253"/>
      <c r="J123" s="253"/>
      <c r="K123" s="253"/>
      <c r="L123" s="253"/>
      <c r="M123" s="253"/>
      <c r="N123" s="253"/>
      <c r="O123" s="253"/>
      <c r="P123" s="253"/>
      <c r="Q123" s="253"/>
      <c r="R123" s="253"/>
      <c r="S123" s="253"/>
      <c r="T123" s="253"/>
      <c r="U123" s="253"/>
      <c r="V123" s="253"/>
      <c r="W123" s="253"/>
      <c r="X123" s="253"/>
      <c r="Y123" s="253"/>
      <c r="Z123" s="253"/>
    </row>
    <row r="124" spans="1:26" ht="15.75" customHeight="1" x14ac:dyDescent="0.25">
      <c r="A124" s="263"/>
      <c r="B124" s="263"/>
      <c r="C124" s="263"/>
      <c r="D124" s="263"/>
      <c r="E124" s="263"/>
      <c r="F124" s="263"/>
      <c r="G124" s="263"/>
      <c r="H124" s="253"/>
      <c r="I124" s="253"/>
      <c r="J124" s="253"/>
      <c r="K124" s="253"/>
      <c r="L124" s="253"/>
      <c r="M124" s="253"/>
      <c r="N124" s="253"/>
      <c r="O124" s="253"/>
      <c r="P124" s="253"/>
      <c r="Q124" s="253"/>
      <c r="R124" s="253"/>
      <c r="S124" s="253"/>
      <c r="T124" s="253"/>
      <c r="U124" s="253"/>
      <c r="V124" s="253"/>
      <c r="W124" s="253"/>
      <c r="X124" s="253"/>
      <c r="Y124" s="253"/>
      <c r="Z124" s="253"/>
    </row>
    <row r="125" spans="1:26" ht="15.75" customHeight="1" x14ac:dyDescent="0.25">
      <c r="A125" s="263"/>
      <c r="B125" s="263"/>
      <c r="C125" s="263"/>
      <c r="D125" s="263"/>
      <c r="E125" s="263"/>
      <c r="F125" s="263"/>
      <c r="G125" s="263"/>
      <c r="H125" s="253"/>
      <c r="I125" s="253"/>
      <c r="J125" s="253"/>
      <c r="K125" s="253"/>
      <c r="L125" s="253"/>
      <c r="M125" s="253"/>
      <c r="N125" s="253"/>
      <c r="O125" s="253"/>
      <c r="P125" s="253"/>
      <c r="Q125" s="253"/>
      <c r="R125" s="253"/>
      <c r="S125" s="253"/>
      <c r="T125" s="253"/>
      <c r="U125" s="253"/>
      <c r="V125" s="253"/>
      <c r="W125" s="253"/>
      <c r="X125" s="253"/>
      <c r="Y125" s="253"/>
      <c r="Z125" s="253"/>
    </row>
    <row r="126" spans="1:26" ht="15.75" customHeight="1" x14ac:dyDescent="0.25">
      <c r="A126" s="263"/>
      <c r="B126" s="263"/>
      <c r="C126" s="263"/>
      <c r="D126" s="263"/>
      <c r="E126" s="263"/>
      <c r="F126" s="263"/>
      <c r="G126" s="263"/>
      <c r="H126" s="253"/>
      <c r="I126" s="253"/>
      <c r="J126" s="253"/>
      <c r="K126" s="253"/>
      <c r="L126" s="253"/>
      <c r="M126" s="253"/>
      <c r="N126" s="253"/>
      <c r="O126" s="253"/>
      <c r="P126" s="253"/>
      <c r="Q126" s="253"/>
      <c r="R126" s="253"/>
      <c r="S126" s="253"/>
      <c r="T126" s="253"/>
      <c r="U126" s="253"/>
      <c r="V126" s="253"/>
      <c r="W126" s="253"/>
      <c r="X126" s="253"/>
      <c r="Y126" s="253"/>
      <c r="Z126" s="253"/>
    </row>
    <row r="127" spans="1:26" ht="15.75" customHeight="1" x14ac:dyDescent="0.25">
      <c r="A127" s="263"/>
      <c r="B127" s="263"/>
      <c r="C127" s="263"/>
      <c r="D127" s="263"/>
      <c r="E127" s="263"/>
      <c r="F127" s="263"/>
      <c r="G127" s="263"/>
      <c r="H127" s="253"/>
      <c r="I127" s="253"/>
      <c r="J127" s="253"/>
      <c r="K127" s="253"/>
      <c r="L127" s="253"/>
      <c r="M127" s="253"/>
      <c r="N127" s="253"/>
      <c r="O127" s="253"/>
      <c r="P127" s="253"/>
      <c r="Q127" s="253"/>
      <c r="R127" s="253"/>
      <c r="S127" s="253"/>
      <c r="T127" s="253"/>
      <c r="U127" s="253"/>
      <c r="V127" s="253"/>
      <c r="W127" s="253"/>
      <c r="X127" s="253"/>
      <c r="Y127" s="253"/>
      <c r="Z127" s="253"/>
    </row>
    <row r="128" spans="1:26" ht="15.75" customHeight="1" x14ac:dyDescent="0.25">
      <c r="A128" s="263"/>
      <c r="B128" s="263"/>
      <c r="C128" s="263"/>
      <c r="D128" s="263"/>
      <c r="E128" s="263"/>
      <c r="F128" s="263"/>
      <c r="G128" s="263"/>
      <c r="H128" s="253"/>
      <c r="I128" s="253"/>
      <c r="J128" s="253"/>
      <c r="K128" s="253"/>
      <c r="L128" s="253"/>
      <c r="M128" s="253"/>
      <c r="N128" s="253"/>
      <c r="O128" s="253"/>
      <c r="P128" s="253"/>
      <c r="Q128" s="253"/>
      <c r="R128" s="253"/>
      <c r="S128" s="253"/>
      <c r="T128" s="253"/>
      <c r="U128" s="253"/>
      <c r="V128" s="253"/>
      <c r="W128" s="253"/>
      <c r="X128" s="253"/>
      <c r="Y128" s="253"/>
      <c r="Z128" s="253"/>
    </row>
    <row r="129" spans="1:26" ht="15.75" customHeight="1" x14ac:dyDescent="0.25">
      <c r="A129" s="263"/>
      <c r="B129" s="263"/>
      <c r="C129" s="263"/>
      <c r="D129" s="263"/>
      <c r="E129" s="263"/>
      <c r="F129" s="263"/>
      <c r="G129" s="263"/>
      <c r="H129" s="253"/>
      <c r="I129" s="253"/>
      <c r="J129" s="253"/>
      <c r="K129" s="253"/>
      <c r="L129" s="253"/>
      <c r="M129" s="253"/>
      <c r="N129" s="253"/>
      <c r="O129" s="253"/>
      <c r="P129" s="253"/>
      <c r="Q129" s="253"/>
      <c r="R129" s="253"/>
      <c r="S129" s="253"/>
      <c r="T129" s="253"/>
      <c r="U129" s="253"/>
      <c r="V129" s="253"/>
      <c r="W129" s="253"/>
      <c r="X129" s="253"/>
      <c r="Y129" s="253"/>
      <c r="Z129" s="253"/>
    </row>
    <row r="130" spans="1:26" ht="15.75" customHeight="1" x14ac:dyDescent="0.25">
      <c r="A130" s="263"/>
      <c r="B130" s="263"/>
      <c r="C130" s="263"/>
      <c r="D130" s="263"/>
      <c r="E130" s="263"/>
      <c r="F130" s="263"/>
      <c r="G130" s="263"/>
      <c r="H130" s="253"/>
      <c r="I130" s="253"/>
      <c r="J130" s="253"/>
      <c r="K130" s="253"/>
      <c r="L130" s="253"/>
      <c r="M130" s="253"/>
      <c r="N130" s="253"/>
      <c r="O130" s="253"/>
      <c r="P130" s="253"/>
      <c r="Q130" s="253"/>
      <c r="R130" s="253"/>
      <c r="S130" s="253"/>
      <c r="T130" s="253"/>
      <c r="U130" s="253"/>
      <c r="V130" s="253"/>
      <c r="W130" s="253"/>
      <c r="X130" s="253"/>
      <c r="Y130" s="253"/>
      <c r="Z130" s="253"/>
    </row>
    <row r="131" spans="1:26" ht="15.75" customHeight="1" x14ac:dyDescent="0.25">
      <c r="A131" s="263"/>
      <c r="B131" s="263"/>
      <c r="C131" s="263"/>
      <c r="D131" s="263"/>
      <c r="E131" s="263"/>
      <c r="F131" s="263"/>
      <c r="G131" s="263"/>
      <c r="H131" s="253"/>
      <c r="I131" s="253"/>
      <c r="J131" s="253"/>
      <c r="K131" s="253"/>
      <c r="L131" s="253"/>
      <c r="M131" s="253"/>
      <c r="N131" s="253"/>
      <c r="O131" s="253"/>
      <c r="P131" s="253"/>
      <c r="Q131" s="253"/>
      <c r="R131" s="253"/>
      <c r="S131" s="253"/>
      <c r="T131" s="253"/>
      <c r="U131" s="253"/>
      <c r="V131" s="253"/>
      <c r="W131" s="253"/>
      <c r="X131" s="253"/>
      <c r="Y131" s="253"/>
      <c r="Z131" s="253"/>
    </row>
    <row r="132" spans="1:26" ht="15.75" customHeight="1" x14ac:dyDescent="0.25">
      <c r="A132" s="263"/>
      <c r="B132" s="263"/>
      <c r="C132" s="263"/>
      <c r="D132" s="263"/>
      <c r="E132" s="263"/>
      <c r="F132" s="263"/>
      <c r="G132" s="263"/>
      <c r="H132" s="253"/>
      <c r="I132" s="253"/>
      <c r="J132" s="253"/>
      <c r="K132" s="253"/>
      <c r="L132" s="253"/>
      <c r="M132" s="253"/>
      <c r="N132" s="253"/>
      <c r="O132" s="253"/>
      <c r="P132" s="253"/>
      <c r="Q132" s="253"/>
      <c r="R132" s="253"/>
      <c r="S132" s="253"/>
      <c r="T132" s="253"/>
      <c r="U132" s="253"/>
      <c r="V132" s="253"/>
      <c r="W132" s="253"/>
      <c r="X132" s="253"/>
      <c r="Y132" s="253"/>
      <c r="Z132" s="253"/>
    </row>
    <row r="133" spans="1:26" ht="15.75" customHeight="1" x14ac:dyDescent="0.25">
      <c r="A133" s="263"/>
      <c r="B133" s="263"/>
      <c r="C133" s="263"/>
      <c r="D133" s="263"/>
      <c r="E133" s="263"/>
      <c r="F133" s="263"/>
      <c r="G133" s="263"/>
      <c r="H133" s="253"/>
      <c r="I133" s="253"/>
      <c r="J133" s="253"/>
      <c r="K133" s="253"/>
      <c r="L133" s="253"/>
      <c r="M133" s="253"/>
      <c r="N133" s="253"/>
      <c r="O133" s="253"/>
      <c r="P133" s="253"/>
      <c r="Q133" s="253"/>
      <c r="R133" s="253"/>
      <c r="S133" s="253"/>
      <c r="T133" s="253"/>
      <c r="U133" s="253"/>
      <c r="V133" s="253"/>
      <c r="W133" s="253"/>
      <c r="X133" s="253"/>
      <c r="Y133" s="253"/>
      <c r="Z133" s="253"/>
    </row>
    <row r="134" spans="1:26" ht="15.75" customHeight="1" x14ac:dyDescent="0.25">
      <c r="A134" s="263"/>
      <c r="B134" s="263"/>
      <c r="C134" s="263"/>
      <c r="D134" s="263"/>
      <c r="E134" s="263"/>
      <c r="F134" s="263"/>
      <c r="G134" s="263"/>
      <c r="H134" s="253"/>
      <c r="I134" s="253"/>
      <c r="J134" s="253"/>
      <c r="K134" s="253"/>
      <c r="L134" s="253"/>
      <c r="M134" s="253"/>
      <c r="N134" s="253"/>
      <c r="O134" s="253"/>
      <c r="P134" s="253"/>
      <c r="Q134" s="253"/>
      <c r="R134" s="253"/>
      <c r="S134" s="253"/>
      <c r="T134" s="253"/>
      <c r="U134" s="253"/>
      <c r="V134" s="253"/>
      <c r="W134" s="253"/>
      <c r="X134" s="253"/>
      <c r="Y134" s="253"/>
      <c r="Z134" s="253"/>
    </row>
    <row r="135" spans="1:26" ht="15.75" customHeight="1" x14ac:dyDescent="0.25">
      <c r="A135" s="263"/>
      <c r="B135" s="263"/>
      <c r="C135" s="263"/>
      <c r="D135" s="263"/>
      <c r="E135" s="263"/>
      <c r="F135" s="263"/>
      <c r="G135" s="263"/>
      <c r="H135" s="253"/>
      <c r="I135" s="253"/>
      <c r="J135" s="253"/>
      <c r="K135" s="253"/>
      <c r="L135" s="253"/>
      <c r="M135" s="253"/>
      <c r="N135" s="253"/>
      <c r="O135" s="253"/>
      <c r="P135" s="253"/>
      <c r="Q135" s="253"/>
      <c r="R135" s="253"/>
      <c r="S135" s="253"/>
      <c r="T135" s="253"/>
      <c r="U135" s="253"/>
      <c r="V135" s="253"/>
      <c r="W135" s="253"/>
      <c r="X135" s="253"/>
      <c r="Y135" s="253"/>
      <c r="Z135" s="253"/>
    </row>
    <row r="136" spans="1:26" ht="15.75" customHeight="1" x14ac:dyDescent="0.25">
      <c r="A136" s="263"/>
      <c r="B136" s="263"/>
      <c r="C136" s="263"/>
      <c r="D136" s="263"/>
      <c r="E136" s="263"/>
      <c r="F136" s="263"/>
      <c r="G136" s="263"/>
      <c r="H136" s="253"/>
      <c r="I136" s="253"/>
      <c r="J136" s="253"/>
      <c r="K136" s="253"/>
      <c r="L136" s="253"/>
      <c r="M136" s="253"/>
      <c r="N136" s="253"/>
      <c r="O136" s="253"/>
      <c r="P136" s="253"/>
      <c r="Q136" s="253"/>
      <c r="R136" s="253"/>
      <c r="S136" s="253"/>
      <c r="T136" s="253"/>
      <c r="U136" s="253"/>
      <c r="V136" s="253"/>
      <c r="W136" s="253"/>
      <c r="X136" s="253"/>
      <c r="Y136" s="253"/>
      <c r="Z136" s="253"/>
    </row>
    <row r="137" spans="1:26" ht="15.75" customHeight="1" x14ac:dyDescent="0.25">
      <c r="A137" s="263"/>
      <c r="B137" s="263"/>
      <c r="C137" s="263"/>
      <c r="D137" s="263"/>
      <c r="E137" s="263"/>
      <c r="F137" s="263"/>
      <c r="G137" s="263"/>
      <c r="H137" s="253"/>
      <c r="I137" s="253"/>
      <c r="J137" s="253"/>
      <c r="K137" s="253"/>
      <c r="L137" s="253"/>
      <c r="M137" s="253"/>
      <c r="N137" s="253"/>
      <c r="O137" s="253"/>
      <c r="P137" s="253"/>
      <c r="Q137" s="253"/>
      <c r="R137" s="253"/>
      <c r="S137" s="253"/>
      <c r="T137" s="253"/>
      <c r="U137" s="253"/>
      <c r="V137" s="253"/>
      <c r="W137" s="253"/>
      <c r="X137" s="253"/>
      <c r="Y137" s="253"/>
      <c r="Z137" s="253"/>
    </row>
    <row r="138" spans="1:26" ht="15.75" customHeight="1" x14ac:dyDescent="0.25">
      <c r="A138" s="263"/>
      <c r="B138" s="263"/>
      <c r="C138" s="263"/>
      <c r="D138" s="263"/>
      <c r="E138" s="263"/>
      <c r="F138" s="263"/>
      <c r="G138" s="263"/>
      <c r="H138" s="253"/>
      <c r="I138" s="253"/>
      <c r="J138" s="253"/>
      <c r="K138" s="253"/>
      <c r="L138" s="253"/>
      <c r="M138" s="253"/>
      <c r="N138" s="253"/>
      <c r="O138" s="253"/>
      <c r="P138" s="253"/>
      <c r="Q138" s="253"/>
      <c r="R138" s="253"/>
      <c r="S138" s="253"/>
      <c r="T138" s="253"/>
      <c r="U138" s="253"/>
      <c r="V138" s="253"/>
      <c r="W138" s="253"/>
      <c r="X138" s="253"/>
      <c r="Y138" s="253"/>
      <c r="Z138" s="253"/>
    </row>
    <row r="139" spans="1:26" ht="15.75" customHeight="1" x14ac:dyDescent="0.25">
      <c r="A139" s="263"/>
      <c r="B139" s="263"/>
      <c r="C139" s="263"/>
      <c r="D139" s="263"/>
      <c r="E139" s="263"/>
      <c r="F139" s="263"/>
      <c r="G139" s="263"/>
      <c r="H139" s="253"/>
      <c r="I139" s="253"/>
      <c r="J139" s="253"/>
      <c r="K139" s="253"/>
      <c r="L139" s="253"/>
      <c r="M139" s="253"/>
      <c r="N139" s="253"/>
      <c r="O139" s="253"/>
      <c r="P139" s="253"/>
      <c r="Q139" s="253"/>
      <c r="R139" s="253"/>
      <c r="S139" s="253"/>
      <c r="T139" s="253"/>
      <c r="U139" s="253"/>
      <c r="V139" s="253"/>
      <c r="W139" s="253"/>
      <c r="X139" s="253"/>
      <c r="Y139" s="253"/>
      <c r="Z139" s="253"/>
    </row>
    <row r="140" spans="1:26" ht="15.75" customHeight="1" x14ac:dyDescent="0.25">
      <c r="A140" s="263"/>
      <c r="B140" s="263"/>
      <c r="C140" s="263"/>
      <c r="D140" s="263"/>
      <c r="E140" s="263"/>
      <c r="F140" s="263"/>
      <c r="G140" s="263"/>
      <c r="H140" s="253"/>
      <c r="I140" s="253"/>
      <c r="J140" s="253"/>
      <c r="K140" s="253"/>
      <c r="L140" s="253"/>
      <c r="M140" s="253"/>
      <c r="N140" s="253"/>
      <c r="O140" s="253"/>
      <c r="P140" s="253"/>
      <c r="Q140" s="253"/>
      <c r="R140" s="253"/>
      <c r="S140" s="253"/>
      <c r="T140" s="253"/>
      <c r="U140" s="253"/>
      <c r="V140" s="253"/>
      <c r="W140" s="253"/>
      <c r="X140" s="253"/>
      <c r="Y140" s="253"/>
      <c r="Z140" s="253"/>
    </row>
    <row r="141" spans="1:26" ht="15.75" customHeight="1" x14ac:dyDescent="0.25">
      <c r="A141" s="263"/>
      <c r="B141" s="263"/>
      <c r="C141" s="263"/>
      <c r="D141" s="263"/>
      <c r="E141" s="263"/>
      <c r="F141" s="263"/>
      <c r="G141" s="263"/>
      <c r="H141" s="253"/>
      <c r="I141" s="253"/>
      <c r="J141" s="253"/>
      <c r="K141" s="253"/>
      <c r="L141" s="253"/>
      <c r="M141" s="253"/>
      <c r="N141" s="253"/>
      <c r="O141" s="253"/>
      <c r="P141" s="253"/>
      <c r="Q141" s="253"/>
      <c r="R141" s="253"/>
      <c r="S141" s="253"/>
      <c r="T141" s="253"/>
      <c r="U141" s="253"/>
      <c r="V141" s="253"/>
      <c r="W141" s="253"/>
      <c r="X141" s="253"/>
      <c r="Y141" s="253"/>
      <c r="Z141" s="253"/>
    </row>
    <row r="142" spans="1:26" ht="15.75" customHeight="1" x14ac:dyDescent="0.25">
      <c r="A142" s="263"/>
      <c r="B142" s="263"/>
      <c r="C142" s="263"/>
      <c r="D142" s="263"/>
      <c r="E142" s="263"/>
      <c r="F142" s="263"/>
      <c r="G142" s="263"/>
      <c r="H142" s="253"/>
      <c r="I142" s="253"/>
      <c r="J142" s="253"/>
      <c r="K142" s="253"/>
      <c r="L142" s="253"/>
      <c r="M142" s="253"/>
      <c r="N142" s="253"/>
      <c r="O142" s="253"/>
      <c r="P142" s="253"/>
      <c r="Q142" s="253"/>
      <c r="R142" s="253"/>
      <c r="S142" s="253"/>
      <c r="T142" s="253"/>
      <c r="U142" s="253"/>
      <c r="V142" s="253"/>
      <c r="W142" s="253"/>
      <c r="X142" s="253"/>
      <c r="Y142" s="253"/>
      <c r="Z142" s="253"/>
    </row>
    <row r="143" spans="1:26" ht="15.75" customHeight="1" x14ac:dyDescent="0.25">
      <c r="A143" s="263"/>
      <c r="B143" s="263"/>
      <c r="C143" s="263"/>
      <c r="D143" s="263"/>
      <c r="E143" s="263"/>
      <c r="F143" s="263"/>
      <c r="G143" s="263"/>
      <c r="H143" s="253"/>
      <c r="I143" s="253"/>
      <c r="J143" s="253"/>
      <c r="K143" s="253"/>
      <c r="L143" s="253"/>
      <c r="M143" s="253"/>
      <c r="N143" s="253"/>
      <c r="O143" s="253"/>
      <c r="P143" s="253"/>
      <c r="Q143" s="253"/>
      <c r="R143" s="253"/>
      <c r="S143" s="253"/>
      <c r="T143" s="253"/>
      <c r="U143" s="253"/>
      <c r="V143" s="253"/>
      <c r="W143" s="253"/>
      <c r="X143" s="253"/>
      <c r="Y143" s="253"/>
      <c r="Z143" s="253"/>
    </row>
    <row r="144" spans="1:26" ht="15.75" customHeight="1" x14ac:dyDescent="0.25">
      <c r="A144" s="263"/>
      <c r="B144" s="263"/>
      <c r="C144" s="263"/>
      <c r="D144" s="263"/>
      <c r="E144" s="263"/>
      <c r="F144" s="263"/>
      <c r="G144" s="263"/>
      <c r="H144" s="253"/>
      <c r="I144" s="253"/>
      <c r="J144" s="253"/>
      <c r="K144" s="253"/>
      <c r="L144" s="253"/>
      <c r="M144" s="253"/>
      <c r="N144" s="253"/>
      <c r="O144" s="253"/>
      <c r="P144" s="253"/>
      <c r="Q144" s="253"/>
      <c r="R144" s="253"/>
      <c r="S144" s="253"/>
      <c r="T144" s="253"/>
      <c r="U144" s="253"/>
      <c r="V144" s="253"/>
      <c r="W144" s="253"/>
      <c r="X144" s="253"/>
      <c r="Y144" s="253"/>
      <c r="Z144" s="253"/>
    </row>
    <row r="145" spans="1:26" ht="15.75" customHeight="1" x14ac:dyDescent="0.25">
      <c r="A145" s="263"/>
      <c r="B145" s="263"/>
      <c r="C145" s="263"/>
      <c r="D145" s="263"/>
      <c r="E145" s="263"/>
      <c r="F145" s="263"/>
      <c r="G145" s="263"/>
      <c r="H145" s="253"/>
      <c r="I145" s="253"/>
      <c r="J145" s="253"/>
      <c r="K145" s="253"/>
      <c r="L145" s="253"/>
      <c r="M145" s="253"/>
      <c r="N145" s="253"/>
      <c r="O145" s="253"/>
      <c r="P145" s="253"/>
      <c r="Q145" s="253"/>
      <c r="R145" s="253"/>
      <c r="S145" s="253"/>
      <c r="T145" s="253"/>
      <c r="U145" s="253"/>
      <c r="V145" s="253"/>
      <c r="W145" s="253"/>
      <c r="X145" s="253"/>
      <c r="Y145" s="253"/>
      <c r="Z145" s="253"/>
    </row>
    <row r="146" spans="1:26" ht="15.75" customHeight="1" x14ac:dyDescent="0.25">
      <c r="A146" s="263"/>
      <c r="B146" s="263"/>
      <c r="C146" s="263"/>
      <c r="D146" s="263"/>
      <c r="E146" s="263"/>
      <c r="F146" s="263"/>
      <c r="G146" s="263"/>
      <c r="H146" s="253"/>
      <c r="I146" s="253"/>
      <c r="J146" s="253"/>
      <c r="K146" s="253"/>
      <c r="L146" s="253"/>
      <c r="M146" s="253"/>
      <c r="N146" s="253"/>
      <c r="O146" s="253"/>
      <c r="P146" s="253"/>
      <c r="Q146" s="253"/>
      <c r="R146" s="253"/>
      <c r="S146" s="253"/>
      <c r="T146" s="253"/>
      <c r="U146" s="253"/>
      <c r="V146" s="253"/>
      <c r="W146" s="253"/>
      <c r="X146" s="253"/>
      <c r="Y146" s="253"/>
      <c r="Z146" s="253"/>
    </row>
    <row r="147" spans="1:26" ht="15.75" customHeight="1" x14ac:dyDescent="0.25">
      <c r="A147" s="263"/>
      <c r="B147" s="263"/>
      <c r="C147" s="263"/>
      <c r="D147" s="263"/>
      <c r="E147" s="263"/>
      <c r="F147" s="263"/>
      <c r="G147" s="263"/>
      <c r="H147" s="253"/>
      <c r="I147" s="253"/>
      <c r="J147" s="253"/>
      <c r="K147" s="253"/>
      <c r="L147" s="253"/>
      <c r="M147" s="253"/>
      <c r="N147" s="253"/>
      <c r="O147" s="253"/>
      <c r="P147" s="253"/>
      <c r="Q147" s="253"/>
      <c r="R147" s="253"/>
      <c r="S147" s="253"/>
      <c r="T147" s="253"/>
      <c r="U147" s="253"/>
      <c r="V147" s="253"/>
      <c r="W147" s="253"/>
      <c r="X147" s="253"/>
      <c r="Y147" s="253"/>
      <c r="Z147" s="253"/>
    </row>
    <row r="148" spans="1:26" ht="15.75" customHeight="1" x14ac:dyDescent="0.25">
      <c r="A148" s="263"/>
      <c r="B148" s="263"/>
      <c r="C148" s="263"/>
      <c r="D148" s="263"/>
      <c r="E148" s="263"/>
      <c r="F148" s="263"/>
      <c r="G148" s="263"/>
      <c r="H148" s="253"/>
      <c r="I148" s="253"/>
      <c r="J148" s="253"/>
      <c r="K148" s="253"/>
      <c r="L148" s="253"/>
      <c r="M148" s="253"/>
      <c r="N148" s="253"/>
      <c r="O148" s="253"/>
      <c r="P148" s="253"/>
      <c r="Q148" s="253"/>
      <c r="R148" s="253"/>
      <c r="S148" s="253"/>
      <c r="T148" s="253"/>
      <c r="U148" s="253"/>
      <c r="V148" s="253"/>
      <c r="W148" s="253"/>
      <c r="X148" s="253"/>
      <c r="Y148" s="253"/>
      <c r="Z148" s="253"/>
    </row>
    <row r="149" spans="1:26" ht="15.75" customHeight="1" x14ac:dyDescent="0.25">
      <c r="A149" s="263"/>
      <c r="B149" s="263"/>
      <c r="C149" s="263"/>
      <c r="D149" s="263"/>
      <c r="E149" s="263"/>
      <c r="F149" s="263"/>
      <c r="G149" s="263"/>
      <c r="H149" s="253"/>
      <c r="I149" s="253"/>
      <c r="J149" s="253"/>
      <c r="K149" s="253"/>
      <c r="L149" s="253"/>
      <c r="M149" s="253"/>
      <c r="N149" s="253"/>
      <c r="O149" s="253"/>
      <c r="P149" s="253"/>
      <c r="Q149" s="253"/>
      <c r="R149" s="253"/>
      <c r="S149" s="253"/>
      <c r="T149" s="253"/>
      <c r="U149" s="253"/>
      <c r="V149" s="253"/>
      <c r="W149" s="253"/>
      <c r="X149" s="253"/>
      <c r="Y149" s="253"/>
      <c r="Z149" s="253"/>
    </row>
    <row r="150" spans="1:26" ht="15.75" customHeight="1" x14ac:dyDescent="0.25">
      <c r="A150" s="263"/>
      <c r="B150" s="263"/>
      <c r="C150" s="263"/>
      <c r="D150" s="263"/>
      <c r="E150" s="263"/>
      <c r="F150" s="263"/>
      <c r="G150" s="263"/>
      <c r="H150" s="253"/>
      <c r="I150" s="253"/>
      <c r="J150" s="253"/>
      <c r="K150" s="253"/>
      <c r="L150" s="253"/>
      <c r="M150" s="253"/>
      <c r="N150" s="253"/>
      <c r="O150" s="253"/>
      <c r="P150" s="253"/>
      <c r="Q150" s="253"/>
      <c r="R150" s="253"/>
      <c r="S150" s="253"/>
      <c r="T150" s="253"/>
      <c r="U150" s="253"/>
      <c r="V150" s="253"/>
      <c r="W150" s="253"/>
      <c r="X150" s="253"/>
      <c r="Y150" s="253"/>
      <c r="Z150" s="253"/>
    </row>
    <row r="151" spans="1:26" ht="15.75" customHeight="1" x14ac:dyDescent="0.25">
      <c r="A151" s="263"/>
      <c r="B151" s="263"/>
      <c r="C151" s="263"/>
      <c r="D151" s="263"/>
      <c r="E151" s="263"/>
      <c r="F151" s="263"/>
      <c r="G151" s="263"/>
      <c r="H151" s="253"/>
      <c r="I151" s="253"/>
      <c r="J151" s="253"/>
      <c r="K151" s="253"/>
      <c r="L151" s="253"/>
      <c r="M151" s="253"/>
      <c r="N151" s="253"/>
      <c r="O151" s="253"/>
      <c r="P151" s="253"/>
      <c r="Q151" s="253"/>
      <c r="R151" s="253"/>
      <c r="S151" s="253"/>
      <c r="T151" s="253"/>
      <c r="U151" s="253"/>
      <c r="V151" s="253"/>
      <c r="W151" s="253"/>
      <c r="X151" s="253"/>
      <c r="Y151" s="253"/>
      <c r="Z151" s="253"/>
    </row>
    <row r="152" spans="1:26" ht="15.75" customHeight="1" x14ac:dyDescent="0.25">
      <c r="A152" s="263"/>
      <c r="B152" s="263"/>
      <c r="C152" s="263"/>
      <c r="D152" s="263"/>
      <c r="E152" s="263"/>
      <c r="F152" s="263"/>
      <c r="G152" s="263"/>
      <c r="H152" s="253"/>
      <c r="I152" s="253"/>
      <c r="J152" s="253"/>
      <c r="K152" s="253"/>
      <c r="L152" s="253"/>
      <c r="M152" s="253"/>
      <c r="N152" s="253"/>
      <c r="O152" s="253"/>
      <c r="P152" s="253"/>
      <c r="Q152" s="253"/>
      <c r="R152" s="253"/>
      <c r="S152" s="253"/>
      <c r="T152" s="253"/>
      <c r="U152" s="253"/>
      <c r="V152" s="253"/>
      <c r="W152" s="253"/>
      <c r="X152" s="253"/>
      <c r="Y152" s="253"/>
      <c r="Z152" s="253"/>
    </row>
    <row r="153" spans="1:26" ht="15.75" customHeight="1" x14ac:dyDescent="0.25">
      <c r="A153" s="263"/>
      <c r="B153" s="263"/>
      <c r="C153" s="263"/>
      <c r="D153" s="263"/>
      <c r="E153" s="263"/>
      <c r="F153" s="263"/>
      <c r="G153" s="263"/>
      <c r="H153" s="253"/>
      <c r="I153" s="253"/>
      <c r="J153" s="253"/>
      <c r="K153" s="253"/>
      <c r="L153" s="253"/>
      <c r="M153" s="253"/>
      <c r="N153" s="253"/>
      <c r="O153" s="253"/>
      <c r="P153" s="253"/>
      <c r="Q153" s="253"/>
      <c r="R153" s="253"/>
      <c r="S153" s="253"/>
      <c r="T153" s="253"/>
      <c r="U153" s="253"/>
      <c r="V153" s="253"/>
      <c r="W153" s="253"/>
      <c r="X153" s="253"/>
      <c r="Y153" s="253"/>
      <c r="Z153" s="253"/>
    </row>
    <row r="154" spans="1:26" ht="15.75" customHeight="1" x14ac:dyDescent="0.25">
      <c r="A154" s="263"/>
      <c r="B154" s="263"/>
      <c r="C154" s="263"/>
      <c r="D154" s="263"/>
      <c r="E154" s="263"/>
      <c r="F154" s="263"/>
      <c r="G154" s="263"/>
      <c r="H154" s="253"/>
      <c r="I154" s="253"/>
      <c r="J154" s="253"/>
      <c r="K154" s="253"/>
      <c r="L154" s="253"/>
      <c r="M154" s="253"/>
      <c r="N154" s="253"/>
      <c r="O154" s="253"/>
      <c r="P154" s="253"/>
      <c r="Q154" s="253"/>
      <c r="R154" s="253"/>
      <c r="S154" s="253"/>
      <c r="T154" s="253"/>
      <c r="U154" s="253"/>
      <c r="V154" s="253"/>
      <c r="W154" s="253"/>
      <c r="X154" s="253"/>
      <c r="Y154" s="253"/>
      <c r="Z154" s="253"/>
    </row>
    <row r="155" spans="1:26" ht="15.75" customHeight="1" x14ac:dyDescent="0.25">
      <c r="A155" s="263"/>
      <c r="B155" s="263"/>
      <c r="C155" s="263"/>
      <c r="D155" s="263"/>
      <c r="E155" s="263"/>
      <c r="F155" s="263"/>
      <c r="G155" s="263"/>
      <c r="H155" s="253"/>
      <c r="I155" s="253"/>
      <c r="J155" s="253"/>
      <c r="K155" s="253"/>
      <c r="L155" s="253"/>
      <c r="M155" s="253"/>
      <c r="N155" s="253"/>
      <c r="O155" s="253"/>
      <c r="P155" s="253"/>
      <c r="Q155" s="253"/>
      <c r="R155" s="253"/>
      <c r="S155" s="253"/>
      <c r="T155" s="253"/>
      <c r="U155" s="253"/>
      <c r="V155" s="253"/>
      <c r="W155" s="253"/>
      <c r="X155" s="253"/>
      <c r="Y155" s="253"/>
      <c r="Z155" s="253"/>
    </row>
    <row r="156" spans="1:26" ht="15.75" customHeight="1" x14ac:dyDescent="0.25">
      <c r="A156" s="263"/>
      <c r="B156" s="263"/>
      <c r="C156" s="263"/>
      <c r="D156" s="263"/>
      <c r="E156" s="263"/>
      <c r="F156" s="263"/>
      <c r="G156" s="263"/>
      <c r="H156" s="253"/>
      <c r="I156" s="253"/>
      <c r="J156" s="253"/>
      <c r="K156" s="253"/>
      <c r="L156" s="253"/>
      <c r="M156" s="253"/>
      <c r="N156" s="253"/>
      <c r="O156" s="253"/>
      <c r="P156" s="253"/>
      <c r="Q156" s="253"/>
      <c r="R156" s="253"/>
      <c r="S156" s="253"/>
      <c r="T156" s="253"/>
      <c r="U156" s="253"/>
      <c r="V156" s="253"/>
      <c r="W156" s="253"/>
      <c r="X156" s="253"/>
      <c r="Y156" s="253"/>
      <c r="Z156" s="253"/>
    </row>
    <row r="157" spans="1:26" ht="15.75" customHeight="1" x14ac:dyDescent="0.25">
      <c r="A157" s="263"/>
      <c r="B157" s="263"/>
      <c r="C157" s="263"/>
      <c r="D157" s="263"/>
      <c r="E157" s="263"/>
      <c r="F157" s="263"/>
      <c r="G157" s="263"/>
      <c r="H157" s="253"/>
      <c r="I157" s="253"/>
      <c r="J157" s="253"/>
      <c r="K157" s="253"/>
      <c r="L157" s="253"/>
      <c r="M157" s="253"/>
      <c r="N157" s="253"/>
      <c r="O157" s="253"/>
      <c r="P157" s="253"/>
      <c r="Q157" s="253"/>
      <c r="R157" s="253"/>
      <c r="S157" s="253"/>
      <c r="T157" s="253"/>
      <c r="U157" s="253"/>
      <c r="V157" s="253"/>
      <c r="W157" s="253"/>
      <c r="X157" s="253"/>
      <c r="Y157" s="253"/>
      <c r="Z157" s="253"/>
    </row>
    <row r="158" spans="1:26" ht="15.75" customHeight="1" x14ac:dyDescent="0.25">
      <c r="A158" s="263"/>
      <c r="B158" s="263"/>
      <c r="C158" s="263"/>
      <c r="D158" s="263"/>
      <c r="E158" s="263"/>
      <c r="F158" s="263"/>
      <c r="G158" s="263"/>
      <c r="H158" s="253"/>
      <c r="I158" s="253"/>
      <c r="J158" s="253"/>
      <c r="K158" s="253"/>
      <c r="L158" s="253"/>
      <c r="M158" s="253"/>
      <c r="N158" s="253"/>
      <c r="O158" s="253"/>
      <c r="P158" s="253"/>
      <c r="Q158" s="253"/>
      <c r="R158" s="253"/>
      <c r="S158" s="253"/>
      <c r="T158" s="253"/>
      <c r="U158" s="253"/>
      <c r="V158" s="253"/>
      <c r="W158" s="253"/>
      <c r="X158" s="253"/>
      <c r="Y158" s="253"/>
      <c r="Z158" s="253"/>
    </row>
    <row r="159" spans="1:26" ht="15.75" customHeight="1" x14ac:dyDescent="0.25">
      <c r="A159" s="263"/>
      <c r="B159" s="263"/>
      <c r="C159" s="263"/>
      <c r="D159" s="263"/>
      <c r="E159" s="263"/>
      <c r="F159" s="263"/>
      <c r="G159" s="263"/>
      <c r="H159" s="253"/>
      <c r="I159" s="253"/>
      <c r="J159" s="253"/>
      <c r="K159" s="253"/>
      <c r="L159" s="253"/>
      <c r="M159" s="253"/>
      <c r="N159" s="253"/>
      <c r="O159" s="253"/>
      <c r="P159" s="253"/>
      <c r="Q159" s="253"/>
      <c r="R159" s="253"/>
      <c r="S159" s="253"/>
      <c r="T159" s="253"/>
      <c r="U159" s="253"/>
      <c r="V159" s="253"/>
      <c r="W159" s="253"/>
      <c r="X159" s="253"/>
      <c r="Y159" s="253"/>
      <c r="Z159" s="253"/>
    </row>
    <row r="160" spans="1:26" ht="15.75" customHeight="1" x14ac:dyDescent="0.25">
      <c r="A160" s="263"/>
      <c r="B160" s="263"/>
      <c r="C160" s="263"/>
      <c r="D160" s="263"/>
      <c r="E160" s="263"/>
      <c r="F160" s="263"/>
      <c r="G160" s="263"/>
      <c r="H160" s="253"/>
      <c r="I160" s="253"/>
      <c r="J160" s="253"/>
      <c r="K160" s="253"/>
      <c r="L160" s="253"/>
      <c r="M160" s="253"/>
      <c r="N160" s="253"/>
      <c r="O160" s="253"/>
      <c r="P160" s="253"/>
      <c r="Q160" s="253"/>
      <c r="R160" s="253"/>
      <c r="S160" s="253"/>
      <c r="T160" s="253"/>
      <c r="U160" s="253"/>
      <c r="V160" s="253"/>
      <c r="W160" s="253"/>
      <c r="X160" s="253"/>
      <c r="Y160" s="253"/>
      <c r="Z160" s="253"/>
    </row>
    <row r="161" spans="1:26" ht="15.75" customHeight="1" x14ac:dyDescent="0.25">
      <c r="A161" s="263"/>
      <c r="B161" s="263"/>
      <c r="C161" s="263"/>
      <c r="D161" s="263"/>
      <c r="E161" s="263"/>
      <c r="F161" s="263"/>
      <c r="G161" s="263"/>
      <c r="H161" s="253"/>
      <c r="I161" s="253"/>
      <c r="J161" s="253"/>
      <c r="K161" s="253"/>
      <c r="L161" s="253"/>
      <c r="M161" s="253"/>
      <c r="N161" s="253"/>
      <c r="O161" s="253"/>
      <c r="P161" s="253"/>
      <c r="Q161" s="253"/>
      <c r="R161" s="253"/>
      <c r="S161" s="253"/>
      <c r="T161" s="253"/>
      <c r="U161" s="253"/>
      <c r="V161" s="253"/>
      <c r="W161" s="253"/>
      <c r="X161" s="253"/>
      <c r="Y161" s="253"/>
      <c r="Z161" s="253"/>
    </row>
    <row r="162" spans="1:26" ht="15.75" customHeight="1" x14ac:dyDescent="0.25">
      <c r="A162" s="263"/>
      <c r="B162" s="263"/>
      <c r="C162" s="263"/>
      <c r="D162" s="263"/>
      <c r="E162" s="263"/>
      <c r="F162" s="263"/>
      <c r="G162" s="263"/>
      <c r="H162" s="253"/>
      <c r="I162" s="253"/>
      <c r="J162" s="253"/>
      <c r="K162" s="253"/>
      <c r="L162" s="253"/>
      <c r="M162" s="253"/>
      <c r="N162" s="253"/>
      <c r="O162" s="253"/>
      <c r="P162" s="253"/>
      <c r="Q162" s="253"/>
      <c r="R162" s="253"/>
      <c r="S162" s="253"/>
      <c r="T162" s="253"/>
      <c r="U162" s="253"/>
      <c r="V162" s="253"/>
      <c r="W162" s="253"/>
      <c r="X162" s="253"/>
      <c r="Y162" s="253"/>
      <c r="Z162" s="253"/>
    </row>
    <row r="163" spans="1:26" ht="15.75" customHeight="1" x14ac:dyDescent="0.25">
      <c r="A163" s="263"/>
      <c r="B163" s="263"/>
      <c r="C163" s="263"/>
      <c r="D163" s="263"/>
      <c r="E163" s="263"/>
      <c r="F163" s="263"/>
      <c r="G163" s="263"/>
      <c r="H163" s="253"/>
      <c r="I163" s="253"/>
      <c r="J163" s="253"/>
      <c r="K163" s="253"/>
      <c r="L163" s="253"/>
      <c r="M163" s="253"/>
      <c r="N163" s="253"/>
      <c r="O163" s="253"/>
      <c r="P163" s="253"/>
      <c r="Q163" s="253"/>
      <c r="R163" s="253"/>
      <c r="S163" s="253"/>
      <c r="T163" s="253"/>
      <c r="U163" s="253"/>
      <c r="V163" s="253"/>
      <c r="W163" s="253"/>
      <c r="X163" s="253"/>
      <c r="Y163" s="253"/>
      <c r="Z163" s="253"/>
    </row>
    <row r="164" spans="1:26" ht="15.75" customHeight="1" x14ac:dyDescent="0.25">
      <c r="A164" s="263"/>
      <c r="B164" s="263"/>
      <c r="C164" s="263"/>
      <c r="D164" s="263"/>
      <c r="E164" s="263"/>
      <c r="F164" s="263"/>
      <c r="G164" s="263"/>
      <c r="H164" s="253"/>
      <c r="I164" s="253"/>
      <c r="J164" s="253"/>
      <c r="K164" s="253"/>
      <c r="L164" s="253"/>
      <c r="M164" s="253"/>
      <c r="N164" s="253"/>
      <c r="O164" s="253"/>
      <c r="P164" s="253"/>
      <c r="Q164" s="253"/>
      <c r="R164" s="253"/>
      <c r="S164" s="253"/>
      <c r="T164" s="253"/>
      <c r="U164" s="253"/>
      <c r="V164" s="253"/>
      <c r="W164" s="253"/>
      <c r="X164" s="253"/>
      <c r="Y164" s="253"/>
      <c r="Z164" s="253"/>
    </row>
    <row r="165" spans="1:26" ht="15.75" customHeight="1" x14ac:dyDescent="0.25">
      <c r="A165" s="263"/>
      <c r="B165" s="263"/>
      <c r="C165" s="263"/>
      <c r="D165" s="263"/>
      <c r="E165" s="263"/>
      <c r="F165" s="263"/>
      <c r="G165" s="263"/>
      <c r="H165" s="253"/>
      <c r="I165" s="253"/>
      <c r="J165" s="253"/>
      <c r="K165" s="253"/>
      <c r="L165" s="253"/>
      <c r="M165" s="253"/>
      <c r="N165" s="253"/>
      <c r="O165" s="253"/>
      <c r="P165" s="253"/>
      <c r="Q165" s="253"/>
      <c r="R165" s="253"/>
      <c r="S165" s="253"/>
      <c r="T165" s="253"/>
      <c r="U165" s="253"/>
      <c r="V165" s="253"/>
      <c r="W165" s="253"/>
      <c r="X165" s="253"/>
      <c r="Y165" s="253"/>
      <c r="Z165" s="253"/>
    </row>
    <row r="166" spans="1:26" ht="15.75" customHeight="1" x14ac:dyDescent="0.25">
      <c r="A166" s="263"/>
      <c r="B166" s="263"/>
      <c r="C166" s="263"/>
      <c r="D166" s="263"/>
      <c r="E166" s="263"/>
      <c r="F166" s="263"/>
      <c r="G166" s="263"/>
      <c r="H166" s="253"/>
      <c r="I166" s="253"/>
      <c r="J166" s="253"/>
      <c r="K166" s="253"/>
      <c r="L166" s="253"/>
      <c r="M166" s="253"/>
      <c r="N166" s="253"/>
      <c r="O166" s="253"/>
      <c r="P166" s="253"/>
      <c r="Q166" s="253"/>
      <c r="R166" s="253"/>
      <c r="S166" s="253"/>
      <c r="T166" s="253"/>
      <c r="U166" s="253"/>
      <c r="V166" s="253"/>
      <c r="W166" s="253"/>
      <c r="X166" s="253"/>
      <c r="Y166" s="253"/>
      <c r="Z166" s="253"/>
    </row>
    <row r="167" spans="1:26" ht="15.75" customHeight="1" x14ac:dyDescent="0.25">
      <c r="A167" s="263"/>
      <c r="B167" s="263"/>
      <c r="C167" s="263"/>
      <c r="D167" s="263"/>
      <c r="E167" s="263"/>
      <c r="F167" s="263"/>
      <c r="G167" s="263"/>
      <c r="H167" s="253"/>
      <c r="I167" s="253"/>
      <c r="J167" s="253"/>
      <c r="K167" s="253"/>
      <c r="L167" s="253"/>
      <c r="M167" s="253"/>
      <c r="N167" s="253"/>
      <c r="O167" s="253"/>
      <c r="P167" s="253"/>
      <c r="Q167" s="253"/>
      <c r="R167" s="253"/>
      <c r="S167" s="253"/>
      <c r="T167" s="253"/>
      <c r="U167" s="253"/>
      <c r="V167" s="253"/>
      <c r="W167" s="253"/>
      <c r="X167" s="253"/>
      <c r="Y167" s="253"/>
      <c r="Z167" s="253"/>
    </row>
    <row r="168" spans="1:26" ht="15.75" customHeight="1" x14ac:dyDescent="0.25">
      <c r="A168" s="263"/>
      <c r="B168" s="263"/>
      <c r="C168" s="263"/>
      <c r="D168" s="263"/>
      <c r="E168" s="263"/>
      <c r="F168" s="263"/>
      <c r="G168" s="263"/>
      <c r="H168" s="253"/>
      <c r="I168" s="253"/>
      <c r="J168" s="253"/>
      <c r="K168" s="253"/>
      <c r="L168" s="253"/>
      <c r="M168" s="253"/>
      <c r="N168" s="253"/>
      <c r="O168" s="253"/>
      <c r="P168" s="253"/>
      <c r="Q168" s="253"/>
      <c r="R168" s="253"/>
      <c r="S168" s="253"/>
      <c r="T168" s="253"/>
      <c r="U168" s="253"/>
      <c r="V168" s="253"/>
      <c r="W168" s="253"/>
      <c r="X168" s="253"/>
      <c r="Y168" s="253"/>
      <c r="Z168" s="253"/>
    </row>
    <row r="169" spans="1:26" ht="15.75" customHeight="1" x14ac:dyDescent="0.25">
      <c r="A169" s="263"/>
      <c r="B169" s="263"/>
      <c r="C169" s="263"/>
      <c r="D169" s="263"/>
      <c r="E169" s="263"/>
      <c r="F169" s="263"/>
      <c r="G169" s="263"/>
      <c r="H169" s="253"/>
      <c r="I169" s="253"/>
      <c r="J169" s="253"/>
      <c r="K169" s="253"/>
      <c r="L169" s="253"/>
      <c r="M169" s="253"/>
      <c r="N169" s="253"/>
      <c r="O169" s="253"/>
      <c r="P169" s="253"/>
      <c r="Q169" s="253"/>
      <c r="R169" s="253"/>
      <c r="S169" s="253"/>
      <c r="T169" s="253"/>
      <c r="U169" s="253"/>
      <c r="V169" s="253"/>
      <c r="W169" s="253"/>
      <c r="X169" s="253"/>
      <c r="Y169" s="253"/>
      <c r="Z169" s="253"/>
    </row>
    <row r="170" spans="1:26" ht="15.75" customHeight="1" x14ac:dyDescent="0.25">
      <c r="A170" s="263"/>
      <c r="B170" s="263"/>
      <c r="C170" s="263"/>
      <c r="D170" s="263"/>
      <c r="E170" s="263"/>
      <c r="F170" s="263"/>
      <c r="G170" s="263"/>
      <c r="H170" s="253"/>
      <c r="I170" s="253"/>
      <c r="J170" s="253"/>
      <c r="K170" s="253"/>
      <c r="L170" s="253"/>
      <c r="M170" s="253"/>
      <c r="N170" s="253"/>
      <c r="O170" s="253"/>
      <c r="P170" s="253"/>
      <c r="Q170" s="253"/>
      <c r="R170" s="253"/>
      <c r="S170" s="253"/>
      <c r="T170" s="253"/>
      <c r="U170" s="253"/>
      <c r="V170" s="253"/>
      <c r="W170" s="253"/>
      <c r="X170" s="253"/>
      <c r="Y170" s="253"/>
      <c r="Z170" s="253"/>
    </row>
    <row r="171" spans="1:26" ht="15.75" customHeight="1" x14ac:dyDescent="0.25">
      <c r="A171" s="263"/>
      <c r="B171" s="263"/>
      <c r="C171" s="263"/>
      <c r="D171" s="263"/>
      <c r="E171" s="263"/>
      <c r="F171" s="263"/>
      <c r="G171" s="263"/>
      <c r="H171" s="253"/>
      <c r="I171" s="253"/>
      <c r="J171" s="253"/>
      <c r="K171" s="253"/>
      <c r="L171" s="253"/>
      <c r="M171" s="253"/>
      <c r="N171" s="253"/>
      <c r="O171" s="253"/>
      <c r="P171" s="253"/>
      <c r="Q171" s="253"/>
      <c r="R171" s="253"/>
      <c r="S171" s="253"/>
      <c r="T171" s="253"/>
      <c r="U171" s="253"/>
      <c r="V171" s="253"/>
      <c r="W171" s="253"/>
      <c r="X171" s="253"/>
      <c r="Y171" s="253"/>
      <c r="Z171" s="253"/>
    </row>
    <row r="172" spans="1:26" ht="15.75" customHeight="1" x14ac:dyDescent="0.25">
      <c r="A172" s="263"/>
      <c r="B172" s="263"/>
      <c r="C172" s="263"/>
      <c r="D172" s="263"/>
      <c r="E172" s="263"/>
      <c r="F172" s="263"/>
      <c r="G172" s="263"/>
      <c r="H172" s="253"/>
      <c r="I172" s="253"/>
      <c r="J172" s="253"/>
      <c r="K172" s="253"/>
      <c r="L172" s="253"/>
      <c r="M172" s="253"/>
      <c r="N172" s="253"/>
      <c r="O172" s="253"/>
      <c r="P172" s="253"/>
      <c r="Q172" s="253"/>
      <c r="R172" s="253"/>
      <c r="S172" s="253"/>
      <c r="T172" s="253"/>
      <c r="U172" s="253"/>
      <c r="V172" s="253"/>
      <c r="W172" s="253"/>
      <c r="X172" s="253"/>
      <c r="Y172" s="253"/>
      <c r="Z172" s="253"/>
    </row>
    <row r="173" spans="1:26" ht="15.75" customHeight="1" x14ac:dyDescent="0.25">
      <c r="A173" s="263"/>
      <c r="B173" s="263"/>
      <c r="C173" s="263"/>
      <c r="D173" s="263"/>
      <c r="E173" s="263"/>
      <c r="F173" s="263"/>
      <c r="G173" s="263"/>
      <c r="H173" s="253"/>
      <c r="I173" s="253"/>
      <c r="J173" s="253"/>
      <c r="K173" s="253"/>
      <c r="L173" s="253"/>
      <c r="M173" s="253"/>
      <c r="N173" s="253"/>
      <c r="O173" s="253"/>
      <c r="P173" s="253"/>
      <c r="Q173" s="253"/>
      <c r="R173" s="253"/>
      <c r="S173" s="253"/>
      <c r="T173" s="253"/>
      <c r="U173" s="253"/>
      <c r="V173" s="253"/>
      <c r="W173" s="253"/>
      <c r="X173" s="253"/>
      <c r="Y173" s="253"/>
      <c r="Z173" s="253"/>
    </row>
    <row r="174" spans="1:26" ht="15.75" customHeight="1" x14ac:dyDescent="0.25">
      <c r="A174" s="263"/>
      <c r="B174" s="263"/>
      <c r="C174" s="263"/>
      <c r="D174" s="263"/>
      <c r="E174" s="263"/>
      <c r="F174" s="263"/>
      <c r="G174" s="263"/>
      <c r="H174" s="253"/>
      <c r="I174" s="253"/>
      <c r="J174" s="253"/>
      <c r="K174" s="253"/>
      <c r="L174" s="253"/>
      <c r="M174" s="253"/>
      <c r="N174" s="253"/>
      <c r="O174" s="253"/>
      <c r="P174" s="253"/>
      <c r="Q174" s="253"/>
      <c r="R174" s="253"/>
      <c r="S174" s="253"/>
      <c r="T174" s="253"/>
      <c r="U174" s="253"/>
      <c r="V174" s="253"/>
      <c r="W174" s="253"/>
      <c r="X174" s="253"/>
      <c r="Y174" s="253"/>
      <c r="Z174" s="253"/>
    </row>
    <row r="175" spans="1:26" ht="15.75" customHeight="1" x14ac:dyDescent="0.25">
      <c r="A175" s="263"/>
      <c r="B175" s="263"/>
      <c r="C175" s="263"/>
      <c r="D175" s="263"/>
      <c r="E175" s="263"/>
      <c r="F175" s="263"/>
      <c r="G175" s="263"/>
      <c r="H175" s="253"/>
      <c r="I175" s="253"/>
      <c r="J175" s="253"/>
      <c r="K175" s="253"/>
      <c r="L175" s="253"/>
      <c r="M175" s="253"/>
      <c r="N175" s="253"/>
      <c r="O175" s="253"/>
      <c r="P175" s="253"/>
      <c r="Q175" s="253"/>
      <c r="R175" s="253"/>
      <c r="S175" s="253"/>
      <c r="T175" s="253"/>
      <c r="U175" s="253"/>
      <c r="V175" s="253"/>
      <c r="W175" s="253"/>
      <c r="X175" s="253"/>
      <c r="Y175" s="253"/>
      <c r="Z175" s="253"/>
    </row>
    <row r="176" spans="1:26" ht="15.75" customHeight="1" x14ac:dyDescent="0.25">
      <c r="A176" s="263"/>
      <c r="B176" s="263"/>
      <c r="C176" s="263"/>
      <c r="D176" s="263"/>
      <c r="E176" s="263"/>
      <c r="F176" s="263"/>
      <c r="G176" s="263"/>
      <c r="H176" s="253"/>
      <c r="I176" s="253"/>
      <c r="J176" s="253"/>
      <c r="K176" s="253"/>
      <c r="L176" s="253"/>
      <c r="M176" s="253"/>
      <c r="N176" s="253"/>
      <c r="O176" s="253"/>
      <c r="P176" s="253"/>
      <c r="Q176" s="253"/>
      <c r="R176" s="253"/>
      <c r="S176" s="253"/>
      <c r="T176" s="253"/>
      <c r="U176" s="253"/>
      <c r="V176" s="253"/>
      <c r="W176" s="253"/>
      <c r="X176" s="253"/>
      <c r="Y176" s="253"/>
      <c r="Z176" s="253"/>
    </row>
    <row r="177" spans="1:26" ht="15.75" customHeight="1" x14ac:dyDescent="0.25">
      <c r="A177" s="263"/>
      <c r="B177" s="263"/>
      <c r="C177" s="263"/>
      <c r="D177" s="263"/>
      <c r="E177" s="263"/>
      <c r="F177" s="263"/>
      <c r="G177" s="263"/>
      <c r="H177" s="253"/>
      <c r="I177" s="253"/>
      <c r="J177" s="253"/>
      <c r="K177" s="253"/>
      <c r="L177" s="253"/>
      <c r="M177" s="253"/>
      <c r="N177" s="253"/>
      <c r="O177" s="253"/>
      <c r="P177" s="253"/>
      <c r="Q177" s="253"/>
      <c r="R177" s="253"/>
      <c r="S177" s="253"/>
      <c r="T177" s="253"/>
      <c r="U177" s="253"/>
      <c r="V177" s="253"/>
      <c r="W177" s="253"/>
      <c r="X177" s="253"/>
      <c r="Y177" s="253"/>
      <c r="Z177" s="253"/>
    </row>
    <row r="178" spans="1:26" ht="15.75" customHeight="1" x14ac:dyDescent="0.25">
      <c r="A178" s="263"/>
      <c r="B178" s="263"/>
      <c r="C178" s="263"/>
      <c r="D178" s="263"/>
      <c r="E178" s="263"/>
      <c r="F178" s="263"/>
      <c r="G178" s="263"/>
      <c r="H178" s="253"/>
      <c r="I178" s="253"/>
      <c r="J178" s="253"/>
      <c r="K178" s="253"/>
      <c r="L178" s="253"/>
      <c r="M178" s="253"/>
      <c r="N178" s="253"/>
      <c r="O178" s="253"/>
      <c r="P178" s="253"/>
      <c r="Q178" s="253"/>
      <c r="R178" s="253"/>
      <c r="S178" s="253"/>
      <c r="T178" s="253"/>
      <c r="U178" s="253"/>
      <c r="V178" s="253"/>
      <c r="W178" s="253"/>
      <c r="X178" s="253"/>
      <c r="Y178" s="253"/>
      <c r="Z178" s="253"/>
    </row>
    <row r="179" spans="1:26" ht="15.75" customHeight="1" x14ac:dyDescent="0.25">
      <c r="A179" s="263"/>
      <c r="B179" s="263"/>
      <c r="C179" s="263"/>
      <c r="D179" s="263"/>
      <c r="E179" s="263"/>
      <c r="F179" s="263"/>
      <c r="G179" s="263"/>
      <c r="H179" s="253"/>
      <c r="I179" s="253"/>
      <c r="J179" s="253"/>
      <c r="K179" s="253"/>
      <c r="L179" s="253"/>
      <c r="M179" s="253"/>
      <c r="N179" s="253"/>
      <c r="O179" s="253"/>
      <c r="P179" s="253"/>
      <c r="Q179" s="253"/>
      <c r="R179" s="253"/>
      <c r="S179" s="253"/>
      <c r="T179" s="253"/>
      <c r="U179" s="253"/>
      <c r="V179" s="253"/>
      <c r="W179" s="253"/>
      <c r="X179" s="253"/>
      <c r="Y179" s="253"/>
      <c r="Z179" s="253"/>
    </row>
    <row r="180" spans="1:26" ht="15.75" customHeight="1" x14ac:dyDescent="0.25">
      <c r="A180" s="263"/>
      <c r="B180" s="263"/>
      <c r="C180" s="263"/>
      <c r="D180" s="263"/>
      <c r="E180" s="263"/>
      <c r="F180" s="263"/>
      <c r="G180" s="263"/>
      <c r="H180" s="253"/>
      <c r="I180" s="253"/>
      <c r="J180" s="253"/>
      <c r="K180" s="253"/>
      <c r="L180" s="253"/>
      <c r="M180" s="253"/>
      <c r="N180" s="253"/>
      <c r="O180" s="253"/>
      <c r="P180" s="253"/>
      <c r="Q180" s="253"/>
      <c r="R180" s="253"/>
      <c r="S180" s="253"/>
      <c r="T180" s="253"/>
      <c r="U180" s="253"/>
      <c r="V180" s="253"/>
      <c r="W180" s="253"/>
      <c r="X180" s="253"/>
      <c r="Y180" s="253"/>
      <c r="Z180" s="253"/>
    </row>
    <row r="181" spans="1:26" ht="15.75" customHeight="1" x14ac:dyDescent="0.25">
      <c r="A181" s="263"/>
      <c r="B181" s="263"/>
      <c r="C181" s="263"/>
      <c r="D181" s="263"/>
      <c r="E181" s="263"/>
      <c r="F181" s="263"/>
      <c r="G181" s="263"/>
      <c r="H181" s="253"/>
      <c r="I181" s="253"/>
      <c r="J181" s="253"/>
      <c r="K181" s="253"/>
      <c r="L181" s="253"/>
      <c r="M181" s="253"/>
      <c r="N181" s="253"/>
      <c r="O181" s="253"/>
      <c r="P181" s="253"/>
      <c r="Q181" s="253"/>
      <c r="R181" s="253"/>
      <c r="S181" s="253"/>
      <c r="T181" s="253"/>
      <c r="U181" s="253"/>
      <c r="V181" s="253"/>
      <c r="W181" s="253"/>
      <c r="X181" s="253"/>
      <c r="Y181" s="253"/>
      <c r="Z181" s="253"/>
    </row>
    <row r="182" spans="1:26" ht="15.75" customHeight="1" x14ac:dyDescent="0.25">
      <c r="A182" s="263"/>
      <c r="B182" s="263"/>
      <c r="C182" s="263"/>
      <c r="D182" s="263"/>
      <c r="E182" s="263"/>
      <c r="F182" s="263"/>
      <c r="G182" s="263"/>
      <c r="H182" s="253"/>
      <c r="I182" s="253"/>
      <c r="J182" s="253"/>
      <c r="K182" s="253"/>
      <c r="L182" s="253"/>
      <c r="M182" s="253"/>
      <c r="N182" s="253"/>
      <c r="O182" s="253"/>
      <c r="P182" s="253"/>
      <c r="Q182" s="253"/>
      <c r="R182" s="253"/>
      <c r="S182" s="253"/>
      <c r="T182" s="253"/>
      <c r="U182" s="253"/>
      <c r="V182" s="253"/>
      <c r="W182" s="253"/>
      <c r="X182" s="253"/>
      <c r="Y182" s="253"/>
      <c r="Z182" s="253"/>
    </row>
    <row r="183" spans="1:26" ht="15.75" customHeight="1" x14ac:dyDescent="0.25">
      <c r="A183" s="263"/>
      <c r="B183" s="263"/>
      <c r="C183" s="263"/>
      <c r="D183" s="263"/>
      <c r="E183" s="263"/>
      <c r="F183" s="263"/>
      <c r="G183" s="263"/>
      <c r="H183" s="253"/>
      <c r="I183" s="253"/>
      <c r="J183" s="253"/>
      <c r="K183" s="253"/>
      <c r="L183" s="253"/>
      <c r="M183" s="253"/>
      <c r="N183" s="253"/>
      <c r="O183" s="253"/>
      <c r="P183" s="253"/>
      <c r="Q183" s="253"/>
      <c r="R183" s="253"/>
      <c r="S183" s="253"/>
      <c r="T183" s="253"/>
      <c r="U183" s="253"/>
      <c r="V183" s="253"/>
      <c r="W183" s="253"/>
      <c r="X183" s="253"/>
      <c r="Y183" s="253"/>
      <c r="Z183" s="253"/>
    </row>
    <row r="184" spans="1:26" ht="15.75" customHeight="1" x14ac:dyDescent="0.25">
      <c r="A184" s="263"/>
      <c r="B184" s="263"/>
      <c r="C184" s="263"/>
      <c r="D184" s="263"/>
      <c r="E184" s="263"/>
      <c r="F184" s="263"/>
      <c r="G184" s="263"/>
      <c r="H184" s="253"/>
      <c r="I184" s="253"/>
      <c r="J184" s="253"/>
      <c r="K184" s="253"/>
      <c r="L184" s="253"/>
      <c r="M184" s="253"/>
      <c r="N184" s="253"/>
      <c r="O184" s="253"/>
      <c r="P184" s="253"/>
      <c r="Q184" s="253"/>
      <c r="R184" s="253"/>
      <c r="S184" s="253"/>
      <c r="T184" s="253"/>
      <c r="U184" s="253"/>
      <c r="V184" s="253"/>
      <c r="W184" s="253"/>
      <c r="X184" s="253"/>
      <c r="Y184" s="253"/>
      <c r="Z184" s="253"/>
    </row>
    <row r="185" spans="1:26" ht="15.75" customHeight="1" x14ac:dyDescent="0.25">
      <c r="A185" s="263"/>
      <c r="B185" s="263"/>
      <c r="C185" s="263"/>
      <c r="D185" s="263"/>
      <c r="E185" s="263"/>
      <c r="F185" s="263"/>
      <c r="G185" s="263"/>
      <c r="H185" s="253"/>
      <c r="I185" s="253"/>
      <c r="J185" s="253"/>
      <c r="K185" s="253"/>
      <c r="L185" s="253"/>
      <c r="M185" s="253"/>
      <c r="N185" s="253"/>
      <c r="O185" s="253"/>
      <c r="P185" s="253"/>
      <c r="Q185" s="253"/>
      <c r="R185" s="253"/>
      <c r="S185" s="253"/>
      <c r="T185" s="253"/>
      <c r="U185" s="253"/>
      <c r="V185" s="253"/>
      <c r="W185" s="253"/>
      <c r="X185" s="253"/>
      <c r="Y185" s="253"/>
      <c r="Z185" s="253"/>
    </row>
    <row r="186" spans="1:26" ht="15.75" customHeight="1" x14ac:dyDescent="0.25">
      <c r="A186" s="263"/>
      <c r="B186" s="263"/>
      <c r="C186" s="263"/>
      <c r="D186" s="263"/>
      <c r="E186" s="263"/>
      <c r="F186" s="263"/>
      <c r="G186" s="263"/>
      <c r="H186" s="253"/>
      <c r="I186" s="253"/>
      <c r="J186" s="253"/>
      <c r="K186" s="253"/>
      <c r="L186" s="253"/>
      <c r="M186" s="253"/>
      <c r="N186" s="253"/>
      <c r="O186" s="253"/>
      <c r="P186" s="253"/>
      <c r="Q186" s="253"/>
      <c r="R186" s="253"/>
      <c r="S186" s="253"/>
      <c r="T186" s="253"/>
      <c r="U186" s="253"/>
      <c r="V186" s="253"/>
      <c r="W186" s="253"/>
      <c r="X186" s="253"/>
      <c r="Y186" s="253"/>
      <c r="Z186" s="253"/>
    </row>
    <row r="187" spans="1:26" ht="15.75" customHeight="1" x14ac:dyDescent="0.25">
      <c r="A187" s="263"/>
      <c r="B187" s="263"/>
      <c r="C187" s="263"/>
      <c r="D187" s="263"/>
      <c r="E187" s="263"/>
      <c r="F187" s="263"/>
      <c r="G187" s="263"/>
      <c r="H187" s="253"/>
      <c r="I187" s="253"/>
      <c r="J187" s="253"/>
      <c r="K187" s="253"/>
      <c r="L187" s="253"/>
      <c r="M187" s="253"/>
      <c r="N187" s="253"/>
      <c r="O187" s="253"/>
      <c r="P187" s="253"/>
      <c r="Q187" s="253"/>
      <c r="R187" s="253"/>
      <c r="S187" s="253"/>
      <c r="T187" s="253"/>
      <c r="U187" s="253"/>
      <c r="V187" s="253"/>
      <c r="W187" s="253"/>
      <c r="X187" s="253"/>
      <c r="Y187" s="253"/>
      <c r="Z187" s="253"/>
    </row>
    <row r="188" spans="1:26" ht="15.75" customHeight="1" x14ac:dyDescent="0.25">
      <c r="A188" s="263"/>
      <c r="B188" s="263"/>
      <c r="C188" s="263"/>
      <c r="D188" s="263"/>
      <c r="E188" s="263"/>
      <c r="F188" s="263"/>
      <c r="G188" s="263"/>
      <c r="H188" s="253"/>
      <c r="I188" s="253"/>
      <c r="J188" s="253"/>
      <c r="K188" s="253"/>
      <c r="L188" s="253"/>
      <c r="M188" s="253"/>
      <c r="N188" s="253"/>
      <c r="O188" s="253"/>
      <c r="P188" s="253"/>
      <c r="Q188" s="253"/>
      <c r="R188" s="253"/>
      <c r="S188" s="253"/>
      <c r="T188" s="253"/>
      <c r="U188" s="253"/>
      <c r="V188" s="253"/>
      <c r="W188" s="253"/>
      <c r="X188" s="253"/>
      <c r="Y188" s="253"/>
      <c r="Z188" s="253"/>
    </row>
    <row r="189" spans="1:26" ht="15.75" customHeight="1" x14ac:dyDescent="0.25">
      <c r="A189" s="263"/>
      <c r="B189" s="263"/>
      <c r="C189" s="263"/>
      <c r="D189" s="263"/>
      <c r="E189" s="263"/>
      <c r="F189" s="263"/>
      <c r="G189" s="263"/>
      <c r="H189" s="253"/>
      <c r="I189" s="253"/>
      <c r="J189" s="253"/>
      <c r="K189" s="253"/>
      <c r="L189" s="253"/>
      <c r="M189" s="253"/>
      <c r="N189" s="253"/>
      <c r="O189" s="253"/>
      <c r="P189" s="253"/>
      <c r="Q189" s="253"/>
      <c r="R189" s="253"/>
      <c r="S189" s="253"/>
      <c r="T189" s="253"/>
      <c r="U189" s="253"/>
      <c r="V189" s="253"/>
      <c r="W189" s="253"/>
      <c r="X189" s="253"/>
      <c r="Y189" s="253"/>
      <c r="Z189" s="253"/>
    </row>
    <row r="190" spans="1:26" ht="15.75" customHeight="1" x14ac:dyDescent="0.25">
      <c r="A190" s="263"/>
      <c r="B190" s="263"/>
      <c r="C190" s="263"/>
      <c r="D190" s="263"/>
      <c r="E190" s="263"/>
      <c r="F190" s="263"/>
      <c r="G190" s="263"/>
      <c r="H190" s="253"/>
      <c r="I190" s="253"/>
      <c r="J190" s="253"/>
      <c r="K190" s="253"/>
      <c r="L190" s="253"/>
      <c r="M190" s="253"/>
      <c r="N190" s="253"/>
      <c r="O190" s="253"/>
      <c r="P190" s="253"/>
      <c r="Q190" s="253"/>
      <c r="R190" s="253"/>
      <c r="S190" s="253"/>
      <c r="T190" s="253"/>
      <c r="U190" s="253"/>
      <c r="V190" s="253"/>
      <c r="W190" s="253"/>
      <c r="X190" s="253"/>
      <c r="Y190" s="253"/>
      <c r="Z190" s="253"/>
    </row>
    <row r="191" spans="1:26" ht="15.75" customHeight="1" x14ac:dyDescent="0.25">
      <c r="A191" s="263"/>
      <c r="B191" s="263"/>
      <c r="C191" s="263"/>
      <c r="D191" s="263"/>
      <c r="E191" s="263"/>
      <c r="F191" s="263"/>
      <c r="G191" s="263"/>
      <c r="H191" s="253"/>
      <c r="I191" s="253"/>
      <c r="J191" s="253"/>
      <c r="K191" s="253"/>
      <c r="L191" s="253"/>
      <c r="M191" s="253"/>
      <c r="N191" s="253"/>
      <c r="O191" s="253"/>
      <c r="P191" s="253"/>
      <c r="Q191" s="253"/>
      <c r="R191" s="253"/>
      <c r="S191" s="253"/>
      <c r="T191" s="253"/>
      <c r="U191" s="253"/>
      <c r="V191" s="253"/>
      <c r="W191" s="253"/>
      <c r="X191" s="253"/>
      <c r="Y191" s="253"/>
      <c r="Z191" s="253"/>
    </row>
    <row r="192" spans="1:26" ht="15.75" customHeight="1" x14ac:dyDescent="0.25">
      <c r="A192" s="263"/>
      <c r="B192" s="263"/>
      <c r="C192" s="263"/>
      <c r="D192" s="263"/>
      <c r="E192" s="263"/>
      <c r="F192" s="263"/>
      <c r="G192" s="263"/>
      <c r="H192" s="253"/>
      <c r="I192" s="253"/>
      <c r="J192" s="253"/>
      <c r="K192" s="253"/>
      <c r="L192" s="253"/>
      <c r="M192" s="253"/>
      <c r="N192" s="253"/>
      <c r="O192" s="253"/>
      <c r="P192" s="253"/>
      <c r="Q192" s="253"/>
      <c r="R192" s="253"/>
      <c r="S192" s="253"/>
      <c r="T192" s="253"/>
      <c r="U192" s="253"/>
      <c r="V192" s="253"/>
      <c r="W192" s="253"/>
      <c r="X192" s="253"/>
      <c r="Y192" s="253"/>
      <c r="Z192" s="253"/>
    </row>
    <row r="193" spans="1:26" ht="15.75" customHeight="1" x14ac:dyDescent="0.25">
      <c r="A193" s="263"/>
      <c r="B193" s="263"/>
      <c r="C193" s="263"/>
      <c r="D193" s="263"/>
      <c r="E193" s="263"/>
      <c r="F193" s="263"/>
      <c r="G193" s="263"/>
      <c r="H193" s="253"/>
      <c r="I193" s="253"/>
      <c r="J193" s="253"/>
      <c r="K193" s="253"/>
      <c r="L193" s="253"/>
      <c r="M193" s="253"/>
      <c r="N193" s="253"/>
      <c r="O193" s="253"/>
      <c r="P193" s="253"/>
      <c r="Q193" s="253"/>
      <c r="R193" s="253"/>
      <c r="S193" s="253"/>
      <c r="T193" s="253"/>
      <c r="U193" s="253"/>
      <c r="V193" s="253"/>
      <c r="W193" s="253"/>
      <c r="X193" s="253"/>
      <c r="Y193" s="253"/>
      <c r="Z193" s="253"/>
    </row>
    <row r="194" spans="1:26" ht="15.75" customHeight="1" x14ac:dyDescent="0.25">
      <c r="A194" s="263"/>
      <c r="B194" s="263"/>
      <c r="C194" s="263"/>
      <c r="D194" s="263"/>
      <c r="E194" s="263"/>
      <c r="F194" s="263"/>
      <c r="G194" s="263"/>
      <c r="H194" s="253"/>
      <c r="I194" s="253"/>
      <c r="J194" s="253"/>
      <c r="K194" s="253"/>
      <c r="L194" s="253"/>
      <c r="M194" s="253"/>
      <c r="N194" s="253"/>
      <c r="O194" s="253"/>
      <c r="P194" s="253"/>
      <c r="Q194" s="253"/>
      <c r="R194" s="253"/>
      <c r="S194" s="253"/>
      <c r="T194" s="253"/>
      <c r="U194" s="253"/>
      <c r="V194" s="253"/>
      <c r="W194" s="253"/>
      <c r="X194" s="253"/>
      <c r="Y194" s="253"/>
      <c r="Z194" s="253"/>
    </row>
    <row r="195" spans="1:26" ht="15.75" customHeight="1" x14ac:dyDescent="0.25">
      <c r="A195" s="263"/>
      <c r="B195" s="263"/>
      <c r="C195" s="263"/>
      <c r="D195" s="263"/>
      <c r="E195" s="263"/>
      <c r="F195" s="263"/>
      <c r="G195" s="263"/>
      <c r="H195" s="253"/>
      <c r="I195" s="253"/>
      <c r="J195" s="253"/>
      <c r="K195" s="253"/>
      <c r="L195" s="253"/>
      <c r="M195" s="253"/>
      <c r="N195" s="253"/>
      <c r="O195" s="253"/>
      <c r="P195" s="253"/>
      <c r="Q195" s="253"/>
      <c r="R195" s="253"/>
      <c r="S195" s="253"/>
      <c r="T195" s="253"/>
      <c r="U195" s="253"/>
      <c r="V195" s="253"/>
      <c r="W195" s="253"/>
      <c r="X195" s="253"/>
      <c r="Y195" s="253"/>
      <c r="Z195" s="253"/>
    </row>
    <row r="196" spans="1:26" ht="15.75" customHeight="1" x14ac:dyDescent="0.25">
      <c r="A196" s="263"/>
      <c r="B196" s="263"/>
      <c r="C196" s="263"/>
      <c r="D196" s="263"/>
      <c r="E196" s="263"/>
      <c r="F196" s="263"/>
      <c r="G196" s="263"/>
      <c r="H196" s="253"/>
      <c r="I196" s="253"/>
      <c r="J196" s="253"/>
      <c r="K196" s="253"/>
      <c r="L196" s="253"/>
      <c r="M196" s="253"/>
      <c r="N196" s="253"/>
      <c r="O196" s="253"/>
      <c r="P196" s="253"/>
      <c r="Q196" s="253"/>
      <c r="R196" s="253"/>
      <c r="S196" s="253"/>
      <c r="T196" s="253"/>
      <c r="U196" s="253"/>
      <c r="V196" s="253"/>
      <c r="W196" s="253"/>
      <c r="X196" s="253"/>
      <c r="Y196" s="253"/>
      <c r="Z196" s="253"/>
    </row>
    <row r="197" spans="1:26" ht="15.75" customHeight="1" x14ac:dyDescent="0.25">
      <c r="A197" s="263"/>
      <c r="B197" s="263"/>
      <c r="C197" s="263"/>
      <c r="D197" s="263"/>
      <c r="E197" s="263"/>
      <c r="F197" s="263"/>
      <c r="G197" s="263"/>
      <c r="H197" s="253"/>
      <c r="I197" s="253"/>
      <c r="J197" s="253"/>
      <c r="K197" s="253"/>
      <c r="L197" s="253"/>
      <c r="M197" s="253"/>
      <c r="N197" s="253"/>
      <c r="O197" s="253"/>
      <c r="P197" s="253"/>
      <c r="Q197" s="253"/>
      <c r="R197" s="253"/>
      <c r="S197" s="253"/>
      <c r="T197" s="253"/>
      <c r="U197" s="253"/>
      <c r="V197" s="253"/>
      <c r="W197" s="253"/>
      <c r="X197" s="253"/>
      <c r="Y197" s="253"/>
      <c r="Z197" s="253"/>
    </row>
    <row r="198" spans="1:26" ht="15.75" customHeight="1" x14ac:dyDescent="0.25">
      <c r="A198" s="263"/>
      <c r="B198" s="263"/>
      <c r="C198" s="263"/>
      <c r="D198" s="263"/>
      <c r="E198" s="263"/>
      <c r="F198" s="263"/>
      <c r="G198" s="263"/>
      <c r="H198" s="253"/>
      <c r="I198" s="253"/>
      <c r="J198" s="253"/>
      <c r="K198" s="253"/>
      <c r="L198" s="253"/>
      <c r="M198" s="253"/>
      <c r="N198" s="253"/>
      <c r="O198" s="253"/>
      <c r="P198" s="253"/>
      <c r="Q198" s="253"/>
      <c r="R198" s="253"/>
      <c r="S198" s="253"/>
      <c r="T198" s="253"/>
      <c r="U198" s="253"/>
      <c r="V198" s="253"/>
      <c r="W198" s="253"/>
      <c r="X198" s="253"/>
      <c r="Y198" s="253"/>
      <c r="Z198" s="253"/>
    </row>
    <row r="199" spans="1:26" ht="15.75" customHeight="1" x14ac:dyDescent="0.25">
      <c r="A199" s="263"/>
      <c r="B199" s="263"/>
      <c r="C199" s="263"/>
      <c r="D199" s="263"/>
      <c r="E199" s="263"/>
      <c r="F199" s="263"/>
      <c r="G199" s="263"/>
      <c r="H199" s="253"/>
      <c r="I199" s="253"/>
      <c r="J199" s="253"/>
      <c r="K199" s="253"/>
      <c r="L199" s="253"/>
      <c r="M199" s="253"/>
      <c r="N199" s="253"/>
      <c r="O199" s="253"/>
      <c r="P199" s="253"/>
      <c r="Q199" s="253"/>
      <c r="R199" s="253"/>
      <c r="S199" s="253"/>
      <c r="T199" s="253"/>
      <c r="U199" s="253"/>
      <c r="V199" s="253"/>
      <c r="W199" s="253"/>
      <c r="X199" s="253"/>
      <c r="Y199" s="253"/>
      <c r="Z199" s="253"/>
    </row>
    <row r="200" spans="1:26" ht="15.75" customHeight="1" x14ac:dyDescent="0.25">
      <c r="A200" s="263"/>
      <c r="B200" s="263"/>
      <c r="C200" s="263"/>
      <c r="D200" s="263"/>
      <c r="E200" s="263"/>
      <c r="F200" s="263"/>
      <c r="G200" s="263"/>
      <c r="H200" s="253"/>
      <c r="I200" s="253"/>
      <c r="J200" s="253"/>
      <c r="K200" s="253"/>
      <c r="L200" s="253"/>
      <c r="M200" s="253"/>
      <c r="N200" s="253"/>
      <c r="O200" s="253"/>
      <c r="P200" s="253"/>
      <c r="Q200" s="253"/>
      <c r="R200" s="253"/>
      <c r="S200" s="253"/>
      <c r="T200" s="253"/>
      <c r="U200" s="253"/>
      <c r="V200" s="253"/>
      <c r="W200" s="253"/>
      <c r="X200" s="253"/>
      <c r="Y200" s="253"/>
      <c r="Z200" s="253"/>
    </row>
    <row r="201" spans="1:26" ht="15.75" customHeight="1" x14ac:dyDescent="0.25">
      <c r="A201" s="263"/>
      <c r="B201" s="263"/>
      <c r="C201" s="263"/>
      <c r="D201" s="263"/>
      <c r="E201" s="263"/>
      <c r="F201" s="263"/>
      <c r="G201" s="263"/>
      <c r="H201" s="253"/>
      <c r="I201" s="253"/>
      <c r="J201" s="253"/>
      <c r="K201" s="253"/>
      <c r="L201" s="253"/>
      <c r="M201" s="253"/>
      <c r="N201" s="253"/>
      <c r="O201" s="253"/>
      <c r="P201" s="253"/>
      <c r="Q201" s="253"/>
      <c r="R201" s="253"/>
      <c r="S201" s="253"/>
      <c r="T201" s="253"/>
      <c r="U201" s="253"/>
      <c r="V201" s="253"/>
      <c r="W201" s="253"/>
      <c r="X201" s="253"/>
      <c r="Y201" s="253"/>
      <c r="Z201" s="253"/>
    </row>
    <row r="202" spans="1:26" ht="15.75" customHeight="1" x14ac:dyDescent="0.25">
      <c r="A202" s="263"/>
      <c r="B202" s="263"/>
      <c r="C202" s="263"/>
      <c r="D202" s="263"/>
      <c r="E202" s="263"/>
      <c r="F202" s="263"/>
      <c r="G202" s="263"/>
      <c r="H202" s="253"/>
      <c r="I202" s="253"/>
      <c r="J202" s="253"/>
      <c r="K202" s="253"/>
      <c r="L202" s="253"/>
      <c r="M202" s="253"/>
      <c r="N202" s="253"/>
      <c r="O202" s="253"/>
      <c r="P202" s="253"/>
      <c r="Q202" s="253"/>
      <c r="R202" s="253"/>
      <c r="S202" s="253"/>
      <c r="T202" s="253"/>
      <c r="U202" s="253"/>
      <c r="V202" s="253"/>
      <c r="W202" s="253"/>
      <c r="X202" s="253"/>
      <c r="Y202" s="253"/>
      <c r="Z202" s="253"/>
    </row>
    <row r="203" spans="1:26" ht="15.75" customHeight="1" x14ac:dyDescent="0.25">
      <c r="A203" s="263"/>
      <c r="B203" s="263"/>
      <c r="C203" s="263"/>
      <c r="D203" s="263"/>
      <c r="E203" s="263"/>
      <c r="F203" s="263"/>
      <c r="G203" s="263"/>
      <c r="H203" s="253"/>
      <c r="I203" s="253"/>
      <c r="J203" s="253"/>
      <c r="K203" s="253"/>
      <c r="L203" s="253"/>
      <c r="M203" s="253"/>
      <c r="N203" s="253"/>
      <c r="O203" s="253"/>
      <c r="P203" s="253"/>
      <c r="Q203" s="253"/>
      <c r="R203" s="253"/>
      <c r="S203" s="253"/>
      <c r="T203" s="253"/>
      <c r="U203" s="253"/>
      <c r="V203" s="253"/>
      <c r="W203" s="253"/>
      <c r="X203" s="253"/>
      <c r="Y203" s="253"/>
      <c r="Z203" s="253"/>
    </row>
    <row r="204" spans="1:26" ht="15.75" customHeight="1" x14ac:dyDescent="0.25">
      <c r="A204" s="263"/>
      <c r="B204" s="263"/>
      <c r="C204" s="263"/>
      <c r="D204" s="263"/>
      <c r="E204" s="263"/>
      <c r="F204" s="263"/>
      <c r="G204" s="263"/>
      <c r="H204" s="253"/>
      <c r="I204" s="253"/>
      <c r="J204" s="253"/>
      <c r="K204" s="253"/>
      <c r="L204" s="253"/>
      <c r="M204" s="253"/>
      <c r="N204" s="253"/>
      <c r="O204" s="253"/>
      <c r="P204" s="253"/>
      <c r="Q204" s="253"/>
      <c r="R204" s="253"/>
      <c r="S204" s="253"/>
      <c r="T204" s="253"/>
      <c r="U204" s="253"/>
      <c r="V204" s="253"/>
      <c r="W204" s="253"/>
      <c r="X204" s="253"/>
      <c r="Y204" s="253"/>
      <c r="Z204" s="253"/>
    </row>
    <row r="205" spans="1:26" ht="15.75" customHeight="1" x14ac:dyDescent="0.25">
      <c r="A205" s="263"/>
      <c r="B205" s="263"/>
      <c r="C205" s="263"/>
      <c r="D205" s="263"/>
      <c r="E205" s="263"/>
      <c r="F205" s="263"/>
      <c r="G205" s="263"/>
      <c r="H205" s="253"/>
      <c r="I205" s="253"/>
      <c r="J205" s="253"/>
      <c r="K205" s="253"/>
      <c r="L205" s="253"/>
      <c r="M205" s="253"/>
      <c r="N205" s="253"/>
      <c r="O205" s="253"/>
      <c r="P205" s="253"/>
      <c r="Q205" s="253"/>
      <c r="R205" s="253"/>
      <c r="S205" s="253"/>
      <c r="T205" s="253"/>
      <c r="U205" s="253"/>
      <c r="V205" s="253"/>
      <c r="W205" s="253"/>
      <c r="X205" s="253"/>
      <c r="Y205" s="253"/>
      <c r="Z205" s="253"/>
    </row>
    <row r="206" spans="1:26" ht="15.75" customHeight="1" x14ac:dyDescent="0.25">
      <c r="A206" s="263"/>
      <c r="B206" s="263"/>
      <c r="C206" s="263"/>
      <c r="D206" s="263"/>
      <c r="E206" s="263"/>
      <c r="F206" s="263"/>
      <c r="G206" s="263"/>
      <c r="H206" s="253"/>
      <c r="I206" s="253"/>
      <c r="J206" s="253"/>
      <c r="K206" s="253"/>
      <c r="L206" s="253"/>
      <c r="M206" s="253"/>
      <c r="N206" s="253"/>
      <c r="O206" s="253"/>
      <c r="P206" s="253"/>
      <c r="Q206" s="253"/>
      <c r="R206" s="253"/>
      <c r="S206" s="253"/>
      <c r="T206" s="253"/>
      <c r="U206" s="253"/>
      <c r="V206" s="253"/>
      <c r="W206" s="253"/>
      <c r="X206" s="253"/>
      <c r="Y206" s="253"/>
      <c r="Z206" s="253"/>
    </row>
    <row r="207" spans="1:26" ht="15.75" customHeight="1" x14ac:dyDescent="0.25">
      <c r="A207" s="263"/>
      <c r="B207" s="263"/>
      <c r="C207" s="263"/>
      <c r="D207" s="263"/>
      <c r="E207" s="263"/>
      <c r="F207" s="263"/>
      <c r="G207" s="263"/>
      <c r="H207" s="253"/>
      <c r="I207" s="253"/>
      <c r="J207" s="253"/>
      <c r="K207" s="253"/>
      <c r="L207" s="253"/>
      <c r="M207" s="253"/>
      <c r="N207" s="253"/>
      <c r="O207" s="253"/>
      <c r="P207" s="253"/>
      <c r="Q207" s="253"/>
      <c r="R207" s="253"/>
      <c r="S207" s="253"/>
      <c r="T207" s="253"/>
      <c r="U207" s="253"/>
      <c r="V207" s="253"/>
      <c r="W207" s="253"/>
      <c r="X207" s="253"/>
      <c r="Y207" s="253"/>
      <c r="Z207" s="253"/>
    </row>
    <row r="208" spans="1:26" ht="15.75" customHeight="1" x14ac:dyDescent="0.25">
      <c r="A208" s="263"/>
      <c r="B208" s="263"/>
      <c r="C208" s="263"/>
      <c r="D208" s="263"/>
      <c r="E208" s="263"/>
      <c r="F208" s="263"/>
      <c r="G208" s="263"/>
      <c r="H208" s="253"/>
      <c r="I208" s="253"/>
      <c r="J208" s="253"/>
      <c r="K208" s="253"/>
      <c r="L208" s="253"/>
      <c r="M208" s="253"/>
      <c r="N208" s="253"/>
      <c r="O208" s="253"/>
      <c r="P208" s="253"/>
      <c r="Q208" s="253"/>
      <c r="R208" s="253"/>
      <c r="S208" s="253"/>
      <c r="T208" s="253"/>
      <c r="U208" s="253"/>
      <c r="V208" s="253"/>
      <c r="W208" s="253"/>
      <c r="X208" s="253"/>
      <c r="Y208" s="253"/>
      <c r="Z208" s="253"/>
    </row>
    <row r="209" spans="1:26" ht="15.75" customHeight="1" x14ac:dyDescent="0.25">
      <c r="A209" s="263"/>
      <c r="B209" s="263"/>
      <c r="C209" s="263"/>
      <c r="D209" s="263"/>
      <c r="E209" s="263"/>
      <c r="F209" s="263"/>
      <c r="G209" s="263"/>
      <c r="H209" s="253"/>
      <c r="I209" s="253"/>
      <c r="J209" s="253"/>
      <c r="K209" s="253"/>
      <c r="L209" s="253"/>
      <c r="M209" s="253"/>
      <c r="N209" s="253"/>
      <c r="O209" s="253"/>
      <c r="P209" s="253"/>
      <c r="Q209" s="253"/>
      <c r="R209" s="253"/>
      <c r="S209" s="253"/>
      <c r="T209" s="253"/>
      <c r="U209" s="253"/>
      <c r="V209" s="253"/>
      <c r="W209" s="253"/>
      <c r="X209" s="253"/>
      <c r="Y209" s="253"/>
      <c r="Z209" s="253"/>
    </row>
    <row r="210" spans="1:26" ht="15.75" customHeight="1" x14ac:dyDescent="0.25">
      <c r="A210" s="263"/>
      <c r="B210" s="263"/>
      <c r="C210" s="263"/>
      <c r="D210" s="263"/>
      <c r="E210" s="263"/>
      <c r="F210" s="263"/>
      <c r="G210" s="263"/>
      <c r="H210" s="253"/>
      <c r="I210" s="253"/>
      <c r="J210" s="253"/>
      <c r="K210" s="253"/>
      <c r="L210" s="253"/>
      <c r="M210" s="253"/>
      <c r="N210" s="253"/>
      <c r="O210" s="253"/>
      <c r="P210" s="253"/>
      <c r="Q210" s="253"/>
      <c r="R210" s="253"/>
      <c r="S210" s="253"/>
      <c r="T210" s="253"/>
      <c r="U210" s="253"/>
      <c r="V210" s="253"/>
      <c r="W210" s="253"/>
      <c r="X210" s="253"/>
      <c r="Y210" s="253"/>
      <c r="Z210" s="253"/>
    </row>
    <row r="211" spans="1:26" ht="15.75" customHeight="1" x14ac:dyDescent="0.25">
      <c r="A211" s="263"/>
      <c r="B211" s="263"/>
      <c r="C211" s="263"/>
      <c r="D211" s="263"/>
      <c r="E211" s="263"/>
      <c r="F211" s="263"/>
      <c r="G211" s="263"/>
      <c r="H211" s="253"/>
      <c r="I211" s="253"/>
      <c r="J211" s="253"/>
      <c r="K211" s="253"/>
      <c r="L211" s="253"/>
      <c r="M211" s="253"/>
      <c r="N211" s="253"/>
      <c r="O211" s="253"/>
      <c r="P211" s="253"/>
      <c r="Q211" s="253"/>
      <c r="R211" s="253"/>
      <c r="S211" s="253"/>
      <c r="T211" s="253"/>
      <c r="U211" s="253"/>
      <c r="V211" s="253"/>
      <c r="W211" s="253"/>
      <c r="X211" s="253"/>
      <c r="Y211" s="253"/>
      <c r="Z211" s="253"/>
    </row>
    <row r="212" spans="1:26" ht="15.75" customHeight="1" x14ac:dyDescent="0.25">
      <c r="A212" s="263"/>
      <c r="B212" s="263"/>
      <c r="C212" s="263"/>
      <c r="D212" s="263"/>
      <c r="E212" s="263"/>
      <c r="F212" s="263"/>
      <c r="G212" s="263"/>
      <c r="H212" s="253"/>
      <c r="I212" s="253"/>
      <c r="J212" s="253"/>
      <c r="K212" s="253"/>
      <c r="L212" s="253"/>
      <c r="M212" s="253"/>
      <c r="N212" s="253"/>
      <c r="O212" s="253"/>
      <c r="P212" s="253"/>
      <c r="Q212" s="253"/>
      <c r="R212" s="253"/>
      <c r="S212" s="253"/>
      <c r="T212" s="253"/>
      <c r="U212" s="253"/>
      <c r="V212" s="253"/>
      <c r="W212" s="253"/>
      <c r="X212" s="253"/>
      <c r="Y212" s="253"/>
      <c r="Z212" s="253"/>
    </row>
    <row r="213" spans="1:26" ht="15.75" customHeight="1" x14ac:dyDescent="0.25">
      <c r="A213" s="263"/>
      <c r="B213" s="263"/>
      <c r="C213" s="263"/>
      <c r="D213" s="263"/>
      <c r="E213" s="263"/>
      <c r="F213" s="263"/>
      <c r="G213" s="263"/>
      <c r="H213" s="253"/>
      <c r="I213" s="253"/>
      <c r="J213" s="253"/>
      <c r="K213" s="253"/>
      <c r="L213" s="253"/>
      <c r="M213" s="253"/>
      <c r="N213" s="253"/>
      <c r="O213" s="253"/>
      <c r="P213" s="253"/>
      <c r="Q213" s="253"/>
      <c r="R213" s="253"/>
      <c r="S213" s="253"/>
      <c r="T213" s="253"/>
      <c r="U213" s="253"/>
      <c r="V213" s="253"/>
      <c r="W213" s="253"/>
      <c r="X213" s="253"/>
      <c r="Y213" s="253"/>
      <c r="Z213" s="253"/>
    </row>
    <row r="214" spans="1:26" ht="15.75" customHeight="1" x14ac:dyDescent="0.25">
      <c r="A214" s="263"/>
      <c r="B214" s="263"/>
      <c r="C214" s="263"/>
      <c r="D214" s="263"/>
      <c r="E214" s="263"/>
      <c r="F214" s="263"/>
      <c r="G214" s="263"/>
      <c r="H214" s="253"/>
      <c r="I214" s="253"/>
      <c r="J214" s="253"/>
      <c r="K214" s="253"/>
      <c r="L214" s="253"/>
      <c r="M214" s="253"/>
      <c r="N214" s="253"/>
      <c r="O214" s="253"/>
      <c r="P214" s="253"/>
      <c r="Q214" s="253"/>
      <c r="R214" s="253"/>
      <c r="S214" s="253"/>
      <c r="T214" s="253"/>
      <c r="U214" s="253"/>
      <c r="V214" s="253"/>
      <c r="W214" s="253"/>
      <c r="X214" s="253"/>
      <c r="Y214" s="253"/>
      <c r="Z214" s="253"/>
    </row>
    <row r="215" spans="1:26" ht="15.75" customHeight="1" x14ac:dyDescent="0.25">
      <c r="A215" s="263"/>
      <c r="B215" s="263"/>
      <c r="C215" s="263"/>
      <c r="D215" s="263"/>
      <c r="E215" s="263"/>
      <c r="F215" s="263"/>
      <c r="G215" s="263"/>
      <c r="H215" s="253"/>
      <c r="I215" s="253"/>
      <c r="J215" s="253"/>
      <c r="K215" s="253"/>
      <c r="L215" s="253"/>
      <c r="M215" s="253"/>
      <c r="N215" s="253"/>
      <c r="O215" s="253"/>
      <c r="P215" s="253"/>
      <c r="Q215" s="253"/>
      <c r="R215" s="253"/>
      <c r="S215" s="253"/>
      <c r="T215" s="253"/>
      <c r="U215" s="253"/>
      <c r="V215" s="253"/>
      <c r="W215" s="253"/>
      <c r="X215" s="253"/>
      <c r="Y215" s="253"/>
      <c r="Z215" s="253"/>
    </row>
    <row r="216" spans="1:26" ht="15.75" customHeight="1" x14ac:dyDescent="0.25">
      <c r="A216" s="263"/>
      <c r="B216" s="263"/>
      <c r="C216" s="263"/>
      <c r="D216" s="263"/>
      <c r="E216" s="263"/>
      <c r="F216" s="263"/>
      <c r="G216" s="263"/>
      <c r="H216" s="253"/>
      <c r="I216" s="253"/>
      <c r="J216" s="253"/>
      <c r="K216" s="253"/>
      <c r="L216" s="253"/>
      <c r="M216" s="253"/>
      <c r="N216" s="253"/>
      <c r="O216" s="253"/>
      <c r="P216" s="253"/>
      <c r="Q216" s="253"/>
      <c r="R216" s="253"/>
      <c r="S216" s="253"/>
      <c r="T216" s="253"/>
      <c r="U216" s="253"/>
      <c r="V216" s="253"/>
      <c r="W216" s="253"/>
      <c r="X216" s="253"/>
      <c r="Y216" s="253"/>
      <c r="Z216" s="253"/>
    </row>
    <row r="217" spans="1:26" ht="15.75" customHeight="1" x14ac:dyDescent="0.25">
      <c r="A217" s="263"/>
      <c r="B217" s="263"/>
      <c r="C217" s="263"/>
      <c r="D217" s="263"/>
      <c r="E217" s="263"/>
      <c r="F217" s="263"/>
      <c r="G217" s="263"/>
      <c r="H217" s="253"/>
      <c r="I217" s="253"/>
      <c r="J217" s="253"/>
      <c r="K217" s="253"/>
      <c r="L217" s="253"/>
      <c r="M217" s="253"/>
      <c r="N217" s="253"/>
      <c r="O217" s="253"/>
      <c r="P217" s="253"/>
      <c r="Q217" s="253"/>
      <c r="R217" s="253"/>
      <c r="S217" s="253"/>
      <c r="T217" s="253"/>
      <c r="U217" s="253"/>
      <c r="V217" s="253"/>
      <c r="W217" s="253"/>
      <c r="X217" s="253"/>
      <c r="Y217" s="253"/>
      <c r="Z217" s="253"/>
    </row>
    <row r="218" spans="1:26" ht="15.75" customHeight="1" x14ac:dyDescent="0.25">
      <c r="A218" s="263"/>
      <c r="B218" s="263"/>
      <c r="C218" s="263"/>
      <c r="D218" s="263"/>
      <c r="E218" s="263"/>
      <c r="F218" s="263"/>
      <c r="G218" s="263"/>
      <c r="H218" s="253"/>
      <c r="I218" s="253"/>
      <c r="J218" s="253"/>
      <c r="K218" s="253"/>
      <c r="L218" s="253"/>
      <c r="M218" s="253"/>
      <c r="N218" s="253"/>
      <c r="O218" s="253"/>
      <c r="P218" s="253"/>
      <c r="Q218" s="253"/>
      <c r="R218" s="253"/>
      <c r="S218" s="253"/>
      <c r="T218" s="253"/>
      <c r="U218" s="253"/>
      <c r="V218" s="253"/>
      <c r="W218" s="253"/>
      <c r="X218" s="253"/>
      <c r="Y218" s="253"/>
      <c r="Z218" s="253"/>
    </row>
    <row r="219" spans="1:26" ht="15.75" customHeight="1" x14ac:dyDescent="0.25">
      <c r="A219" s="263"/>
      <c r="B219" s="263"/>
      <c r="C219" s="263"/>
      <c r="D219" s="263"/>
      <c r="E219" s="263"/>
      <c r="F219" s="263"/>
      <c r="G219" s="263"/>
      <c r="H219" s="253"/>
      <c r="I219" s="253"/>
      <c r="J219" s="253"/>
      <c r="K219" s="253"/>
      <c r="L219" s="253"/>
      <c r="M219" s="253"/>
      <c r="N219" s="253"/>
      <c r="O219" s="253"/>
      <c r="P219" s="253"/>
      <c r="Q219" s="253"/>
      <c r="R219" s="253"/>
      <c r="S219" s="253"/>
      <c r="T219" s="253"/>
      <c r="U219" s="253"/>
      <c r="V219" s="253"/>
      <c r="W219" s="253"/>
      <c r="X219" s="253"/>
      <c r="Y219" s="253"/>
      <c r="Z219" s="253"/>
    </row>
    <row r="220" spans="1:26" ht="15.75" customHeight="1" x14ac:dyDescent="0.25">
      <c r="A220" s="263"/>
      <c r="B220" s="263"/>
      <c r="C220" s="263"/>
      <c r="D220" s="263"/>
      <c r="E220" s="263"/>
      <c r="F220" s="263"/>
      <c r="G220" s="263"/>
      <c r="H220" s="253"/>
      <c r="I220" s="253"/>
      <c r="J220" s="253"/>
      <c r="K220" s="253"/>
      <c r="L220" s="253"/>
      <c r="M220" s="253"/>
      <c r="N220" s="253"/>
      <c r="O220" s="253"/>
      <c r="P220" s="253"/>
      <c r="Q220" s="253"/>
      <c r="R220" s="253"/>
      <c r="S220" s="253"/>
      <c r="T220" s="253"/>
      <c r="U220" s="253"/>
      <c r="V220" s="253"/>
      <c r="W220" s="253"/>
      <c r="X220" s="253"/>
      <c r="Y220" s="253"/>
      <c r="Z220" s="253"/>
    </row>
    <row r="221" spans="1:26" ht="15.75" customHeight="1" x14ac:dyDescent="0.25">
      <c r="A221" s="263"/>
      <c r="B221" s="263"/>
      <c r="C221" s="263"/>
      <c r="D221" s="263"/>
      <c r="E221" s="263"/>
      <c r="F221" s="263"/>
      <c r="G221" s="263"/>
      <c r="H221" s="253"/>
      <c r="I221" s="253"/>
      <c r="J221" s="253"/>
      <c r="K221" s="253"/>
      <c r="L221" s="253"/>
      <c r="M221" s="253"/>
      <c r="N221" s="253"/>
      <c r="O221" s="253"/>
      <c r="P221" s="253"/>
      <c r="Q221" s="253"/>
      <c r="R221" s="253"/>
      <c r="S221" s="253"/>
      <c r="T221" s="253"/>
      <c r="U221" s="253"/>
      <c r="V221" s="253"/>
      <c r="W221" s="253"/>
      <c r="X221" s="253"/>
      <c r="Y221" s="253"/>
      <c r="Z221" s="253"/>
    </row>
    <row r="222" spans="1:26" ht="15.75" customHeight="1" x14ac:dyDescent="0.25">
      <c r="A222" s="263"/>
      <c r="B222" s="263"/>
      <c r="C222" s="263"/>
      <c r="D222" s="263"/>
      <c r="E222" s="263"/>
      <c r="F222" s="263"/>
      <c r="G222" s="263"/>
      <c r="H222" s="253"/>
      <c r="I222" s="253"/>
      <c r="J222" s="253"/>
      <c r="K222" s="253"/>
      <c r="L222" s="253"/>
      <c r="M222" s="253"/>
      <c r="N222" s="253"/>
      <c r="O222" s="253"/>
      <c r="P222" s="253"/>
      <c r="Q222" s="253"/>
      <c r="R222" s="253"/>
      <c r="S222" s="253"/>
      <c r="T222" s="253"/>
      <c r="U222" s="253"/>
      <c r="V222" s="253"/>
      <c r="W222" s="253"/>
      <c r="X222" s="253"/>
      <c r="Y222" s="253"/>
      <c r="Z222" s="253"/>
    </row>
    <row r="223" spans="1:26" ht="15.75" customHeight="1" x14ac:dyDescent="0.25">
      <c r="A223" s="263"/>
      <c r="B223" s="263"/>
      <c r="C223" s="263"/>
      <c r="D223" s="263"/>
      <c r="E223" s="263"/>
      <c r="F223" s="263"/>
      <c r="G223" s="263"/>
      <c r="H223" s="253"/>
      <c r="I223" s="253"/>
      <c r="J223" s="253"/>
      <c r="K223" s="253"/>
      <c r="L223" s="253"/>
      <c r="M223" s="253"/>
      <c r="N223" s="253"/>
      <c r="O223" s="253"/>
      <c r="P223" s="253"/>
      <c r="Q223" s="253"/>
      <c r="R223" s="253"/>
      <c r="S223" s="253"/>
      <c r="T223" s="253"/>
      <c r="U223" s="253"/>
      <c r="V223" s="253"/>
      <c r="W223" s="253"/>
      <c r="X223" s="253"/>
      <c r="Y223" s="253"/>
      <c r="Z223" s="253"/>
    </row>
    <row r="224" spans="1:26" ht="15.75" customHeight="1" x14ac:dyDescent="0.25">
      <c r="A224" s="263"/>
      <c r="B224" s="263"/>
      <c r="C224" s="263"/>
      <c r="D224" s="263"/>
      <c r="E224" s="263"/>
      <c r="F224" s="263"/>
      <c r="G224" s="263"/>
      <c r="H224" s="253"/>
      <c r="I224" s="253"/>
      <c r="J224" s="253"/>
      <c r="K224" s="253"/>
      <c r="L224" s="253"/>
      <c r="M224" s="253"/>
      <c r="N224" s="253"/>
      <c r="O224" s="253"/>
      <c r="P224" s="253"/>
      <c r="Q224" s="253"/>
      <c r="R224" s="253"/>
      <c r="S224" s="253"/>
      <c r="T224" s="253"/>
      <c r="U224" s="253"/>
      <c r="V224" s="253"/>
      <c r="W224" s="253"/>
      <c r="X224" s="253"/>
      <c r="Y224" s="253"/>
      <c r="Z224" s="253"/>
    </row>
    <row r="225" spans="1:26" ht="15.75" customHeight="1" x14ac:dyDescent="0.25">
      <c r="A225" s="263"/>
      <c r="B225" s="263"/>
      <c r="C225" s="263"/>
      <c r="D225" s="263"/>
      <c r="E225" s="263"/>
      <c r="F225" s="263"/>
      <c r="G225" s="263"/>
      <c r="H225" s="253"/>
      <c r="I225" s="253"/>
      <c r="J225" s="253"/>
      <c r="K225" s="253"/>
      <c r="L225" s="253"/>
      <c r="M225" s="253"/>
      <c r="N225" s="253"/>
      <c r="O225" s="253"/>
      <c r="P225" s="253"/>
      <c r="Q225" s="253"/>
      <c r="R225" s="253"/>
      <c r="S225" s="253"/>
      <c r="T225" s="253"/>
      <c r="U225" s="253"/>
      <c r="V225" s="253"/>
      <c r="W225" s="253"/>
      <c r="X225" s="253"/>
      <c r="Y225" s="253"/>
      <c r="Z225" s="253"/>
    </row>
    <row r="226" spans="1:26" ht="15.75" customHeight="1" x14ac:dyDescent="0.25">
      <c r="A226" s="263"/>
      <c r="B226" s="263"/>
      <c r="C226" s="263"/>
      <c r="D226" s="263"/>
      <c r="E226" s="263"/>
      <c r="F226" s="263"/>
      <c r="G226" s="263"/>
      <c r="H226" s="253"/>
      <c r="I226" s="253"/>
      <c r="J226" s="253"/>
      <c r="K226" s="253"/>
      <c r="L226" s="253"/>
      <c r="M226" s="253"/>
      <c r="N226" s="253"/>
      <c r="O226" s="253"/>
      <c r="P226" s="253"/>
      <c r="Q226" s="253"/>
      <c r="R226" s="253"/>
      <c r="S226" s="253"/>
      <c r="T226" s="253"/>
      <c r="U226" s="253"/>
      <c r="V226" s="253"/>
      <c r="W226" s="253"/>
      <c r="X226" s="253"/>
      <c r="Y226" s="253"/>
      <c r="Z226" s="253"/>
    </row>
    <row r="227" spans="1:26" ht="15.75" customHeight="1" x14ac:dyDescent="0.25">
      <c r="A227" s="263"/>
      <c r="B227" s="263"/>
      <c r="C227" s="263"/>
      <c r="D227" s="263"/>
      <c r="E227" s="263"/>
      <c r="F227" s="263"/>
      <c r="G227" s="263"/>
      <c r="H227" s="253"/>
      <c r="I227" s="253"/>
      <c r="J227" s="253"/>
      <c r="K227" s="253"/>
      <c r="L227" s="253"/>
      <c r="M227" s="253"/>
      <c r="N227" s="253"/>
      <c r="O227" s="253"/>
      <c r="P227" s="253"/>
      <c r="Q227" s="253"/>
      <c r="R227" s="253"/>
      <c r="S227" s="253"/>
      <c r="T227" s="253"/>
      <c r="U227" s="253"/>
      <c r="V227" s="253"/>
      <c r="W227" s="253"/>
      <c r="X227" s="253"/>
      <c r="Y227" s="253"/>
      <c r="Z227" s="253"/>
    </row>
    <row r="228" spans="1:26" ht="15.75" customHeight="1" x14ac:dyDescent="0.25">
      <c r="A228" s="263"/>
      <c r="B228" s="263"/>
      <c r="C228" s="263"/>
      <c r="D228" s="263"/>
      <c r="E228" s="263"/>
      <c r="F228" s="263"/>
      <c r="G228" s="263"/>
      <c r="H228" s="253"/>
      <c r="I228" s="253"/>
      <c r="J228" s="253"/>
      <c r="K228" s="253"/>
      <c r="L228" s="253"/>
      <c r="M228" s="253"/>
      <c r="N228" s="253"/>
      <c r="O228" s="253"/>
      <c r="P228" s="253"/>
      <c r="Q228" s="253"/>
      <c r="R228" s="253"/>
      <c r="S228" s="253"/>
      <c r="T228" s="253"/>
      <c r="U228" s="253"/>
      <c r="V228" s="253"/>
      <c r="W228" s="253"/>
      <c r="X228" s="253"/>
      <c r="Y228" s="253"/>
      <c r="Z228" s="253"/>
    </row>
    <row r="229" spans="1:26" ht="15.75" customHeight="1" x14ac:dyDescent="0.25">
      <c r="A229" s="263"/>
      <c r="B229" s="263"/>
      <c r="C229" s="263"/>
      <c r="D229" s="263"/>
      <c r="E229" s="263"/>
      <c r="F229" s="263"/>
      <c r="G229" s="263"/>
      <c r="H229" s="253"/>
      <c r="I229" s="253"/>
      <c r="J229" s="253"/>
      <c r="K229" s="253"/>
      <c r="L229" s="253"/>
      <c r="M229" s="253"/>
      <c r="N229" s="253"/>
      <c r="O229" s="253"/>
      <c r="P229" s="253"/>
      <c r="Q229" s="253"/>
      <c r="R229" s="253"/>
      <c r="S229" s="253"/>
      <c r="T229" s="253"/>
      <c r="U229" s="253"/>
      <c r="V229" s="253"/>
      <c r="W229" s="253"/>
      <c r="X229" s="253"/>
      <c r="Y229" s="253"/>
      <c r="Z229" s="253"/>
    </row>
    <row r="230" spans="1:26" ht="15.75" customHeight="1" x14ac:dyDescent="0.25">
      <c r="A230" s="263"/>
      <c r="B230" s="263"/>
      <c r="C230" s="263"/>
      <c r="D230" s="263"/>
      <c r="E230" s="263"/>
      <c r="F230" s="263"/>
      <c r="G230" s="263"/>
      <c r="H230" s="253"/>
      <c r="I230" s="253"/>
      <c r="J230" s="253"/>
      <c r="K230" s="253"/>
      <c r="L230" s="253"/>
      <c r="M230" s="253"/>
      <c r="N230" s="253"/>
      <c r="O230" s="253"/>
      <c r="P230" s="253"/>
      <c r="Q230" s="253"/>
      <c r="R230" s="253"/>
      <c r="S230" s="253"/>
      <c r="T230" s="253"/>
      <c r="U230" s="253"/>
      <c r="V230" s="253"/>
      <c r="W230" s="253"/>
      <c r="X230" s="253"/>
      <c r="Y230" s="253"/>
      <c r="Z230" s="253"/>
    </row>
    <row r="231" spans="1:26" ht="15.75" customHeight="1" x14ac:dyDescent="0.25">
      <c r="A231" s="263"/>
      <c r="B231" s="263"/>
      <c r="C231" s="263"/>
      <c r="D231" s="263"/>
      <c r="E231" s="263"/>
      <c r="F231" s="263"/>
      <c r="G231" s="263"/>
      <c r="H231" s="253"/>
      <c r="I231" s="253"/>
      <c r="J231" s="253"/>
      <c r="K231" s="253"/>
      <c r="L231" s="253"/>
      <c r="M231" s="253"/>
      <c r="N231" s="253"/>
      <c r="O231" s="253"/>
      <c r="P231" s="253"/>
      <c r="Q231" s="253"/>
      <c r="R231" s="253"/>
      <c r="S231" s="253"/>
      <c r="T231" s="253"/>
      <c r="U231" s="253"/>
      <c r="V231" s="253"/>
      <c r="W231" s="253"/>
      <c r="X231" s="253"/>
      <c r="Y231" s="253"/>
      <c r="Z231" s="253"/>
    </row>
    <row r="232" spans="1:26" ht="15.75" customHeight="1" x14ac:dyDescent="0.25">
      <c r="A232" s="263"/>
      <c r="B232" s="263"/>
      <c r="C232" s="263"/>
      <c r="D232" s="263"/>
      <c r="E232" s="263"/>
      <c r="F232" s="263"/>
      <c r="G232" s="263"/>
      <c r="H232" s="253"/>
      <c r="I232" s="253"/>
      <c r="J232" s="253"/>
      <c r="K232" s="253"/>
      <c r="L232" s="253"/>
      <c r="M232" s="253"/>
      <c r="N232" s="253"/>
      <c r="O232" s="253"/>
      <c r="P232" s="253"/>
      <c r="Q232" s="253"/>
      <c r="R232" s="253"/>
      <c r="S232" s="253"/>
      <c r="T232" s="253"/>
      <c r="U232" s="253"/>
      <c r="V232" s="253"/>
      <c r="W232" s="253"/>
      <c r="X232" s="253"/>
      <c r="Y232" s="253"/>
      <c r="Z232" s="253"/>
    </row>
    <row r="233" spans="1:26" ht="15.75" customHeight="1" x14ac:dyDescent="0.25">
      <c r="A233" s="263"/>
      <c r="B233" s="263"/>
      <c r="C233" s="263"/>
      <c r="D233" s="263"/>
      <c r="E233" s="263"/>
      <c r="F233" s="263"/>
      <c r="G233" s="263"/>
      <c r="H233" s="253"/>
      <c r="I233" s="253"/>
      <c r="J233" s="253"/>
      <c r="K233" s="253"/>
      <c r="L233" s="253"/>
      <c r="M233" s="253"/>
      <c r="N233" s="253"/>
      <c r="O233" s="253"/>
      <c r="P233" s="253"/>
      <c r="Q233" s="253"/>
      <c r="R233" s="253"/>
      <c r="S233" s="253"/>
      <c r="T233" s="253"/>
      <c r="U233" s="253"/>
      <c r="V233" s="253"/>
      <c r="W233" s="253"/>
      <c r="X233" s="253"/>
      <c r="Y233" s="253"/>
      <c r="Z233" s="253"/>
    </row>
    <row r="234" spans="1:26" ht="15.75" customHeight="1" x14ac:dyDescent="0.25">
      <c r="A234" s="263"/>
      <c r="B234" s="263"/>
      <c r="C234" s="263"/>
      <c r="D234" s="263"/>
      <c r="E234" s="263"/>
      <c r="F234" s="263"/>
      <c r="G234" s="263"/>
      <c r="H234" s="253"/>
      <c r="I234" s="253"/>
      <c r="J234" s="253"/>
      <c r="K234" s="253"/>
      <c r="L234" s="253"/>
      <c r="M234" s="253"/>
      <c r="N234" s="253"/>
      <c r="O234" s="253"/>
      <c r="P234" s="253"/>
      <c r="Q234" s="253"/>
      <c r="R234" s="253"/>
      <c r="S234" s="253"/>
      <c r="T234" s="253"/>
      <c r="U234" s="253"/>
      <c r="V234" s="253"/>
      <c r="W234" s="253"/>
      <c r="X234" s="253"/>
      <c r="Y234" s="253"/>
      <c r="Z234" s="253"/>
    </row>
    <row r="235" spans="1:26" ht="15.75" customHeight="1" x14ac:dyDescent="0.25">
      <c r="A235" s="263"/>
      <c r="B235" s="263"/>
      <c r="C235" s="263"/>
      <c r="D235" s="263"/>
      <c r="E235" s="263"/>
      <c r="F235" s="263"/>
      <c r="G235" s="263"/>
      <c r="H235" s="253"/>
      <c r="I235" s="253"/>
      <c r="J235" s="253"/>
      <c r="K235" s="253"/>
      <c r="L235" s="253"/>
      <c r="M235" s="253"/>
      <c r="N235" s="253"/>
      <c r="O235" s="253"/>
      <c r="P235" s="253"/>
      <c r="Q235" s="253"/>
      <c r="R235" s="253"/>
      <c r="S235" s="253"/>
      <c r="T235" s="253"/>
      <c r="U235" s="253"/>
      <c r="V235" s="253"/>
      <c r="W235" s="253"/>
      <c r="X235" s="253"/>
      <c r="Y235" s="253"/>
      <c r="Z235" s="253"/>
    </row>
    <row r="236" spans="1:26" ht="15.75" customHeight="1" x14ac:dyDescent="0.25">
      <c r="A236" s="263"/>
      <c r="B236" s="263"/>
      <c r="C236" s="263"/>
      <c r="D236" s="263"/>
      <c r="E236" s="263"/>
      <c r="F236" s="263"/>
      <c r="G236" s="263"/>
      <c r="H236" s="253"/>
      <c r="I236" s="253"/>
      <c r="J236" s="253"/>
      <c r="K236" s="253"/>
      <c r="L236" s="253"/>
      <c r="M236" s="253"/>
      <c r="N236" s="253"/>
      <c r="O236" s="253"/>
      <c r="P236" s="253"/>
      <c r="Q236" s="253"/>
      <c r="R236" s="253"/>
      <c r="S236" s="253"/>
      <c r="T236" s="253"/>
      <c r="U236" s="253"/>
      <c r="V236" s="253"/>
      <c r="W236" s="253"/>
      <c r="X236" s="253"/>
      <c r="Y236" s="253"/>
      <c r="Z236" s="253"/>
    </row>
    <row r="237" spans="1:26" ht="15.75" customHeight="1" x14ac:dyDescent="0.25">
      <c r="A237" s="263"/>
      <c r="B237" s="263"/>
      <c r="C237" s="263"/>
      <c r="D237" s="263"/>
      <c r="E237" s="263"/>
      <c r="F237" s="263"/>
      <c r="G237" s="263"/>
      <c r="H237" s="253"/>
      <c r="I237" s="253"/>
      <c r="J237" s="253"/>
      <c r="K237" s="253"/>
      <c r="L237" s="253"/>
      <c r="M237" s="253"/>
      <c r="N237" s="253"/>
      <c r="O237" s="253"/>
      <c r="P237" s="253"/>
      <c r="Q237" s="253"/>
      <c r="R237" s="253"/>
      <c r="S237" s="253"/>
      <c r="T237" s="253"/>
      <c r="U237" s="253"/>
      <c r="V237" s="253"/>
      <c r="W237" s="253"/>
      <c r="X237" s="253"/>
      <c r="Y237" s="253"/>
      <c r="Z237" s="253"/>
    </row>
    <row r="238" spans="1:26" ht="15.75" customHeight="1" x14ac:dyDescent="0.25">
      <c r="A238" s="263"/>
      <c r="B238" s="263"/>
      <c r="C238" s="263"/>
      <c r="D238" s="263"/>
      <c r="E238" s="263"/>
      <c r="F238" s="263"/>
      <c r="G238" s="263"/>
      <c r="H238" s="253"/>
      <c r="I238" s="253"/>
      <c r="J238" s="253"/>
      <c r="K238" s="253"/>
      <c r="L238" s="253"/>
      <c r="M238" s="253"/>
      <c r="N238" s="253"/>
      <c r="O238" s="253"/>
      <c r="P238" s="253"/>
      <c r="Q238" s="253"/>
      <c r="R238" s="253"/>
      <c r="S238" s="253"/>
      <c r="T238" s="253"/>
      <c r="U238" s="253"/>
      <c r="V238" s="253"/>
      <c r="W238" s="253"/>
      <c r="X238" s="253"/>
      <c r="Y238" s="253"/>
      <c r="Z238" s="253"/>
    </row>
    <row r="239" spans="1:26" ht="15.75" customHeight="1" x14ac:dyDescent="0.25">
      <c r="A239" s="263"/>
      <c r="B239" s="263"/>
      <c r="C239" s="263"/>
      <c r="D239" s="263"/>
      <c r="E239" s="263"/>
      <c r="F239" s="263"/>
      <c r="G239" s="263"/>
      <c r="H239" s="253"/>
      <c r="I239" s="253"/>
      <c r="J239" s="253"/>
      <c r="K239" s="253"/>
      <c r="L239" s="253"/>
      <c r="M239" s="253"/>
      <c r="N239" s="253"/>
      <c r="O239" s="253"/>
      <c r="P239" s="253"/>
      <c r="Q239" s="253"/>
      <c r="R239" s="253"/>
      <c r="S239" s="253"/>
      <c r="T239" s="253"/>
      <c r="U239" s="253"/>
      <c r="V239" s="253"/>
      <c r="W239" s="253"/>
      <c r="X239" s="253"/>
      <c r="Y239" s="253"/>
      <c r="Z239" s="253"/>
    </row>
    <row r="240" spans="1:26" ht="15.75" customHeight="1" x14ac:dyDescent="0.25">
      <c r="A240" s="263"/>
      <c r="B240" s="263"/>
      <c r="C240" s="263"/>
      <c r="D240" s="263"/>
      <c r="E240" s="263"/>
      <c r="F240" s="263"/>
      <c r="G240" s="263"/>
      <c r="H240" s="253"/>
      <c r="I240" s="253"/>
      <c r="J240" s="253"/>
      <c r="K240" s="253"/>
      <c r="L240" s="253"/>
      <c r="M240" s="253"/>
      <c r="N240" s="253"/>
      <c r="O240" s="253"/>
      <c r="P240" s="253"/>
      <c r="Q240" s="253"/>
      <c r="R240" s="253"/>
      <c r="S240" s="253"/>
      <c r="T240" s="253"/>
      <c r="U240" s="253"/>
      <c r="V240" s="253"/>
      <c r="W240" s="253"/>
      <c r="X240" s="253"/>
      <c r="Y240" s="253"/>
      <c r="Z240" s="253"/>
    </row>
    <row r="241" spans="1:26" ht="15.75" customHeight="1" x14ac:dyDescent="0.25">
      <c r="A241" s="263"/>
      <c r="B241" s="263"/>
      <c r="C241" s="263"/>
      <c r="D241" s="263"/>
      <c r="E241" s="263"/>
      <c r="F241" s="263"/>
      <c r="G241" s="263"/>
      <c r="H241" s="253"/>
      <c r="I241" s="253"/>
      <c r="J241" s="253"/>
      <c r="K241" s="253"/>
      <c r="L241" s="253"/>
      <c r="M241" s="253"/>
      <c r="N241" s="253"/>
      <c r="O241" s="253"/>
      <c r="P241" s="253"/>
      <c r="Q241" s="253"/>
      <c r="R241" s="253"/>
      <c r="S241" s="253"/>
      <c r="T241" s="253"/>
      <c r="U241" s="253"/>
      <c r="V241" s="253"/>
      <c r="W241" s="253"/>
      <c r="X241" s="253"/>
      <c r="Y241" s="253"/>
      <c r="Z241" s="253"/>
    </row>
    <row r="242" spans="1:26" ht="15.75" customHeight="1" x14ac:dyDescent="0.25">
      <c r="A242" s="263"/>
      <c r="B242" s="263"/>
      <c r="C242" s="263"/>
      <c r="D242" s="263"/>
      <c r="E242" s="263"/>
      <c r="F242" s="263"/>
      <c r="G242" s="263"/>
      <c r="H242" s="253"/>
      <c r="I242" s="253"/>
      <c r="J242" s="253"/>
      <c r="K242" s="253"/>
      <c r="L242" s="253"/>
      <c r="M242" s="253"/>
      <c r="N242" s="253"/>
      <c r="O242" s="253"/>
      <c r="P242" s="253"/>
      <c r="Q242" s="253"/>
      <c r="R242" s="253"/>
      <c r="S242" s="253"/>
      <c r="T242" s="253"/>
      <c r="U242" s="253"/>
      <c r="V242" s="253"/>
      <c r="W242" s="253"/>
      <c r="X242" s="253"/>
      <c r="Y242" s="253"/>
      <c r="Z242" s="253"/>
    </row>
    <row r="243" spans="1:26" ht="15.75" customHeight="1" x14ac:dyDescent="0.25">
      <c r="A243" s="263"/>
      <c r="B243" s="263"/>
      <c r="C243" s="263"/>
      <c r="D243" s="263"/>
      <c r="E243" s="263"/>
      <c r="F243" s="263"/>
      <c r="G243" s="263"/>
      <c r="H243" s="253"/>
      <c r="I243" s="253"/>
      <c r="J243" s="253"/>
      <c r="K243" s="253"/>
      <c r="L243" s="253"/>
      <c r="M243" s="253"/>
      <c r="N243" s="253"/>
      <c r="O243" s="253"/>
      <c r="P243" s="253"/>
      <c r="Q243" s="253"/>
      <c r="R243" s="253"/>
      <c r="S243" s="253"/>
      <c r="T243" s="253"/>
      <c r="U243" s="253"/>
      <c r="V243" s="253"/>
      <c r="W243" s="253"/>
      <c r="X243" s="253"/>
      <c r="Y243" s="253"/>
      <c r="Z243" s="253"/>
    </row>
    <row r="244" spans="1:26" ht="15.75" customHeight="1" x14ac:dyDescent="0.25">
      <c r="A244" s="263"/>
      <c r="B244" s="263"/>
      <c r="C244" s="263"/>
      <c r="D244" s="263"/>
      <c r="E244" s="263"/>
      <c r="F244" s="263"/>
      <c r="G244" s="263"/>
      <c r="H244" s="253"/>
      <c r="I244" s="253"/>
      <c r="J244" s="253"/>
      <c r="K244" s="253"/>
      <c r="L244" s="253"/>
      <c r="M244" s="253"/>
      <c r="N244" s="253"/>
      <c r="O244" s="253"/>
      <c r="P244" s="253"/>
      <c r="Q244" s="253"/>
      <c r="R244" s="253"/>
      <c r="S244" s="253"/>
      <c r="T244" s="253"/>
      <c r="U244" s="253"/>
      <c r="V244" s="253"/>
      <c r="W244" s="253"/>
      <c r="X244" s="253"/>
      <c r="Y244" s="253"/>
      <c r="Z244" s="253"/>
    </row>
    <row r="245" spans="1:26" ht="15.75" customHeight="1" x14ac:dyDescent="0.25">
      <c r="A245" s="263"/>
      <c r="B245" s="263"/>
      <c r="C245" s="263"/>
      <c r="D245" s="263"/>
      <c r="E245" s="263"/>
      <c r="F245" s="263"/>
      <c r="G245" s="263"/>
      <c r="H245" s="253"/>
      <c r="I245" s="253"/>
      <c r="J245" s="253"/>
      <c r="K245" s="253"/>
      <c r="L245" s="253"/>
      <c r="M245" s="253"/>
      <c r="N245" s="253"/>
      <c r="O245" s="253"/>
      <c r="P245" s="253"/>
      <c r="Q245" s="253"/>
      <c r="R245" s="253"/>
      <c r="S245" s="253"/>
      <c r="T245" s="253"/>
      <c r="U245" s="253"/>
      <c r="V245" s="253"/>
      <c r="W245" s="253"/>
      <c r="X245" s="253"/>
      <c r="Y245" s="253"/>
      <c r="Z245" s="253"/>
    </row>
    <row r="246" spans="1:26" ht="15.75" customHeight="1" x14ac:dyDescent="0.25">
      <c r="A246" s="263"/>
      <c r="B246" s="263"/>
      <c r="C246" s="263"/>
      <c r="D246" s="263"/>
      <c r="E246" s="263"/>
      <c r="F246" s="263"/>
      <c r="G246" s="263"/>
      <c r="H246" s="253"/>
      <c r="I246" s="253"/>
      <c r="J246" s="253"/>
      <c r="K246" s="253"/>
      <c r="L246" s="253"/>
      <c r="M246" s="253"/>
      <c r="N246" s="253"/>
      <c r="O246" s="253"/>
      <c r="P246" s="253"/>
      <c r="Q246" s="253"/>
      <c r="R246" s="253"/>
      <c r="S246" s="253"/>
      <c r="T246" s="253"/>
      <c r="U246" s="253"/>
      <c r="V246" s="253"/>
      <c r="W246" s="253"/>
      <c r="X246" s="253"/>
      <c r="Y246" s="253"/>
      <c r="Z246" s="253"/>
    </row>
    <row r="247" spans="1:26" ht="15.75" customHeight="1" x14ac:dyDescent="0.25">
      <c r="A247" s="263"/>
      <c r="B247" s="263"/>
      <c r="C247" s="263"/>
      <c r="D247" s="263"/>
      <c r="E247" s="263"/>
      <c r="F247" s="263"/>
      <c r="G247" s="263"/>
      <c r="H247" s="253"/>
      <c r="I247" s="253"/>
      <c r="J247" s="253"/>
      <c r="K247" s="253"/>
      <c r="L247" s="253"/>
      <c r="M247" s="253"/>
      <c r="N247" s="253"/>
      <c r="O247" s="253"/>
      <c r="P247" s="253"/>
      <c r="Q247" s="253"/>
      <c r="R247" s="253"/>
      <c r="S247" s="253"/>
      <c r="T247" s="253"/>
      <c r="U247" s="253"/>
      <c r="V247" s="253"/>
      <c r="W247" s="253"/>
      <c r="X247" s="253"/>
      <c r="Y247" s="253"/>
      <c r="Z247" s="253"/>
    </row>
    <row r="248" spans="1:26" ht="15.75" customHeight="1" x14ac:dyDescent="0.25">
      <c r="A248" s="263"/>
      <c r="B248" s="263"/>
      <c r="C248" s="263"/>
      <c r="D248" s="263"/>
      <c r="E248" s="263"/>
      <c r="F248" s="263"/>
      <c r="G248" s="263"/>
      <c r="H248" s="253"/>
      <c r="I248" s="253"/>
      <c r="J248" s="253"/>
      <c r="K248" s="253"/>
      <c r="L248" s="253"/>
      <c r="M248" s="253"/>
      <c r="N248" s="253"/>
      <c r="O248" s="253"/>
      <c r="P248" s="253"/>
      <c r="Q248" s="253"/>
      <c r="R248" s="253"/>
      <c r="S248" s="253"/>
      <c r="T248" s="253"/>
      <c r="U248" s="253"/>
      <c r="V248" s="253"/>
      <c r="W248" s="253"/>
      <c r="X248" s="253"/>
      <c r="Y248" s="253"/>
      <c r="Z248" s="253"/>
    </row>
    <row r="249" spans="1:26" ht="15.75" customHeight="1" x14ac:dyDescent="0.25">
      <c r="A249" s="263"/>
      <c r="B249" s="263"/>
      <c r="C249" s="263"/>
      <c r="D249" s="263"/>
      <c r="E249" s="263"/>
      <c r="F249" s="263"/>
      <c r="G249" s="263"/>
      <c r="H249" s="253"/>
      <c r="I249" s="253"/>
      <c r="J249" s="253"/>
      <c r="K249" s="253"/>
      <c r="L249" s="253"/>
      <c r="M249" s="253"/>
      <c r="N249" s="253"/>
      <c r="O249" s="253"/>
      <c r="P249" s="253"/>
      <c r="Q249" s="253"/>
      <c r="R249" s="253"/>
      <c r="S249" s="253"/>
      <c r="T249" s="253"/>
      <c r="U249" s="253"/>
      <c r="V249" s="253"/>
      <c r="W249" s="253"/>
      <c r="X249" s="253"/>
      <c r="Y249" s="253"/>
      <c r="Z249" s="253"/>
    </row>
    <row r="250" spans="1:26" ht="15.75" customHeight="1" x14ac:dyDescent="0.25">
      <c r="A250" s="263"/>
      <c r="B250" s="263"/>
      <c r="C250" s="263"/>
      <c r="D250" s="263"/>
      <c r="E250" s="263"/>
      <c r="F250" s="263"/>
      <c r="G250" s="263"/>
      <c r="H250" s="253"/>
      <c r="I250" s="253"/>
      <c r="J250" s="253"/>
      <c r="K250" s="253"/>
      <c r="L250" s="253"/>
      <c r="M250" s="253"/>
      <c r="N250" s="253"/>
      <c r="O250" s="253"/>
      <c r="P250" s="253"/>
      <c r="Q250" s="253"/>
      <c r="R250" s="253"/>
      <c r="S250" s="253"/>
      <c r="T250" s="253"/>
      <c r="U250" s="253"/>
      <c r="V250" s="253"/>
      <c r="W250" s="253"/>
      <c r="X250" s="253"/>
      <c r="Y250" s="253"/>
      <c r="Z250" s="253"/>
    </row>
    <row r="251" spans="1:26" ht="15.75" customHeight="1" x14ac:dyDescent="0.25">
      <c r="A251" s="263"/>
      <c r="B251" s="263"/>
      <c r="C251" s="263"/>
      <c r="D251" s="263"/>
      <c r="E251" s="263"/>
      <c r="F251" s="263"/>
      <c r="G251" s="263"/>
      <c r="H251" s="253"/>
      <c r="I251" s="253"/>
      <c r="J251" s="253"/>
      <c r="K251" s="253"/>
      <c r="L251" s="253"/>
      <c r="M251" s="253"/>
      <c r="N251" s="253"/>
      <c r="O251" s="253"/>
      <c r="P251" s="253"/>
      <c r="Q251" s="253"/>
      <c r="R251" s="253"/>
      <c r="S251" s="253"/>
      <c r="T251" s="253"/>
      <c r="U251" s="253"/>
      <c r="V251" s="253"/>
      <c r="W251" s="253"/>
      <c r="X251" s="253"/>
      <c r="Y251" s="253"/>
      <c r="Z251" s="253"/>
    </row>
    <row r="252" spans="1:26" ht="15.75" customHeight="1" x14ac:dyDescent="0.25">
      <c r="A252" s="263"/>
      <c r="B252" s="263"/>
      <c r="C252" s="263"/>
      <c r="D252" s="263"/>
      <c r="E252" s="263"/>
      <c r="F252" s="263"/>
      <c r="G252" s="263"/>
      <c r="H252" s="253"/>
      <c r="I252" s="253"/>
      <c r="J252" s="253"/>
      <c r="K252" s="253"/>
      <c r="L252" s="253"/>
      <c r="M252" s="253"/>
      <c r="N252" s="253"/>
      <c r="O252" s="253"/>
      <c r="P252" s="253"/>
      <c r="Q252" s="253"/>
      <c r="R252" s="253"/>
      <c r="S252" s="253"/>
      <c r="T252" s="253"/>
      <c r="U252" s="253"/>
      <c r="V252" s="253"/>
      <c r="W252" s="253"/>
      <c r="X252" s="253"/>
      <c r="Y252" s="253"/>
      <c r="Z252" s="253"/>
    </row>
    <row r="253" spans="1:26" ht="15.75" customHeight="1" x14ac:dyDescent="0.25">
      <c r="A253" s="263"/>
      <c r="B253" s="263"/>
      <c r="C253" s="263"/>
      <c r="D253" s="263"/>
      <c r="E253" s="263"/>
      <c r="F253" s="263"/>
      <c r="G253" s="263"/>
      <c r="H253" s="253"/>
      <c r="I253" s="253"/>
      <c r="J253" s="253"/>
      <c r="K253" s="253"/>
      <c r="L253" s="253"/>
      <c r="M253" s="253"/>
      <c r="N253" s="253"/>
      <c r="O253" s="253"/>
      <c r="P253" s="253"/>
      <c r="Q253" s="253"/>
      <c r="R253" s="253"/>
      <c r="S253" s="253"/>
      <c r="T253" s="253"/>
      <c r="U253" s="253"/>
      <c r="V253" s="253"/>
      <c r="W253" s="253"/>
      <c r="X253" s="253"/>
      <c r="Y253" s="253"/>
      <c r="Z253" s="253"/>
    </row>
    <row r="254" spans="1:26" ht="15.75" customHeight="1" x14ac:dyDescent="0.25">
      <c r="A254" s="263"/>
      <c r="B254" s="263"/>
      <c r="C254" s="263"/>
      <c r="D254" s="263"/>
      <c r="E254" s="263"/>
      <c r="F254" s="263"/>
      <c r="G254" s="263"/>
      <c r="H254" s="253"/>
      <c r="I254" s="253"/>
      <c r="J254" s="253"/>
      <c r="K254" s="253"/>
      <c r="L254" s="253"/>
      <c r="M254" s="253"/>
      <c r="N254" s="253"/>
      <c r="O254" s="253"/>
      <c r="P254" s="253"/>
      <c r="Q254" s="253"/>
      <c r="R254" s="253"/>
      <c r="S254" s="253"/>
      <c r="T254" s="253"/>
      <c r="U254" s="253"/>
      <c r="V254" s="253"/>
      <c r="W254" s="253"/>
      <c r="X254" s="253"/>
      <c r="Y254" s="253"/>
      <c r="Z254" s="253"/>
    </row>
    <row r="255" spans="1:26" ht="15.75" customHeight="1" x14ac:dyDescent="0.25">
      <c r="A255" s="263"/>
      <c r="B255" s="263"/>
      <c r="C255" s="263"/>
      <c r="D255" s="263"/>
      <c r="E255" s="263"/>
      <c r="F255" s="263"/>
      <c r="G255" s="263"/>
      <c r="H255" s="253"/>
      <c r="I255" s="253"/>
      <c r="J255" s="253"/>
      <c r="K255" s="253"/>
      <c r="L255" s="253"/>
      <c r="M255" s="253"/>
      <c r="N255" s="253"/>
      <c r="O255" s="253"/>
      <c r="P255" s="253"/>
      <c r="Q255" s="253"/>
      <c r="R255" s="253"/>
      <c r="S255" s="253"/>
      <c r="T255" s="253"/>
      <c r="U255" s="253"/>
      <c r="V255" s="253"/>
      <c r="W255" s="253"/>
      <c r="X255" s="253"/>
      <c r="Y255" s="253"/>
      <c r="Z255" s="253"/>
    </row>
    <row r="256" spans="1:26" ht="15.75" customHeight="1" x14ac:dyDescent="0.25">
      <c r="A256" s="263"/>
      <c r="B256" s="263"/>
      <c r="C256" s="263"/>
      <c r="D256" s="263"/>
      <c r="E256" s="263"/>
      <c r="F256" s="263"/>
      <c r="G256" s="263"/>
      <c r="H256" s="253"/>
      <c r="I256" s="253"/>
      <c r="J256" s="253"/>
      <c r="K256" s="253"/>
      <c r="L256" s="253"/>
      <c r="M256" s="253"/>
      <c r="N256" s="253"/>
      <c r="O256" s="253"/>
      <c r="P256" s="253"/>
      <c r="Q256" s="253"/>
      <c r="R256" s="253"/>
      <c r="S256" s="253"/>
      <c r="T256" s="253"/>
      <c r="U256" s="253"/>
      <c r="V256" s="253"/>
      <c r="W256" s="253"/>
      <c r="X256" s="253"/>
      <c r="Y256" s="253"/>
      <c r="Z256" s="253"/>
    </row>
    <row r="257" spans="1:26" ht="15.75" customHeight="1" x14ac:dyDescent="0.25">
      <c r="A257" s="263"/>
      <c r="B257" s="263"/>
      <c r="C257" s="263"/>
      <c r="D257" s="263"/>
      <c r="E257" s="263"/>
      <c r="F257" s="263"/>
      <c r="G257" s="263"/>
      <c r="H257" s="253"/>
      <c r="I257" s="253"/>
      <c r="J257" s="253"/>
      <c r="K257" s="253"/>
      <c r="L257" s="253"/>
      <c r="M257" s="253"/>
      <c r="N257" s="253"/>
      <c r="O257" s="253"/>
      <c r="P257" s="253"/>
      <c r="Q257" s="253"/>
      <c r="R257" s="253"/>
      <c r="S257" s="253"/>
      <c r="T257" s="253"/>
      <c r="U257" s="253"/>
      <c r="V257" s="253"/>
      <c r="W257" s="253"/>
      <c r="X257" s="253"/>
      <c r="Y257" s="253"/>
      <c r="Z257" s="253"/>
    </row>
    <row r="258" spans="1:26" ht="15.75" customHeight="1" x14ac:dyDescent="0.25">
      <c r="A258" s="263"/>
      <c r="B258" s="263"/>
      <c r="C258" s="263"/>
      <c r="D258" s="263"/>
      <c r="E258" s="263"/>
      <c r="F258" s="263"/>
      <c r="G258" s="263"/>
      <c r="H258" s="253"/>
      <c r="I258" s="253"/>
      <c r="J258" s="253"/>
      <c r="K258" s="253"/>
      <c r="L258" s="253"/>
      <c r="M258" s="253"/>
      <c r="N258" s="253"/>
      <c r="O258" s="253"/>
      <c r="P258" s="253"/>
      <c r="Q258" s="253"/>
      <c r="R258" s="253"/>
      <c r="S258" s="253"/>
      <c r="T258" s="253"/>
      <c r="U258" s="253"/>
      <c r="V258" s="253"/>
      <c r="W258" s="253"/>
      <c r="X258" s="253"/>
      <c r="Y258" s="253"/>
      <c r="Z258" s="253"/>
    </row>
    <row r="259" spans="1:26" ht="15.75" customHeight="1" x14ac:dyDescent="0.25">
      <c r="A259" s="263"/>
      <c r="B259" s="263"/>
      <c r="C259" s="263"/>
      <c r="D259" s="263"/>
      <c r="E259" s="263"/>
      <c r="F259" s="263"/>
      <c r="G259" s="263"/>
      <c r="H259" s="253"/>
      <c r="I259" s="253"/>
      <c r="J259" s="253"/>
      <c r="K259" s="253"/>
      <c r="L259" s="253"/>
      <c r="M259" s="253"/>
      <c r="N259" s="253"/>
      <c r="O259" s="253"/>
      <c r="P259" s="253"/>
      <c r="Q259" s="253"/>
      <c r="R259" s="253"/>
      <c r="S259" s="253"/>
      <c r="T259" s="253"/>
      <c r="U259" s="253"/>
      <c r="V259" s="253"/>
      <c r="W259" s="253"/>
      <c r="X259" s="253"/>
      <c r="Y259" s="253"/>
      <c r="Z259" s="253"/>
    </row>
    <row r="260" spans="1:26" ht="15.75" customHeight="1" x14ac:dyDescent="0.25">
      <c r="A260" s="263"/>
      <c r="B260" s="263"/>
      <c r="C260" s="263"/>
      <c r="D260" s="263"/>
      <c r="E260" s="263"/>
      <c r="F260" s="263"/>
      <c r="G260" s="263"/>
      <c r="H260" s="253"/>
      <c r="I260" s="253"/>
      <c r="J260" s="253"/>
      <c r="K260" s="253"/>
      <c r="L260" s="253"/>
      <c r="M260" s="253"/>
      <c r="N260" s="253"/>
      <c r="O260" s="253"/>
      <c r="P260" s="253"/>
      <c r="Q260" s="253"/>
      <c r="R260" s="253"/>
      <c r="S260" s="253"/>
      <c r="T260" s="253"/>
      <c r="U260" s="253"/>
      <c r="V260" s="253"/>
      <c r="W260" s="253"/>
      <c r="X260" s="253"/>
      <c r="Y260" s="253"/>
      <c r="Z260" s="253"/>
    </row>
    <row r="261" spans="1:26" ht="15.75" customHeight="1" x14ac:dyDescent="0.25">
      <c r="A261" s="263"/>
      <c r="B261" s="263"/>
      <c r="C261" s="263"/>
      <c r="D261" s="263"/>
      <c r="E261" s="263"/>
      <c r="F261" s="263"/>
      <c r="G261" s="263"/>
      <c r="H261" s="253"/>
      <c r="I261" s="253"/>
      <c r="J261" s="253"/>
      <c r="K261" s="253"/>
      <c r="L261" s="253"/>
      <c r="M261" s="253"/>
      <c r="N261" s="253"/>
      <c r="O261" s="253"/>
      <c r="P261" s="253"/>
      <c r="Q261" s="253"/>
      <c r="R261" s="253"/>
      <c r="S261" s="253"/>
      <c r="T261" s="253"/>
      <c r="U261" s="253"/>
      <c r="V261" s="253"/>
      <c r="W261" s="253"/>
      <c r="X261" s="253"/>
      <c r="Y261" s="253"/>
      <c r="Z261" s="253"/>
    </row>
    <row r="262" spans="1:26" ht="15.75" customHeight="1" x14ac:dyDescent="0.25">
      <c r="A262" s="263"/>
      <c r="B262" s="263"/>
      <c r="C262" s="263"/>
      <c r="D262" s="263"/>
      <c r="E262" s="263"/>
      <c r="F262" s="263"/>
      <c r="G262" s="263"/>
      <c r="H262" s="253"/>
      <c r="I262" s="253"/>
      <c r="J262" s="253"/>
      <c r="K262" s="253"/>
      <c r="L262" s="253"/>
      <c r="M262" s="253"/>
      <c r="N262" s="253"/>
      <c r="O262" s="253"/>
      <c r="P262" s="253"/>
      <c r="Q262" s="253"/>
      <c r="R262" s="253"/>
      <c r="S262" s="253"/>
      <c r="T262" s="253"/>
      <c r="U262" s="253"/>
      <c r="V262" s="253"/>
      <c r="W262" s="253"/>
      <c r="X262" s="253"/>
      <c r="Y262" s="253"/>
      <c r="Z262" s="253"/>
    </row>
    <row r="263" spans="1:26" ht="15.75" customHeight="1" x14ac:dyDescent="0.25">
      <c r="A263" s="263"/>
      <c r="B263" s="263"/>
      <c r="C263" s="263"/>
      <c r="D263" s="263"/>
      <c r="E263" s="263"/>
      <c r="F263" s="263"/>
      <c r="G263" s="263"/>
      <c r="H263" s="253"/>
      <c r="I263" s="253"/>
      <c r="J263" s="253"/>
      <c r="K263" s="253"/>
      <c r="L263" s="253"/>
      <c r="M263" s="253"/>
      <c r="N263" s="253"/>
      <c r="O263" s="253"/>
      <c r="P263" s="253"/>
      <c r="Q263" s="253"/>
      <c r="R263" s="253"/>
      <c r="S263" s="253"/>
      <c r="T263" s="253"/>
      <c r="U263" s="253"/>
      <c r="V263" s="253"/>
      <c r="W263" s="253"/>
      <c r="X263" s="253"/>
      <c r="Y263" s="253"/>
      <c r="Z263" s="253"/>
    </row>
    <row r="264" spans="1:26" ht="15.75" customHeight="1" x14ac:dyDescent="0.25">
      <c r="A264" s="263"/>
      <c r="B264" s="263"/>
      <c r="C264" s="263"/>
      <c r="D264" s="263"/>
      <c r="E264" s="263"/>
      <c r="F264" s="263"/>
      <c r="G264" s="263"/>
      <c r="H264" s="253"/>
      <c r="I264" s="253"/>
      <c r="J264" s="253"/>
      <c r="K264" s="253"/>
      <c r="L264" s="253"/>
      <c r="M264" s="253"/>
      <c r="N264" s="253"/>
      <c r="O264" s="253"/>
      <c r="P264" s="253"/>
      <c r="Q264" s="253"/>
      <c r="R264" s="253"/>
      <c r="S264" s="253"/>
      <c r="T264" s="253"/>
      <c r="U264" s="253"/>
      <c r="V264" s="253"/>
      <c r="W264" s="253"/>
      <c r="X264" s="253"/>
      <c r="Y264" s="253"/>
      <c r="Z264" s="253"/>
    </row>
    <row r="265" spans="1:26" ht="15.75" customHeight="1" x14ac:dyDescent="0.25">
      <c r="A265" s="263"/>
      <c r="B265" s="263"/>
      <c r="C265" s="263"/>
      <c r="D265" s="263"/>
      <c r="E265" s="263"/>
      <c r="F265" s="263"/>
      <c r="G265" s="263"/>
      <c r="H265" s="253"/>
      <c r="I265" s="253"/>
      <c r="J265" s="253"/>
      <c r="K265" s="253"/>
      <c r="L265" s="253"/>
      <c r="M265" s="253"/>
      <c r="N265" s="253"/>
      <c r="O265" s="253"/>
      <c r="P265" s="253"/>
      <c r="Q265" s="253"/>
      <c r="R265" s="253"/>
      <c r="S265" s="253"/>
      <c r="T265" s="253"/>
      <c r="U265" s="253"/>
      <c r="V265" s="253"/>
      <c r="W265" s="253"/>
      <c r="X265" s="253"/>
      <c r="Y265" s="253"/>
      <c r="Z265" s="253"/>
    </row>
    <row r="266" spans="1:26" ht="15.75" customHeight="1" x14ac:dyDescent="0.25">
      <c r="A266" s="263"/>
      <c r="B266" s="263"/>
      <c r="C266" s="263"/>
      <c r="D266" s="263"/>
      <c r="E266" s="263"/>
      <c r="F266" s="263"/>
      <c r="G266" s="263"/>
      <c r="H266" s="253"/>
      <c r="I266" s="253"/>
      <c r="J266" s="253"/>
      <c r="K266" s="253"/>
      <c r="L266" s="253"/>
      <c r="M266" s="253"/>
      <c r="N266" s="253"/>
      <c r="O266" s="253"/>
      <c r="P266" s="253"/>
      <c r="Q266" s="253"/>
      <c r="R266" s="253"/>
      <c r="S266" s="253"/>
      <c r="T266" s="253"/>
      <c r="U266" s="253"/>
      <c r="V266" s="253"/>
      <c r="W266" s="253"/>
      <c r="X266" s="253"/>
      <c r="Y266" s="253"/>
      <c r="Z266" s="253"/>
    </row>
    <row r="267" spans="1:26" ht="15.75" customHeight="1" x14ac:dyDescent="0.25">
      <c r="A267" s="263"/>
      <c r="B267" s="263"/>
      <c r="C267" s="263"/>
      <c r="D267" s="263"/>
      <c r="E267" s="263"/>
      <c r="F267" s="263"/>
      <c r="G267" s="263"/>
      <c r="H267" s="253"/>
      <c r="I267" s="253"/>
      <c r="J267" s="253"/>
      <c r="K267" s="253"/>
      <c r="L267" s="253"/>
      <c r="M267" s="253"/>
      <c r="N267" s="253"/>
      <c r="O267" s="253"/>
      <c r="P267" s="253"/>
      <c r="Q267" s="253"/>
      <c r="R267" s="253"/>
      <c r="S267" s="253"/>
      <c r="T267" s="253"/>
      <c r="U267" s="253"/>
      <c r="V267" s="253"/>
      <c r="W267" s="253"/>
      <c r="X267" s="253"/>
      <c r="Y267" s="253"/>
      <c r="Z267" s="253"/>
    </row>
    <row r="268" spans="1:26" ht="15.75" customHeight="1" x14ac:dyDescent="0.25">
      <c r="A268" s="263"/>
      <c r="B268" s="263"/>
      <c r="C268" s="263"/>
      <c r="D268" s="263"/>
      <c r="E268" s="263"/>
      <c r="F268" s="263"/>
      <c r="G268" s="263"/>
      <c r="H268" s="253"/>
      <c r="I268" s="253"/>
      <c r="J268" s="253"/>
      <c r="K268" s="253"/>
      <c r="L268" s="253"/>
      <c r="M268" s="253"/>
      <c r="N268" s="253"/>
      <c r="O268" s="253"/>
      <c r="P268" s="253"/>
      <c r="Q268" s="253"/>
      <c r="R268" s="253"/>
      <c r="S268" s="253"/>
      <c r="T268" s="253"/>
      <c r="U268" s="253"/>
      <c r="V268" s="253"/>
      <c r="W268" s="253"/>
      <c r="X268" s="253"/>
      <c r="Y268" s="253"/>
      <c r="Z268" s="253"/>
    </row>
    <row r="269" spans="1:26" ht="15.75" customHeight="1" x14ac:dyDescent="0.25">
      <c r="A269" s="263"/>
      <c r="B269" s="263"/>
      <c r="C269" s="263"/>
      <c r="D269" s="263"/>
      <c r="E269" s="263"/>
      <c r="F269" s="263"/>
      <c r="G269" s="263"/>
      <c r="H269" s="253"/>
      <c r="I269" s="253"/>
      <c r="J269" s="253"/>
      <c r="K269" s="253"/>
      <c r="L269" s="253"/>
      <c r="M269" s="253"/>
      <c r="N269" s="253"/>
      <c r="O269" s="253"/>
      <c r="P269" s="253"/>
      <c r="Q269" s="253"/>
      <c r="R269" s="253"/>
      <c r="S269" s="253"/>
      <c r="T269" s="253"/>
      <c r="U269" s="253"/>
      <c r="V269" s="253"/>
      <c r="W269" s="253"/>
      <c r="X269" s="253"/>
      <c r="Y269" s="253"/>
      <c r="Z269" s="253"/>
    </row>
    <row r="270" spans="1:26" ht="15.75" customHeight="1" x14ac:dyDescent="0.25">
      <c r="A270" s="263"/>
      <c r="B270" s="263"/>
      <c r="C270" s="263"/>
      <c r="D270" s="263"/>
      <c r="E270" s="263"/>
      <c r="F270" s="263"/>
      <c r="G270" s="263"/>
      <c r="H270" s="253"/>
      <c r="I270" s="253"/>
      <c r="J270" s="253"/>
      <c r="K270" s="253"/>
      <c r="L270" s="253"/>
      <c r="M270" s="253"/>
      <c r="N270" s="253"/>
      <c r="O270" s="253"/>
      <c r="P270" s="253"/>
      <c r="Q270" s="253"/>
      <c r="R270" s="253"/>
      <c r="S270" s="253"/>
      <c r="T270" s="253"/>
      <c r="U270" s="253"/>
      <c r="V270" s="253"/>
      <c r="W270" s="253"/>
      <c r="X270" s="253"/>
      <c r="Y270" s="253"/>
      <c r="Z270" s="253"/>
    </row>
    <row r="271" spans="1:26" ht="15.75" customHeight="1" x14ac:dyDescent="0.25">
      <c r="A271" s="263"/>
      <c r="B271" s="263"/>
      <c r="C271" s="263"/>
      <c r="D271" s="263"/>
      <c r="E271" s="263"/>
      <c r="F271" s="263"/>
      <c r="G271" s="263"/>
      <c r="H271" s="253"/>
      <c r="I271" s="253"/>
      <c r="J271" s="253"/>
      <c r="K271" s="253"/>
      <c r="L271" s="253"/>
      <c r="M271" s="253"/>
      <c r="N271" s="253"/>
      <c r="O271" s="253"/>
      <c r="P271" s="253"/>
      <c r="Q271" s="253"/>
      <c r="R271" s="253"/>
      <c r="S271" s="253"/>
      <c r="T271" s="253"/>
      <c r="U271" s="253"/>
      <c r="V271" s="253"/>
      <c r="W271" s="253"/>
      <c r="X271" s="253"/>
      <c r="Y271" s="253"/>
      <c r="Z271" s="253"/>
    </row>
    <row r="272" spans="1:26" ht="15.75" customHeight="1" x14ac:dyDescent="0.25">
      <c r="A272" s="263"/>
      <c r="B272" s="263"/>
      <c r="C272" s="263"/>
      <c r="D272" s="263"/>
      <c r="E272" s="263"/>
      <c r="F272" s="263"/>
      <c r="G272" s="263"/>
      <c r="H272" s="253"/>
      <c r="I272" s="253"/>
      <c r="J272" s="253"/>
      <c r="K272" s="253"/>
      <c r="L272" s="253"/>
      <c r="M272" s="253"/>
      <c r="N272" s="253"/>
      <c r="O272" s="253"/>
      <c r="P272" s="253"/>
      <c r="Q272" s="253"/>
      <c r="R272" s="253"/>
      <c r="S272" s="253"/>
      <c r="T272" s="253"/>
      <c r="U272" s="253"/>
      <c r="V272" s="253"/>
      <c r="W272" s="253"/>
      <c r="X272" s="253"/>
      <c r="Y272" s="253"/>
      <c r="Z272" s="253"/>
    </row>
    <row r="273" spans="1:26" ht="15.75" customHeight="1" x14ac:dyDescent="0.25">
      <c r="A273" s="263"/>
      <c r="B273" s="263"/>
      <c r="C273" s="263"/>
      <c r="D273" s="263"/>
      <c r="E273" s="263"/>
      <c r="F273" s="263"/>
      <c r="G273" s="263"/>
      <c r="H273" s="253"/>
      <c r="I273" s="253"/>
      <c r="J273" s="253"/>
      <c r="K273" s="253"/>
      <c r="L273" s="253"/>
      <c r="M273" s="253"/>
      <c r="N273" s="253"/>
      <c r="O273" s="253"/>
      <c r="P273" s="253"/>
      <c r="Q273" s="253"/>
      <c r="R273" s="253"/>
      <c r="S273" s="253"/>
      <c r="T273" s="253"/>
      <c r="U273" s="253"/>
      <c r="V273" s="253"/>
      <c r="W273" s="253"/>
      <c r="X273" s="253"/>
      <c r="Y273" s="253"/>
      <c r="Z273" s="253"/>
    </row>
    <row r="274" spans="1:26" ht="15.75" customHeight="1" x14ac:dyDescent="0.25">
      <c r="A274" s="263"/>
      <c r="B274" s="263"/>
      <c r="C274" s="263"/>
      <c r="D274" s="263"/>
      <c r="E274" s="263"/>
      <c r="F274" s="263"/>
      <c r="G274" s="263"/>
      <c r="H274" s="253"/>
      <c r="I274" s="253"/>
      <c r="J274" s="253"/>
      <c r="K274" s="253"/>
      <c r="L274" s="253"/>
      <c r="M274" s="253"/>
      <c r="N274" s="253"/>
      <c r="O274" s="253"/>
      <c r="P274" s="253"/>
      <c r="Q274" s="253"/>
      <c r="R274" s="253"/>
      <c r="S274" s="253"/>
      <c r="T274" s="253"/>
      <c r="U274" s="253"/>
      <c r="V274" s="253"/>
      <c r="W274" s="253"/>
      <c r="X274" s="253"/>
      <c r="Y274" s="253"/>
      <c r="Z274" s="253"/>
    </row>
    <row r="275" spans="1:26" ht="15.75" customHeight="1" x14ac:dyDescent="0.25">
      <c r="A275" s="263"/>
      <c r="B275" s="263"/>
      <c r="C275" s="263"/>
      <c r="D275" s="263"/>
      <c r="E275" s="263"/>
      <c r="F275" s="263"/>
      <c r="G275" s="263"/>
      <c r="H275" s="253"/>
      <c r="I275" s="253"/>
      <c r="J275" s="253"/>
      <c r="K275" s="253"/>
      <c r="L275" s="253"/>
      <c r="M275" s="253"/>
      <c r="N275" s="253"/>
      <c r="O275" s="253"/>
      <c r="P275" s="253"/>
      <c r="Q275" s="253"/>
      <c r="R275" s="253"/>
      <c r="S275" s="253"/>
      <c r="T275" s="253"/>
      <c r="U275" s="253"/>
      <c r="V275" s="253"/>
      <c r="W275" s="253"/>
      <c r="X275" s="253"/>
      <c r="Y275" s="253"/>
      <c r="Z275" s="253"/>
    </row>
    <row r="276" spans="1:26" ht="15.75" customHeight="1" x14ac:dyDescent="0.25">
      <c r="A276" s="263"/>
      <c r="B276" s="263"/>
      <c r="C276" s="263"/>
      <c r="D276" s="263"/>
      <c r="E276" s="263"/>
      <c r="F276" s="263"/>
      <c r="G276" s="263"/>
      <c r="H276" s="253"/>
      <c r="I276" s="253"/>
      <c r="J276" s="253"/>
      <c r="K276" s="253"/>
      <c r="L276" s="253"/>
      <c r="M276" s="253"/>
      <c r="N276" s="253"/>
      <c r="O276" s="253"/>
      <c r="P276" s="253"/>
      <c r="Q276" s="253"/>
      <c r="R276" s="253"/>
      <c r="S276" s="253"/>
      <c r="T276" s="253"/>
      <c r="U276" s="253"/>
      <c r="V276" s="253"/>
      <c r="W276" s="253"/>
      <c r="X276" s="253"/>
      <c r="Y276" s="253"/>
      <c r="Z276" s="253"/>
    </row>
    <row r="277" spans="1:26" ht="15.75" customHeight="1" x14ac:dyDescent="0.25">
      <c r="A277" s="263"/>
      <c r="B277" s="263"/>
      <c r="C277" s="263"/>
      <c r="D277" s="263"/>
      <c r="E277" s="263"/>
      <c r="F277" s="263"/>
      <c r="G277" s="263"/>
      <c r="H277" s="253"/>
      <c r="I277" s="253"/>
      <c r="J277" s="253"/>
      <c r="K277" s="253"/>
      <c r="L277" s="253"/>
      <c r="M277" s="253"/>
      <c r="N277" s="253"/>
      <c r="O277" s="253"/>
      <c r="P277" s="253"/>
      <c r="Q277" s="253"/>
      <c r="R277" s="253"/>
      <c r="S277" s="253"/>
      <c r="T277" s="253"/>
      <c r="U277" s="253"/>
      <c r="V277" s="253"/>
      <c r="W277" s="253"/>
      <c r="X277" s="253"/>
      <c r="Y277" s="253"/>
      <c r="Z277" s="253"/>
    </row>
    <row r="278" spans="1:26" ht="15.75" customHeight="1" x14ac:dyDescent="0.25">
      <c r="A278" s="263"/>
      <c r="B278" s="263"/>
      <c r="C278" s="263"/>
      <c r="D278" s="263"/>
      <c r="E278" s="263"/>
      <c r="F278" s="263"/>
      <c r="G278" s="263"/>
      <c r="H278" s="253"/>
      <c r="I278" s="253"/>
      <c r="J278" s="253"/>
      <c r="K278" s="253"/>
      <c r="L278" s="253"/>
      <c r="M278" s="253"/>
      <c r="N278" s="253"/>
      <c r="O278" s="253"/>
      <c r="P278" s="253"/>
      <c r="Q278" s="253"/>
      <c r="R278" s="253"/>
      <c r="S278" s="253"/>
      <c r="T278" s="253"/>
      <c r="U278" s="253"/>
      <c r="V278" s="253"/>
      <c r="W278" s="253"/>
      <c r="X278" s="253"/>
      <c r="Y278" s="253"/>
      <c r="Z278" s="253"/>
    </row>
    <row r="279" spans="1:26" ht="15.75" customHeight="1" x14ac:dyDescent="0.25">
      <c r="A279" s="263"/>
      <c r="B279" s="263"/>
      <c r="C279" s="263"/>
      <c r="D279" s="263"/>
      <c r="E279" s="263"/>
      <c r="F279" s="263"/>
      <c r="G279" s="263"/>
      <c r="H279" s="253"/>
      <c r="I279" s="253"/>
      <c r="J279" s="253"/>
      <c r="K279" s="253"/>
      <c r="L279" s="253"/>
      <c r="M279" s="253"/>
      <c r="N279" s="253"/>
      <c r="O279" s="253"/>
      <c r="P279" s="253"/>
      <c r="Q279" s="253"/>
      <c r="R279" s="253"/>
      <c r="S279" s="253"/>
      <c r="T279" s="253"/>
      <c r="U279" s="253"/>
      <c r="V279" s="253"/>
      <c r="W279" s="253"/>
      <c r="X279" s="253"/>
      <c r="Y279" s="253"/>
      <c r="Z279" s="253"/>
    </row>
    <row r="280" spans="1:26" ht="15.75" customHeight="1" x14ac:dyDescent="0.25">
      <c r="A280" s="263"/>
      <c r="B280" s="263"/>
      <c r="C280" s="263"/>
      <c r="D280" s="263"/>
      <c r="E280" s="263"/>
      <c r="F280" s="263"/>
      <c r="G280" s="263"/>
      <c r="H280" s="253"/>
      <c r="I280" s="253"/>
      <c r="J280" s="253"/>
      <c r="K280" s="253"/>
      <c r="L280" s="253"/>
      <c r="M280" s="253"/>
      <c r="N280" s="253"/>
      <c r="O280" s="253"/>
      <c r="P280" s="253"/>
      <c r="Q280" s="253"/>
      <c r="R280" s="253"/>
      <c r="S280" s="253"/>
      <c r="T280" s="253"/>
      <c r="U280" s="253"/>
      <c r="V280" s="253"/>
      <c r="W280" s="253"/>
      <c r="X280" s="253"/>
      <c r="Y280" s="253"/>
      <c r="Z280" s="253"/>
    </row>
    <row r="281" spans="1:26" ht="15.75" customHeight="1" x14ac:dyDescent="0.25">
      <c r="A281" s="263"/>
      <c r="B281" s="263"/>
      <c r="C281" s="263"/>
      <c r="D281" s="263"/>
      <c r="E281" s="263"/>
      <c r="F281" s="263"/>
      <c r="G281" s="263"/>
      <c r="H281" s="253"/>
      <c r="I281" s="253"/>
      <c r="J281" s="253"/>
      <c r="K281" s="253"/>
      <c r="L281" s="253"/>
      <c r="M281" s="253"/>
      <c r="N281" s="253"/>
      <c r="O281" s="253"/>
      <c r="P281" s="253"/>
      <c r="Q281" s="253"/>
      <c r="R281" s="253"/>
      <c r="S281" s="253"/>
      <c r="T281" s="253"/>
      <c r="U281" s="253"/>
      <c r="V281" s="253"/>
      <c r="W281" s="253"/>
      <c r="X281" s="253"/>
      <c r="Y281" s="253"/>
      <c r="Z281" s="253"/>
    </row>
    <row r="282" spans="1:26" ht="15.75" customHeight="1" x14ac:dyDescent="0.25">
      <c r="A282" s="263"/>
      <c r="B282" s="263"/>
      <c r="C282" s="263"/>
      <c r="D282" s="263"/>
      <c r="E282" s="263"/>
      <c r="F282" s="263"/>
      <c r="G282" s="263"/>
      <c r="H282" s="253"/>
      <c r="I282" s="253"/>
      <c r="J282" s="253"/>
      <c r="K282" s="253"/>
      <c r="L282" s="253"/>
      <c r="M282" s="253"/>
      <c r="N282" s="253"/>
      <c r="O282" s="253"/>
      <c r="P282" s="253"/>
      <c r="Q282" s="253"/>
      <c r="R282" s="253"/>
      <c r="S282" s="253"/>
      <c r="T282" s="253"/>
      <c r="U282" s="253"/>
      <c r="V282" s="253"/>
      <c r="W282" s="253"/>
      <c r="X282" s="253"/>
      <c r="Y282" s="253"/>
      <c r="Z282" s="253"/>
    </row>
    <row r="283" spans="1:26" ht="15.75" customHeight="1" x14ac:dyDescent="0.25">
      <c r="A283" s="263"/>
      <c r="B283" s="263"/>
      <c r="C283" s="263"/>
      <c r="D283" s="263"/>
      <c r="E283" s="263"/>
      <c r="F283" s="263"/>
      <c r="G283" s="263"/>
      <c r="H283" s="253"/>
      <c r="I283" s="253"/>
      <c r="J283" s="253"/>
      <c r="K283" s="253"/>
      <c r="L283" s="253"/>
      <c r="M283" s="253"/>
      <c r="N283" s="253"/>
      <c r="O283" s="253"/>
      <c r="P283" s="253"/>
      <c r="Q283" s="253"/>
      <c r="R283" s="253"/>
      <c r="S283" s="253"/>
      <c r="T283" s="253"/>
      <c r="U283" s="253"/>
      <c r="V283" s="253"/>
      <c r="W283" s="253"/>
      <c r="X283" s="253"/>
      <c r="Y283" s="253"/>
      <c r="Z283" s="253"/>
    </row>
    <row r="284" spans="1:26" ht="15.75" customHeight="1" x14ac:dyDescent="0.25">
      <c r="A284" s="263"/>
      <c r="B284" s="263"/>
      <c r="C284" s="263"/>
      <c r="D284" s="263"/>
      <c r="E284" s="263"/>
      <c r="F284" s="263"/>
      <c r="G284" s="263"/>
      <c r="H284" s="253"/>
      <c r="I284" s="253"/>
      <c r="J284" s="253"/>
      <c r="K284" s="253"/>
      <c r="L284" s="253"/>
      <c r="M284" s="253"/>
      <c r="N284" s="253"/>
      <c r="O284" s="253"/>
      <c r="P284" s="253"/>
      <c r="Q284" s="253"/>
      <c r="R284" s="253"/>
      <c r="S284" s="253"/>
      <c r="T284" s="253"/>
      <c r="U284" s="253"/>
      <c r="V284" s="253"/>
      <c r="W284" s="253"/>
      <c r="X284" s="253"/>
      <c r="Y284" s="253"/>
      <c r="Z284" s="253"/>
    </row>
    <row r="285" spans="1:26" ht="15.75" customHeight="1" x14ac:dyDescent="0.25">
      <c r="A285" s="263"/>
      <c r="B285" s="263"/>
      <c r="C285" s="263"/>
      <c r="D285" s="263"/>
      <c r="E285" s="263"/>
      <c r="F285" s="263"/>
      <c r="G285" s="263"/>
      <c r="H285" s="253"/>
      <c r="I285" s="253"/>
      <c r="J285" s="253"/>
      <c r="K285" s="253"/>
      <c r="L285" s="253"/>
      <c r="M285" s="253"/>
      <c r="N285" s="253"/>
      <c r="O285" s="253"/>
      <c r="P285" s="253"/>
      <c r="Q285" s="253"/>
      <c r="R285" s="253"/>
      <c r="S285" s="253"/>
      <c r="T285" s="253"/>
      <c r="U285" s="253"/>
      <c r="V285" s="253"/>
      <c r="W285" s="253"/>
      <c r="X285" s="253"/>
      <c r="Y285" s="253"/>
      <c r="Z285" s="253"/>
    </row>
    <row r="286" spans="1:26" ht="15.75" customHeight="1" x14ac:dyDescent="0.25">
      <c r="A286" s="263"/>
      <c r="B286" s="263"/>
      <c r="C286" s="263"/>
      <c r="D286" s="263"/>
      <c r="E286" s="263"/>
      <c r="F286" s="263"/>
      <c r="G286" s="263"/>
      <c r="H286" s="253"/>
      <c r="I286" s="253"/>
      <c r="J286" s="253"/>
      <c r="K286" s="253"/>
      <c r="L286" s="253"/>
      <c r="M286" s="253"/>
      <c r="N286" s="253"/>
      <c r="O286" s="253"/>
      <c r="P286" s="253"/>
      <c r="Q286" s="253"/>
      <c r="R286" s="253"/>
      <c r="S286" s="253"/>
      <c r="T286" s="253"/>
      <c r="U286" s="253"/>
      <c r="V286" s="253"/>
      <c r="W286" s="253"/>
      <c r="X286" s="253"/>
      <c r="Y286" s="253"/>
      <c r="Z286" s="253"/>
    </row>
    <row r="287" spans="1:26" ht="15.75" customHeight="1" x14ac:dyDescent="0.25">
      <c r="A287" s="263"/>
      <c r="B287" s="263"/>
      <c r="C287" s="263"/>
      <c r="D287" s="263"/>
      <c r="E287" s="263"/>
      <c r="F287" s="263"/>
      <c r="G287" s="263"/>
      <c r="H287" s="253"/>
      <c r="I287" s="253"/>
      <c r="J287" s="253"/>
      <c r="K287" s="253"/>
      <c r="L287" s="253"/>
      <c r="M287" s="253"/>
      <c r="N287" s="253"/>
      <c r="O287" s="253"/>
      <c r="P287" s="253"/>
      <c r="Q287" s="253"/>
      <c r="R287" s="253"/>
      <c r="S287" s="253"/>
      <c r="T287" s="253"/>
      <c r="U287" s="253"/>
      <c r="V287" s="253"/>
      <c r="W287" s="253"/>
      <c r="X287" s="253"/>
      <c r="Y287" s="253"/>
      <c r="Z287" s="253"/>
    </row>
    <row r="288" spans="1:26" ht="15.75" customHeight="1" x14ac:dyDescent="0.25">
      <c r="A288" s="263"/>
      <c r="B288" s="263"/>
      <c r="C288" s="263"/>
      <c r="D288" s="263"/>
      <c r="E288" s="263"/>
      <c r="F288" s="263"/>
      <c r="G288" s="263"/>
      <c r="H288" s="253"/>
      <c r="I288" s="253"/>
      <c r="J288" s="253"/>
      <c r="K288" s="253"/>
      <c r="L288" s="253"/>
      <c r="M288" s="253"/>
      <c r="N288" s="253"/>
      <c r="O288" s="253"/>
      <c r="P288" s="253"/>
      <c r="Q288" s="253"/>
      <c r="R288" s="253"/>
      <c r="S288" s="253"/>
      <c r="T288" s="253"/>
      <c r="U288" s="253"/>
      <c r="V288" s="253"/>
      <c r="W288" s="253"/>
      <c r="X288" s="253"/>
      <c r="Y288" s="253"/>
      <c r="Z288" s="253"/>
    </row>
    <row r="289" spans="1:26" ht="15.75" customHeight="1" x14ac:dyDescent="0.25">
      <c r="A289" s="263"/>
      <c r="B289" s="263"/>
      <c r="C289" s="263"/>
      <c r="D289" s="263"/>
      <c r="E289" s="263"/>
      <c r="F289" s="263"/>
      <c r="G289" s="263"/>
      <c r="H289" s="253"/>
      <c r="I289" s="253"/>
      <c r="J289" s="253"/>
      <c r="K289" s="253"/>
      <c r="L289" s="253"/>
      <c r="M289" s="253"/>
      <c r="N289" s="253"/>
      <c r="O289" s="253"/>
      <c r="P289" s="253"/>
      <c r="Q289" s="253"/>
      <c r="R289" s="253"/>
      <c r="S289" s="253"/>
      <c r="T289" s="253"/>
      <c r="U289" s="253"/>
      <c r="V289" s="253"/>
      <c r="W289" s="253"/>
      <c r="X289" s="253"/>
      <c r="Y289" s="253"/>
      <c r="Z289" s="253"/>
    </row>
    <row r="290" spans="1:26" ht="15.75" customHeight="1" x14ac:dyDescent="0.25">
      <c r="A290" s="263"/>
      <c r="B290" s="263"/>
      <c r="C290" s="263"/>
      <c r="D290" s="263"/>
      <c r="E290" s="263"/>
      <c r="F290" s="263"/>
      <c r="G290" s="263"/>
      <c r="H290" s="253"/>
      <c r="I290" s="253"/>
      <c r="J290" s="253"/>
      <c r="K290" s="253"/>
      <c r="L290" s="253"/>
      <c r="M290" s="253"/>
      <c r="N290" s="253"/>
      <c r="O290" s="253"/>
      <c r="P290" s="253"/>
      <c r="Q290" s="253"/>
      <c r="R290" s="253"/>
      <c r="S290" s="253"/>
      <c r="T290" s="253"/>
      <c r="U290" s="253"/>
      <c r="V290" s="253"/>
      <c r="W290" s="253"/>
      <c r="X290" s="253"/>
      <c r="Y290" s="253"/>
      <c r="Z290" s="253"/>
    </row>
    <row r="291" spans="1:26" ht="15.75" customHeight="1" x14ac:dyDescent="0.25">
      <c r="A291" s="263"/>
      <c r="B291" s="263"/>
      <c r="C291" s="263"/>
      <c r="D291" s="263"/>
      <c r="E291" s="263"/>
      <c r="F291" s="263"/>
      <c r="G291" s="263"/>
      <c r="H291" s="253"/>
      <c r="I291" s="253"/>
      <c r="J291" s="253"/>
      <c r="K291" s="253"/>
      <c r="L291" s="253"/>
      <c r="M291" s="253"/>
      <c r="N291" s="253"/>
      <c r="O291" s="253"/>
      <c r="P291" s="253"/>
      <c r="Q291" s="253"/>
      <c r="R291" s="253"/>
      <c r="S291" s="253"/>
      <c r="T291" s="253"/>
      <c r="U291" s="253"/>
      <c r="V291" s="253"/>
      <c r="W291" s="253"/>
      <c r="X291" s="253"/>
      <c r="Y291" s="253"/>
      <c r="Z291" s="253"/>
    </row>
    <row r="292" spans="1:26" ht="15.75" customHeight="1" x14ac:dyDescent="0.25">
      <c r="A292" s="263"/>
      <c r="B292" s="263"/>
      <c r="C292" s="263"/>
      <c r="D292" s="263"/>
      <c r="E292" s="263"/>
      <c r="F292" s="263"/>
      <c r="G292" s="263"/>
      <c r="H292" s="253"/>
      <c r="I292" s="253"/>
      <c r="J292" s="253"/>
      <c r="K292" s="253"/>
      <c r="L292" s="253"/>
      <c r="M292" s="253"/>
      <c r="N292" s="253"/>
      <c r="O292" s="253"/>
      <c r="P292" s="253"/>
      <c r="Q292" s="253"/>
      <c r="R292" s="253"/>
      <c r="S292" s="253"/>
      <c r="T292" s="253"/>
      <c r="U292" s="253"/>
      <c r="V292" s="253"/>
      <c r="W292" s="253"/>
      <c r="X292" s="253"/>
      <c r="Y292" s="253"/>
      <c r="Z292" s="253"/>
    </row>
    <row r="293" spans="1:26" ht="15.75" customHeight="1" x14ac:dyDescent="0.25">
      <c r="A293" s="263"/>
      <c r="B293" s="263"/>
      <c r="C293" s="263"/>
      <c r="D293" s="263"/>
      <c r="E293" s="263"/>
      <c r="F293" s="263"/>
      <c r="G293" s="263"/>
      <c r="H293" s="253"/>
      <c r="I293" s="253"/>
      <c r="J293" s="253"/>
      <c r="K293" s="253"/>
      <c r="L293" s="253"/>
      <c r="M293" s="253"/>
      <c r="N293" s="253"/>
      <c r="O293" s="253"/>
      <c r="P293" s="253"/>
      <c r="Q293" s="253"/>
      <c r="R293" s="253"/>
      <c r="S293" s="253"/>
      <c r="T293" s="253"/>
      <c r="U293" s="253"/>
      <c r="V293" s="253"/>
      <c r="W293" s="253"/>
      <c r="X293" s="253"/>
      <c r="Y293" s="253"/>
      <c r="Z293" s="253"/>
    </row>
    <row r="294" spans="1:26" ht="15.75" customHeight="1" x14ac:dyDescent="0.25">
      <c r="A294" s="263"/>
      <c r="B294" s="263"/>
      <c r="C294" s="263"/>
      <c r="D294" s="263"/>
      <c r="E294" s="263"/>
      <c r="F294" s="263"/>
      <c r="G294" s="263"/>
      <c r="H294" s="253"/>
      <c r="I294" s="253"/>
      <c r="J294" s="253"/>
      <c r="K294" s="253"/>
      <c r="L294" s="253"/>
      <c r="M294" s="253"/>
      <c r="N294" s="253"/>
      <c r="O294" s="253"/>
      <c r="P294" s="253"/>
      <c r="Q294" s="253"/>
      <c r="R294" s="253"/>
      <c r="S294" s="253"/>
      <c r="T294" s="253"/>
      <c r="U294" s="253"/>
      <c r="V294" s="253"/>
      <c r="W294" s="253"/>
      <c r="X294" s="253"/>
      <c r="Y294" s="253"/>
      <c r="Z294" s="253"/>
    </row>
    <row r="295" spans="1:26" ht="15.75" customHeight="1" x14ac:dyDescent="0.25">
      <c r="A295" s="263"/>
      <c r="B295" s="263"/>
      <c r="C295" s="263"/>
      <c r="D295" s="263"/>
      <c r="E295" s="263"/>
      <c r="F295" s="263"/>
      <c r="G295" s="263"/>
      <c r="H295" s="253"/>
      <c r="I295" s="253"/>
      <c r="J295" s="253"/>
      <c r="K295" s="253"/>
      <c r="L295" s="253"/>
      <c r="M295" s="253"/>
      <c r="N295" s="253"/>
      <c r="O295" s="253"/>
      <c r="P295" s="253"/>
      <c r="Q295" s="253"/>
      <c r="R295" s="253"/>
      <c r="S295" s="253"/>
      <c r="T295" s="253"/>
      <c r="U295" s="253"/>
      <c r="V295" s="253"/>
      <c r="W295" s="253"/>
      <c r="X295" s="253"/>
      <c r="Y295" s="253"/>
      <c r="Z295" s="253"/>
    </row>
    <row r="296" spans="1:26" ht="15.75" customHeight="1" x14ac:dyDescent="0.25">
      <c r="A296" s="263"/>
      <c r="B296" s="263"/>
      <c r="C296" s="263"/>
      <c r="D296" s="263"/>
      <c r="E296" s="263"/>
      <c r="F296" s="263"/>
      <c r="G296" s="263"/>
      <c r="H296" s="253"/>
      <c r="I296" s="253"/>
      <c r="J296" s="253"/>
      <c r="K296" s="253"/>
      <c r="L296" s="253"/>
      <c r="M296" s="253"/>
      <c r="N296" s="253"/>
      <c r="O296" s="253"/>
      <c r="P296" s="253"/>
      <c r="Q296" s="253"/>
      <c r="R296" s="253"/>
      <c r="S296" s="253"/>
      <c r="T296" s="253"/>
      <c r="U296" s="253"/>
      <c r="V296" s="253"/>
      <c r="W296" s="253"/>
      <c r="X296" s="253"/>
      <c r="Y296" s="253"/>
      <c r="Z296" s="253"/>
    </row>
    <row r="297" spans="1:26" ht="15.75" customHeight="1" x14ac:dyDescent="0.25">
      <c r="A297" s="263"/>
      <c r="B297" s="263"/>
      <c r="C297" s="263"/>
      <c r="D297" s="263"/>
      <c r="E297" s="263"/>
      <c r="F297" s="263"/>
      <c r="G297" s="263"/>
      <c r="H297" s="253"/>
      <c r="I297" s="253"/>
      <c r="J297" s="253"/>
      <c r="K297" s="253"/>
      <c r="L297" s="253"/>
      <c r="M297" s="253"/>
      <c r="N297" s="253"/>
      <c r="O297" s="253"/>
      <c r="P297" s="253"/>
      <c r="Q297" s="253"/>
      <c r="R297" s="253"/>
      <c r="S297" s="253"/>
      <c r="T297" s="253"/>
      <c r="U297" s="253"/>
      <c r="V297" s="253"/>
      <c r="W297" s="253"/>
      <c r="X297" s="253"/>
      <c r="Y297" s="253"/>
      <c r="Z297" s="253"/>
    </row>
    <row r="298" spans="1:26" ht="15.75" customHeight="1" x14ac:dyDescent="0.25">
      <c r="A298" s="263"/>
      <c r="B298" s="263"/>
      <c r="C298" s="263"/>
      <c r="D298" s="263"/>
      <c r="E298" s="263"/>
      <c r="F298" s="263"/>
      <c r="G298" s="263"/>
      <c r="H298" s="253"/>
      <c r="I298" s="253"/>
      <c r="J298" s="253"/>
      <c r="K298" s="253"/>
      <c r="L298" s="253"/>
      <c r="M298" s="253"/>
      <c r="N298" s="253"/>
      <c r="O298" s="253"/>
      <c r="P298" s="253"/>
      <c r="Q298" s="253"/>
      <c r="R298" s="253"/>
      <c r="S298" s="253"/>
      <c r="T298" s="253"/>
      <c r="U298" s="253"/>
      <c r="V298" s="253"/>
      <c r="W298" s="253"/>
      <c r="X298" s="253"/>
      <c r="Y298" s="253"/>
      <c r="Z298" s="253"/>
    </row>
    <row r="299" spans="1:26" ht="15.75" customHeight="1" x14ac:dyDescent="0.25">
      <c r="A299" s="263"/>
      <c r="B299" s="263"/>
      <c r="C299" s="263"/>
      <c r="D299" s="263"/>
      <c r="E299" s="263"/>
      <c r="F299" s="263"/>
      <c r="G299" s="263"/>
      <c r="H299" s="253"/>
      <c r="I299" s="253"/>
      <c r="J299" s="253"/>
      <c r="K299" s="253"/>
      <c r="L299" s="253"/>
      <c r="M299" s="253"/>
      <c r="N299" s="253"/>
      <c r="O299" s="253"/>
      <c r="P299" s="253"/>
      <c r="Q299" s="253"/>
      <c r="R299" s="253"/>
      <c r="S299" s="253"/>
      <c r="T299" s="253"/>
      <c r="U299" s="253"/>
      <c r="V299" s="253"/>
      <c r="W299" s="253"/>
      <c r="X299" s="253"/>
      <c r="Y299" s="253"/>
      <c r="Z299" s="253"/>
    </row>
    <row r="300" spans="1:26" ht="15.75" customHeight="1" x14ac:dyDescent="0.25">
      <c r="A300" s="263"/>
      <c r="B300" s="263"/>
      <c r="C300" s="263"/>
      <c r="D300" s="263"/>
      <c r="E300" s="263"/>
      <c r="F300" s="263"/>
      <c r="G300" s="263"/>
      <c r="H300" s="253"/>
      <c r="I300" s="253"/>
      <c r="J300" s="253"/>
      <c r="K300" s="253"/>
      <c r="L300" s="253"/>
      <c r="M300" s="253"/>
      <c r="N300" s="253"/>
      <c r="O300" s="253"/>
      <c r="P300" s="253"/>
      <c r="Q300" s="253"/>
      <c r="R300" s="253"/>
      <c r="S300" s="253"/>
      <c r="T300" s="253"/>
      <c r="U300" s="253"/>
      <c r="V300" s="253"/>
      <c r="W300" s="253"/>
      <c r="X300" s="253"/>
      <c r="Y300" s="253"/>
      <c r="Z300" s="253"/>
    </row>
    <row r="301" spans="1:26" ht="15.75" customHeight="1" x14ac:dyDescent="0.25">
      <c r="A301" s="263"/>
      <c r="B301" s="263"/>
      <c r="C301" s="263"/>
      <c r="D301" s="263"/>
      <c r="E301" s="263"/>
      <c r="F301" s="263"/>
      <c r="G301" s="263"/>
      <c r="H301" s="253"/>
      <c r="I301" s="253"/>
      <c r="J301" s="253"/>
      <c r="K301" s="253"/>
      <c r="L301" s="253"/>
      <c r="M301" s="253"/>
      <c r="N301" s="253"/>
      <c r="O301" s="253"/>
      <c r="P301" s="253"/>
      <c r="Q301" s="253"/>
      <c r="R301" s="253"/>
      <c r="S301" s="253"/>
      <c r="T301" s="253"/>
      <c r="U301" s="253"/>
      <c r="V301" s="253"/>
      <c r="W301" s="253"/>
      <c r="X301" s="253"/>
      <c r="Y301" s="253"/>
      <c r="Z301" s="253"/>
    </row>
    <row r="302" spans="1:26" ht="15.75" customHeight="1" x14ac:dyDescent="0.25">
      <c r="A302" s="263"/>
      <c r="B302" s="263"/>
      <c r="C302" s="263"/>
      <c r="D302" s="263"/>
      <c r="E302" s="263"/>
      <c r="F302" s="263"/>
      <c r="G302" s="263"/>
      <c r="H302" s="253"/>
      <c r="I302" s="253"/>
      <c r="J302" s="253"/>
      <c r="K302" s="253"/>
      <c r="L302" s="253"/>
      <c r="M302" s="253"/>
      <c r="N302" s="253"/>
      <c r="O302" s="253"/>
      <c r="P302" s="253"/>
      <c r="Q302" s="253"/>
      <c r="R302" s="253"/>
      <c r="S302" s="253"/>
      <c r="T302" s="253"/>
      <c r="U302" s="253"/>
      <c r="V302" s="253"/>
      <c r="W302" s="253"/>
      <c r="X302" s="253"/>
      <c r="Y302" s="253"/>
      <c r="Z302" s="253"/>
    </row>
    <row r="303" spans="1:26" ht="15.75" customHeight="1" x14ac:dyDescent="0.25">
      <c r="A303" s="263"/>
      <c r="B303" s="263"/>
      <c r="C303" s="263"/>
      <c r="D303" s="263"/>
      <c r="E303" s="263"/>
      <c r="F303" s="263"/>
      <c r="G303" s="263"/>
      <c r="H303" s="253"/>
      <c r="I303" s="253"/>
      <c r="J303" s="253"/>
      <c r="K303" s="253"/>
      <c r="L303" s="253"/>
      <c r="M303" s="253"/>
      <c r="N303" s="253"/>
      <c r="O303" s="253"/>
      <c r="P303" s="253"/>
      <c r="Q303" s="253"/>
      <c r="R303" s="253"/>
      <c r="S303" s="253"/>
      <c r="T303" s="253"/>
      <c r="U303" s="253"/>
      <c r="V303" s="253"/>
      <c r="W303" s="253"/>
      <c r="X303" s="253"/>
      <c r="Y303" s="253"/>
      <c r="Z303" s="253"/>
    </row>
    <row r="304" spans="1:26" ht="15.75" customHeight="1" x14ac:dyDescent="0.25">
      <c r="A304" s="263"/>
      <c r="B304" s="263"/>
      <c r="C304" s="263"/>
      <c r="D304" s="263"/>
      <c r="E304" s="263"/>
      <c r="F304" s="263"/>
      <c r="G304" s="263"/>
      <c r="H304" s="253"/>
      <c r="I304" s="253"/>
      <c r="J304" s="253"/>
      <c r="K304" s="253"/>
      <c r="L304" s="253"/>
      <c r="M304" s="253"/>
      <c r="N304" s="253"/>
      <c r="O304" s="253"/>
      <c r="P304" s="253"/>
      <c r="Q304" s="253"/>
      <c r="R304" s="253"/>
      <c r="S304" s="253"/>
      <c r="T304" s="253"/>
      <c r="U304" s="253"/>
      <c r="V304" s="253"/>
      <c r="W304" s="253"/>
      <c r="X304" s="253"/>
      <c r="Y304" s="253"/>
      <c r="Z304" s="253"/>
    </row>
    <row r="305" spans="1:26" ht="15.75" customHeight="1" x14ac:dyDescent="0.25">
      <c r="A305" s="263"/>
      <c r="B305" s="263"/>
      <c r="C305" s="263"/>
      <c r="D305" s="263"/>
      <c r="E305" s="263"/>
      <c r="F305" s="263"/>
      <c r="G305" s="263"/>
      <c r="H305" s="253"/>
      <c r="I305" s="253"/>
      <c r="J305" s="253"/>
      <c r="K305" s="253"/>
      <c r="L305" s="253"/>
      <c r="M305" s="253"/>
      <c r="N305" s="253"/>
      <c r="O305" s="253"/>
      <c r="P305" s="253"/>
      <c r="Q305" s="253"/>
      <c r="R305" s="253"/>
      <c r="S305" s="253"/>
      <c r="T305" s="253"/>
      <c r="U305" s="253"/>
      <c r="V305" s="253"/>
      <c r="W305" s="253"/>
      <c r="X305" s="253"/>
      <c r="Y305" s="253"/>
      <c r="Z305" s="253"/>
    </row>
    <row r="306" spans="1:26" ht="15.75" customHeight="1" x14ac:dyDescent="0.25">
      <c r="A306" s="263"/>
      <c r="B306" s="263"/>
      <c r="C306" s="263"/>
      <c r="D306" s="263"/>
      <c r="E306" s="263"/>
      <c r="F306" s="263"/>
      <c r="G306" s="263"/>
      <c r="H306" s="253"/>
      <c r="I306" s="253"/>
      <c r="J306" s="253"/>
      <c r="K306" s="253"/>
      <c r="L306" s="253"/>
      <c r="M306" s="253"/>
      <c r="N306" s="253"/>
      <c r="O306" s="253"/>
      <c r="P306" s="253"/>
      <c r="Q306" s="253"/>
      <c r="R306" s="253"/>
      <c r="S306" s="253"/>
      <c r="T306" s="253"/>
      <c r="U306" s="253"/>
      <c r="V306" s="253"/>
      <c r="W306" s="253"/>
      <c r="X306" s="253"/>
      <c r="Y306" s="253"/>
      <c r="Z306" s="253"/>
    </row>
    <row r="307" spans="1:26" ht="15.75" customHeight="1" x14ac:dyDescent="0.25">
      <c r="A307" s="263"/>
      <c r="B307" s="263"/>
      <c r="C307" s="263"/>
      <c r="D307" s="263"/>
      <c r="E307" s="263"/>
      <c r="F307" s="263"/>
      <c r="G307" s="263"/>
      <c r="H307" s="253"/>
      <c r="I307" s="253"/>
      <c r="J307" s="253"/>
      <c r="K307" s="253"/>
      <c r="L307" s="253"/>
      <c r="M307" s="253"/>
      <c r="N307" s="253"/>
      <c r="O307" s="253"/>
      <c r="P307" s="253"/>
      <c r="Q307" s="253"/>
      <c r="R307" s="253"/>
      <c r="S307" s="253"/>
      <c r="T307" s="253"/>
      <c r="U307" s="253"/>
      <c r="V307" s="253"/>
      <c r="W307" s="253"/>
      <c r="X307" s="253"/>
      <c r="Y307" s="253"/>
      <c r="Z307" s="253"/>
    </row>
    <row r="308" spans="1:26" ht="15.75" customHeight="1" x14ac:dyDescent="0.25">
      <c r="A308" s="263"/>
      <c r="B308" s="263"/>
      <c r="C308" s="263"/>
      <c r="D308" s="263"/>
      <c r="E308" s="263"/>
      <c r="F308" s="263"/>
      <c r="G308" s="263"/>
      <c r="H308" s="253"/>
      <c r="I308" s="253"/>
      <c r="J308" s="253"/>
      <c r="K308" s="253"/>
      <c r="L308" s="253"/>
      <c r="M308" s="253"/>
      <c r="N308" s="253"/>
      <c r="O308" s="253"/>
      <c r="P308" s="253"/>
      <c r="Q308" s="253"/>
      <c r="R308" s="253"/>
      <c r="S308" s="253"/>
      <c r="T308" s="253"/>
      <c r="U308" s="253"/>
      <c r="V308" s="253"/>
      <c r="W308" s="253"/>
      <c r="X308" s="253"/>
      <c r="Y308" s="253"/>
      <c r="Z308" s="253"/>
    </row>
    <row r="309" spans="1:26" ht="15.75" customHeight="1" x14ac:dyDescent="0.25">
      <c r="A309" s="263"/>
      <c r="B309" s="263"/>
      <c r="C309" s="263"/>
      <c r="D309" s="263"/>
      <c r="E309" s="263"/>
      <c r="F309" s="263"/>
      <c r="G309" s="263"/>
      <c r="H309" s="253"/>
      <c r="I309" s="253"/>
      <c r="J309" s="253"/>
      <c r="K309" s="253"/>
      <c r="L309" s="253"/>
      <c r="M309" s="253"/>
      <c r="N309" s="253"/>
      <c r="O309" s="253"/>
      <c r="P309" s="253"/>
      <c r="Q309" s="253"/>
      <c r="R309" s="253"/>
      <c r="S309" s="253"/>
      <c r="T309" s="253"/>
      <c r="U309" s="253"/>
      <c r="V309" s="253"/>
      <c r="W309" s="253"/>
      <c r="X309" s="253"/>
      <c r="Y309" s="253"/>
      <c r="Z309" s="253"/>
    </row>
    <row r="310" spans="1:26" ht="15.75" customHeight="1" x14ac:dyDescent="0.25">
      <c r="A310" s="263"/>
      <c r="B310" s="263"/>
      <c r="C310" s="263"/>
      <c r="D310" s="263"/>
      <c r="E310" s="263"/>
      <c r="F310" s="263"/>
      <c r="G310" s="263"/>
      <c r="H310" s="253"/>
      <c r="I310" s="253"/>
      <c r="J310" s="253"/>
      <c r="K310" s="253"/>
      <c r="L310" s="253"/>
      <c r="M310" s="253"/>
      <c r="N310" s="253"/>
      <c r="O310" s="253"/>
      <c r="P310" s="253"/>
      <c r="Q310" s="253"/>
      <c r="R310" s="253"/>
      <c r="S310" s="253"/>
      <c r="T310" s="253"/>
      <c r="U310" s="253"/>
      <c r="V310" s="253"/>
      <c r="W310" s="253"/>
      <c r="X310" s="253"/>
      <c r="Y310" s="253"/>
      <c r="Z310" s="253"/>
    </row>
    <row r="311" spans="1:26" ht="15.75" customHeight="1" x14ac:dyDescent="0.25">
      <c r="A311" s="263"/>
      <c r="B311" s="263"/>
      <c r="C311" s="263"/>
      <c r="D311" s="263"/>
      <c r="E311" s="263"/>
      <c r="F311" s="263"/>
      <c r="G311" s="263"/>
      <c r="H311" s="253"/>
      <c r="I311" s="253"/>
      <c r="J311" s="253"/>
      <c r="K311" s="253"/>
      <c r="L311" s="253"/>
      <c r="M311" s="253"/>
      <c r="N311" s="253"/>
      <c r="O311" s="253"/>
      <c r="P311" s="253"/>
      <c r="Q311" s="253"/>
      <c r="R311" s="253"/>
      <c r="S311" s="253"/>
      <c r="T311" s="253"/>
      <c r="U311" s="253"/>
      <c r="V311" s="253"/>
      <c r="W311" s="253"/>
      <c r="X311" s="253"/>
      <c r="Y311" s="253"/>
      <c r="Z311" s="253"/>
    </row>
    <row r="312" spans="1:26" ht="15.75" customHeight="1" x14ac:dyDescent="0.25">
      <c r="A312" s="263"/>
      <c r="B312" s="263"/>
      <c r="C312" s="263"/>
      <c r="D312" s="263"/>
      <c r="E312" s="263"/>
      <c r="F312" s="263"/>
      <c r="G312" s="263"/>
      <c r="H312" s="253"/>
      <c r="I312" s="253"/>
      <c r="J312" s="253"/>
      <c r="K312" s="253"/>
      <c r="L312" s="253"/>
      <c r="M312" s="253"/>
      <c r="N312" s="253"/>
      <c r="O312" s="253"/>
      <c r="P312" s="253"/>
      <c r="Q312" s="253"/>
      <c r="R312" s="253"/>
      <c r="S312" s="253"/>
      <c r="T312" s="253"/>
      <c r="U312" s="253"/>
      <c r="V312" s="253"/>
      <c r="W312" s="253"/>
      <c r="X312" s="253"/>
      <c r="Y312" s="253"/>
      <c r="Z312" s="253"/>
    </row>
    <row r="313" spans="1:26" ht="15.75" customHeight="1" x14ac:dyDescent="0.25">
      <c r="A313" s="263"/>
      <c r="B313" s="263"/>
      <c r="C313" s="263"/>
      <c r="D313" s="263"/>
      <c r="E313" s="263"/>
      <c r="F313" s="263"/>
      <c r="G313" s="263"/>
      <c r="H313" s="253"/>
      <c r="I313" s="253"/>
      <c r="J313" s="253"/>
      <c r="K313" s="253"/>
      <c r="L313" s="253"/>
      <c r="M313" s="253"/>
      <c r="N313" s="253"/>
      <c r="O313" s="253"/>
      <c r="P313" s="253"/>
      <c r="Q313" s="253"/>
      <c r="R313" s="253"/>
      <c r="S313" s="253"/>
      <c r="T313" s="253"/>
      <c r="U313" s="253"/>
      <c r="V313" s="253"/>
      <c r="W313" s="253"/>
      <c r="X313" s="253"/>
      <c r="Y313" s="253"/>
      <c r="Z313" s="253"/>
    </row>
    <row r="314" spans="1:26" ht="15.75" customHeight="1" x14ac:dyDescent="0.25">
      <c r="A314" s="263"/>
      <c r="B314" s="263"/>
      <c r="C314" s="263"/>
      <c r="D314" s="263"/>
      <c r="E314" s="263"/>
      <c r="F314" s="263"/>
      <c r="G314" s="263"/>
      <c r="H314" s="253"/>
      <c r="I314" s="253"/>
      <c r="J314" s="253"/>
      <c r="K314" s="253"/>
      <c r="L314" s="253"/>
      <c r="M314" s="253"/>
      <c r="N314" s="253"/>
      <c r="O314" s="253"/>
      <c r="P314" s="253"/>
      <c r="Q314" s="253"/>
      <c r="R314" s="253"/>
      <c r="S314" s="253"/>
      <c r="T314" s="253"/>
      <c r="U314" s="253"/>
      <c r="V314" s="253"/>
      <c r="W314" s="253"/>
      <c r="X314" s="253"/>
      <c r="Y314" s="253"/>
      <c r="Z314" s="253"/>
    </row>
    <row r="315" spans="1:26" ht="15.75" customHeight="1" x14ac:dyDescent="0.25">
      <c r="A315" s="263"/>
      <c r="B315" s="263"/>
      <c r="C315" s="263"/>
      <c r="D315" s="263"/>
      <c r="E315" s="263"/>
      <c r="F315" s="263"/>
      <c r="G315" s="263"/>
      <c r="H315" s="253"/>
      <c r="I315" s="253"/>
      <c r="J315" s="253"/>
      <c r="K315" s="253"/>
      <c r="L315" s="253"/>
      <c r="M315" s="253"/>
      <c r="N315" s="253"/>
      <c r="O315" s="253"/>
      <c r="P315" s="253"/>
      <c r="Q315" s="253"/>
      <c r="R315" s="253"/>
      <c r="S315" s="253"/>
      <c r="T315" s="253"/>
      <c r="U315" s="253"/>
      <c r="V315" s="253"/>
      <c r="W315" s="253"/>
      <c r="X315" s="253"/>
      <c r="Y315" s="253"/>
      <c r="Z315" s="253"/>
    </row>
    <row r="316" spans="1:26" ht="15.75" customHeight="1" x14ac:dyDescent="0.25">
      <c r="A316" s="263"/>
      <c r="B316" s="263"/>
      <c r="C316" s="263"/>
      <c r="D316" s="263"/>
      <c r="E316" s="263"/>
      <c r="F316" s="263"/>
      <c r="G316" s="263"/>
      <c r="H316" s="253"/>
      <c r="I316" s="253"/>
      <c r="J316" s="253"/>
      <c r="K316" s="253"/>
      <c r="L316" s="253"/>
      <c r="M316" s="253"/>
      <c r="N316" s="253"/>
      <c r="O316" s="253"/>
      <c r="P316" s="253"/>
      <c r="Q316" s="253"/>
      <c r="R316" s="253"/>
      <c r="S316" s="253"/>
      <c r="T316" s="253"/>
      <c r="U316" s="253"/>
      <c r="V316" s="253"/>
      <c r="W316" s="253"/>
      <c r="X316" s="253"/>
      <c r="Y316" s="253"/>
      <c r="Z316" s="253"/>
    </row>
    <row r="317" spans="1:26" ht="15.75" customHeight="1" x14ac:dyDescent="0.25">
      <c r="A317" s="263"/>
      <c r="B317" s="263"/>
      <c r="C317" s="263"/>
      <c r="D317" s="263"/>
      <c r="E317" s="263"/>
      <c r="F317" s="263"/>
      <c r="G317" s="263"/>
      <c r="H317" s="253"/>
      <c r="I317" s="253"/>
      <c r="J317" s="253"/>
      <c r="K317" s="253"/>
      <c r="L317" s="253"/>
      <c r="M317" s="253"/>
      <c r="N317" s="253"/>
      <c r="O317" s="253"/>
      <c r="P317" s="253"/>
      <c r="Q317" s="253"/>
      <c r="R317" s="253"/>
      <c r="S317" s="253"/>
      <c r="T317" s="253"/>
      <c r="U317" s="253"/>
      <c r="V317" s="253"/>
      <c r="W317" s="253"/>
      <c r="X317" s="253"/>
      <c r="Y317" s="253"/>
      <c r="Z317" s="253"/>
    </row>
    <row r="318" spans="1:26" ht="15.75" customHeight="1" x14ac:dyDescent="0.25">
      <c r="A318" s="263"/>
      <c r="B318" s="263"/>
      <c r="C318" s="263"/>
      <c r="D318" s="263"/>
      <c r="E318" s="263"/>
      <c r="F318" s="263"/>
      <c r="G318" s="263"/>
      <c r="H318" s="253"/>
      <c r="I318" s="253"/>
      <c r="J318" s="253"/>
      <c r="K318" s="253"/>
      <c r="L318" s="253"/>
      <c r="M318" s="253"/>
      <c r="N318" s="253"/>
      <c r="O318" s="253"/>
      <c r="P318" s="253"/>
      <c r="Q318" s="253"/>
      <c r="R318" s="253"/>
      <c r="S318" s="253"/>
      <c r="T318" s="253"/>
      <c r="U318" s="253"/>
      <c r="V318" s="253"/>
      <c r="W318" s="253"/>
      <c r="X318" s="253"/>
      <c r="Y318" s="253"/>
      <c r="Z318" s="253"/>
    </row>
    <row r="319" spans="1:26" ht="15.75" customHeight="1" x14ac:dyDescent="0.25">
      <c r="A319" s="263"/>
      <c r="B319" s="263"/>
      <c r="C319" s="263"/>
      <c r="D319" s="263"/>
      <c r="E319" s="263"/>
      <c r="F319" s="263"/>
      <c r="G319" s="263"/>
      <c r="H319" s="253"/>
      <c r="I319" s="253"/>
      <c r="J319" s="253"/>
      <c r="K319" s="253"/>
      <c r="L319" s="253"/>
      <c r="M319" s="253"/>
      <c r="N319" s="253"/>
      <c r="O319" s="253"/>
      <c r="P319" s="253"/>
      <c r="Q319" s="253"/>
      <c r="R319" s="253"/>
      <c r="S319" s="253"/>
      <c r="T319" s="253"/>
      <c r="U319" s="253"/>
      <c r="V319" s="253"/>
      <c r="W319" s="253"/>
      <c r="X319" s="253"/>
      <c r="Y319" s="253"/>
      <c r="Z319" s="253"/>
    </row>
    <row r="320" spans="1:26" ht="15.75" customHeight="1" x14ac:dyDescent="0.25">
      <c r="A320" s="263"/>
      <c r="B320" s="263"/>
      <c r="C320" s="263"/>
      <c r="D320" s="263"/>
      <c r="E320" s="263"/>
      <c r="F320" s="263"/>
      <c r="G320" s="263"/>
      <c r="H320" s="253"/>
      <c r="I320" s="253"/>
      <c r="J320" s="253"/>
      <c r="K320" s="253"/>
      <c r="L320" s="253"/>
      <c r="M320" s="253"/>
      <c r="N320" s="253"/>
      <c r="O320" s="253"/>
      <c r="P320" s="253"/>
      <c r="Q320" s="253"/>
      <c r="R320" s="253"/>
      <c r="S320" s="253"/>
      <c r="T320" s="253"/>
      <c r="U320" s="253"/>
      <c r="V320" s="253"/>
      <c r="W320" s="253"/>
      <c r="X320" s="253"/>
      <c r="Y320" s="253"/>
      <c r="Z320" s="253"/>
    </row>
    <row r="321" spans="1:26" ht="15.75" customHeight="1" x14ac:dyDescent="0.25">
      <c r="A321" s="263"/>
      <c r="B321" s="263"/>
      <c r="C321" s="263"/>
      <c r="D321" s="263"/>
      <c r="E321" s="263"/>
      <c r="F321" s="263"/>
      <c r="G321" s="263"/>
      <c r="H321" s="253"/>
      <c r="I321" s="253"/>
      <c r="J321" s="253"/>
      <c r="K321" s="253"/>
      <c r="L321" s="253"/>
      <c r="M321" s="253"/>
      <c r="N321" s="253"/>
      <c r="O321" s="253"/>
      <c r="P321" s="253"/>
      <c r="Q321" s="253"/>
      <c r="R321" s="253"/>
      <c r="S321" s="253"/>
      <c r="T321" s="253"/>
      <c r="U321" s="253"/>
      <c r="V321" s="253"/>
      <c r="W321" s="253"/>
      <c r="X321" s="253"/>
      <c r="Y321" s="253"/>
      <c r="Z321" s="253"/>
    </row>
    <row r="322" spans="1:26" ht="15.75" customHeight="1" x14ac:dyDescent="0.25">
      <c r="A322" s="263"/>
      <c r="B322" s="263"/>
      <c r="C322" s="263"/>
      <c r="D322" s="263"/>
      <c r="E322" s="263"/>
      <c r="F322" s="263"/>
      <c r="G322" s="263"/>
      <c r="H322" s="253"/>
      <c r="I322" s="253"/>
      <c r="J322" s="253"/>
      <c r="K322" s="253"/>
      <c r="L322" s="253"/>
      <c r="M322" s="253"/>
      <c r="N322" s="253"/>
      <c r="O322" s="253"/>
      <c r="P322" s="253"/>
      <c r="Q322" s="253"/>
      <c r="R322" s="253"/>
      <c r="S322" s="253"/>
      <c r="T322" s="253"/>
      <c r="U322" s="253"/>
      <c r="V322" s="253"/>
      <c r="W322" s="253"/>
      <c r="X322" s="253"/>
      <c r="Y322" s="253"/>
      <c r="Z322" s="253"/>
    </row>
    <row r="323" spans="1:26" ht="15.75" customHeight="1" x14ac:dyDescent="0.25">
      <c r="A323" s="263"/>
      <c r="B323" s="263"/>
      <c r="C323" s="263"/>
      <c r="D323" s="263"/>
      <c r="E323" s="263"/>
      <c r="F323" s="263"/>
      <c r="G323" s="263"/>
      <c r="H323" s="253"/>
      <c r="I323" s="253"/>
      <c r="J323" s="253"/>
      <c r="K323" s="253"/>
      <c r="L323" s="253"/>
      <c r="M323" s="253"/>
      <c r="N323" s="253"/>
      <c r="O323" s="253"/>
      <c r="P323" s="253"/>
      <c r="Q323" s="253"/>
      <c r="R323" s="253"/>
      <c r="S323" s="253"/>
      <c r="T323" s="253"/>
      <c r="U323" s="253"/>
      <c r="V323" s="253"/>
      <c r="W323" s="253"/>
      <c r="X323" s="253"/>
      <c r="Y323" s="253"/>
      <c r="Z323" s="253"/>
    </row>
    <row r="324" spans="1:26" ht="15.75" customHeight="1" x14ac:dyDescent="0.25">
      <c r="A324" s="263"/>
      <c r="B324" s="263"/>
      <c r="C324" s="263"/>
      <c r="D324" s="263"/>
      <c r="E324" s="263"/>
      <c r="F324" s="263"/>
      <c r="G324" s="263"/>
      <c r="H324" s="253"/>
      <c r="I324" s="253"/>
      <c r="J324" s="253"/>
      <c r="K324" s="253"/>
      <c r="L324" s="253"/>
      <c r="M324" s="253"/>
      <c r="N324" s="253"/>
      <c r="O324" s="253"/>
      <c r="P324" s="253"/>
      <c r="Q324" s="253"/>
      <c r="R324" s="253"/>
      <c r="S324" s="253"/>
      <c r="T324" s="253"/>
      <c r="U324" s="253"/>
      <c r="V324" s="253"/>
      <c r="W324" s="253"/>
      <c r="X324" s="253"/>
      <c r="Y324" s="253"/>
      <c r="Z324" s="253"/>
    </row>
    <row r="325" spans="1:26" ht="15.75" customHeight="1" x14ac:dyDescent="0.25">
      <c r="A325" s="263"/>
      <c r="B325" s="263"/>
      <c r="C325" s="263"/>
      <c r="D325" s="263"/>
      <c r="E325" s="263"/>
      <c r="F325" s="263"/>
      <c r="G325" s="263"/>
      <c r="H325" s="253"/>
      <c r="I325" s="253"/>
      <c r="J325" s="253"/>
      <c r="K325" s="253"/>
      <c r="L325" s="253"/>
      <c r="M325" s="253"/>
      <c r="N325" s="253"/>
      <c r="O325" s="253"/>
      <c r="P325" s="253"/>
      <c r="Q325" s="253"/>
      <c r="R325" s="253"/>
      <c r="S325" s="253"/>
      <c r="T325" s="253"/>
      <c r="U325" s="253"/>
      <c r="V325" s="253"/>
      <c r="W325" s="253"/>
      <c r="X325" s="253"/>
      <c r="Y325" s="253"/>
      <c r="Z325" s="253"/>
    </row>
    <row r="326" spans="1:26" ht="15.75" customHeight="1" x14ac:dyDescent="0.25">
      <c r="A326" s="263"/>
      <c r="B326" s="263"/>
      <c r="C326" s="263"/>
      <c r="D326" s="263"/>
      <c r="E326" s="263"/>
      <c r="F326" s="263"/>
      <c r="G326" s="263"/>
      <c r="H326" s="253"/>
      <c r="I326" s="253"/>
      <c r="J326" s="253"/>
      <c r="K326" s="253"/>
      <c r="L326" s="253"/>
      <c r="M326" s="253"/>
      <c r="N326" s="253"/>
      <c r="O326" s="253"/>
      <c r="P326" s="253"/>
      <c r="Q326" s="253"/>
      <c r="R326" s="253"/>
      <c r="S326" s="253"/>
      <c r="T326" s="253"/>
      <c r="U326" s="253"/>
      <c r="V326" s="253"/>
      <c r="W326" s="253"/>
      <c r="X326" s="253"/>
      <c r="Y326" s="253"/>
      <c r="Z326" s="253"/>
    </row>
    <row r="327" spans="1:26" ht="15.75" customHeight="1" x14ac:dyDescent="0.25">
      <c r="A327" s="263"/>
      <c r="B327" s="263"/>
      <c r="C327" s="263"/>
      <c r="D327" s="263"/>
      <c r="E327" s="263"/>
      <c r="F327" s="263"/>
      <c r="G327" s="263"/>
      <c r="H327" s="253"/>
      <c r="I327" s="253"/>
      <c r="J327" s="253"/>
      <c r="K327" s="253"/>
      <c r="L327" s="253"/>
      <c r="M327" s="253"/>
      <c r="N327" s="253"/>
      <c r="O327" s="253"/>
      <c r="P327" s="253"/>
      <c r="Q327" s="253"/>
      <c r="R327" s="253"/>
      <c r="S327" s="253"/>
      <c r="T327" s="253"/>
      <c r="U327" s="253"/>
      <c r="V327" s="253"/>
      <c r="W327" s="253"/>
      <c r="X327" s="253"/>
      <c r="Y327" s="253"/>
      <c r="Z327" s="253"/>
    </row>
    <row r="328" spans="1:26" ht="15.75" customHeight="1" x14ac:dyDescent="0.25">
      <c r="A328" s="263"/>
      <c r="B328" s="263"/>
      <c r="C328" s="263"/>
      <c r="D328" s="263"/>
      <c r="E328" s="263"/>
      <c r="F328" s="263"/>
      <c r="G328" s="263"/>
      <c r="H328" s="253"/>
      <c r="I328" s="253"/>
      <c r="J328" s="253"/>
      <c r="K328" s="253"/>
      <c r="L328" s="253"/>
      <c r="M328" s="253"/>
      <c r="N328" s="253"/>
      <c r="O328" s="253"/>
      <c r="P328" s="253"/>
      <c r="Q328" s="253"/>
      <c r="R328" s="253"/>
      <c r="S328" s="253"/>
      <c r="T328" s="253"/>
      <c r="U328" s="253"/>
      <c r="V328" s="253"/>
      <c r="W328" s="253"/>
      <c r="X328" s="253"/>
      <c r="Y328" s="253"/>
      <c r="Z328" s="253"/>
    </row>
    <row r="329" spans="1:26" ht="15.75" customHeight="1" x14ac:dyDescent="0.25">
      <c r="A329" s="263"/>
      <c r="B329" s="263"/>
      <c r="C329" s="263"/>
      <c r="D329" s="263"/>
      <c r="E329" s="263"/>
      <c r="F329" s="263"/>
      <c r="G329" s="263"/>
      <c r="H329" s="253"/>
      <c r="I329" s="253"/>
      <c r="J329" s="253"/>
      <c r="K329" s="253"/>
      <c r="L329" s="253"/>
      <c r="M329" s="253"/>
      <c r="N329" s="253"/>
      <c r="O329" s="253"/>
      <c r="P329" s="253"/>
      <c r="Q329" s="253"/>
      <c r="R329" s="253"/>
      <c r="S329" s="253"/>
      <c r="T329" s="253"/>
      <c r="U329" s="253"/>
      <c r="V329" s="253"/>
      <c r="W329" s="253"/>
      <c r="X329" s="253"/>
      <c r="Y329" s="253"/>
      <c r="Z329" s="253"/>
    </row>
    <row r="330" spans="1:26" ht="15.75" customHeight="1" x14ac:dyDescent="0.25">
      <c r="A330" s="263"/>
      <c r="B330" s="263"/>
      <c r="C330" s="263"/>
      <c r="D330" s="263"/>
      <c r="E330" s="263"/>
      <c r="F330" s="263"/>
      <c r="G330" s="263"/>
      <c r="H330" s="253"/>
      <c r="I330" s="253"/>
      <c r="J330" s="253"/>
      <c r="K330" s="253"/>
      <c r="L330" s="253"/>
      <c r="M330" s="253"/>
      <c r="N330" s="253"/>
      <c r="O330" s="253"/>
      <c r="P330" s="253"/>
      <c r="Q330" s="253"/>
      <c r="R330" s="253"/>
      <c r="S330" s="253"/>
      <c r="T330" s="253"/>
      <c r="U330" s="253"/>
      <c r="V330" s="253"/>
      <c r="W330" s="253"/>
      <c r="X330" s="253"/>
      <c r="Y330" s="253"/>
      <c r="Z330" s="253"/>
    </row>
    <row r="331" spans="1:26" ht="15.75" customHeight="1" x14ac:dyDescent="0.25">
      <c r="A331" s="263"/>
      <c r="B331" s="263"/>
      <c r="C331" s="263"/>
      <c r="D331" s="263"/>
      <c r="E331" s="263"/>
      <c r="F331" s="263"/>
      <c r="G331" s="263"/>
      <c r="H331" s="253"/>
      <c r="I331" s="253"/>
      <c r="J331" s="253"/>
      <c r="K331" s="253"/>
      <c r="L331" s="253"/>
      <c r="M331" s="253"/>
      <c r="N331" s="253"/>
      <c r="O331" s="253"/>
      <c r="P331" s="253"/>
      <c r="Q331" s="253"/>
      <c r="R331" s="253"/>
      <c r="S331" s="253"/>
      <c r="T331" s="253"/>
      <c r="U331" s="253"/>
      <c r="V331" s="253"/>
      <c r="W331" s="253"/>
      <c r="X331" s="253"/>
      <c r="Y331" s="253"/>
      <c r="Z331" s="253"/>
    </row>
    <row r="332" spans="1:26" ht="15.75" customHeight="1" x14ac:dyDescent="0.25">
      <c r="A332" s="263"/>
      <c r="B332" s="263"/>
      <c r="C332" s="263"/>
      <c r="D332" s="263"/>
      <c r="E332" s="263"/>
      <c r="F332" s="263"/>
      <c r="G332" s="263"/>
      <c r="H332" s="253"/>
      <c r="I332" s="253"/>
      <c r="J332" s="253"/>
      <c r="K332" s="253"/>
      <c r="L332" s="253"/>
      <c r="M332" s="253"/>
      <c r="N332" s="253"/>
      <c r="O332" s="253"/>
      <c r="P332" s="253"/>
      <c r="Q332" s="253"/>
      <c r="R332" s="253"/>
      <c r="S332" s="253"/>
      <c r="T332" s="253"/>
      <c r="U332" s="253"/>
      <c r="V332" s="253"/>
      <c r="W332" s="253"/>
      <c r="X332" s="253"/>
      <c r="Y332" s="253"/>
      <c r="Z332" s="253"/>
    </row>
    <row r="333" spans="1:26" ht="15.75" customHeight="1" x14ac:dyDescent="0.25">
      <c r="A333" s="263"/>
      <c r="B333" s="263"/>
      <c r="C333" s="263"/>
      <c r="D333" s="263"/>
      <c r="E333" s="263"/>
      <c r="F333" s="263"/>
      <c r="G333" s="263"/>
      <c r="H333" s="253"/>
      <c r="I333" s="253"/>
      <c r="J333" s="253"/>
      <c r="K333" s="253"/>
      <c r="L333" s="253"/>
      <c r="M333" s="253"/>
      <c r="N333" s="253"/>
      <c r="O333" s="253"/>
      <c r="P333" s="253"/>
      <c r="Q333" s="253"/>
      <c r="R333" s="253"/>
      <c r="S333" s="253"/>
      <c r="T333" s="253"/>
      <c r="U333" s="253"/>
      <c r="V333" s="253"/>
      <c r="W333" s="253"/>
      <c r="X333" s="253"/>
      <c r="Y333" s="253"/>
      <c r="Z333" s="253"/>
    </row>
    <row r="334" spans="1:26" ht="15.75" customHeight="1" x14ac:dyDescent="0.25">
      <c r="A334" s="263"/>
      <c r="B334" s="263"/>
      <c r="C334" s="263"/>
      <c r="D334" s="263"/>
      <c r="E334" s="263"/>
      <c r="F334" s="263"/>
      <c r="G334" s="263"/>
      <c r="H334" s="253"/>
      <c r="I334" s="253"/>
      <c r="J334" s="253"/>
      <c r="K334" s="253"/>
      <c r="L334" s="253"/>
      <c r="M334" s="253"/>
      <c r="N334" s="253"/>
      <c r="O334" s="253"/>
      <c r="P334" s="253"/>
      <c r="Q334" s="253"/>
      <c r="R334" s="253"/>
      <c r="S334" s="253"/>
      <c r="T334" s="253"/>
      <c r="U334" s="253"/>
      <c r="V334" s="253"/>
      <c r="W334" s="253"/>
      <c r="X334" s="253"/>
      <c r="Y334" s="253"/>
      <c r="Z334" s="253"/>
    </row>
    <row r="335" spans="1:26" ht="15.75" customHeight="1" x14ac:dyDescent="0.25">
      <c r="A335" s="263"/>
      <c r="B335" s="263"/>
      <c r="C335" s="263"/>
      <c r="D335" s="263"/>
      <c r="E335" s="263"/>
      <c r="F335" s="263"/>
      <c r="G335" s="263"/>
      <c r="H335" s="253"/>
      <c r="I335" s="253"/>
      <c r="J335" s="253"/>
      <c r="K335" s="253"/>
      <c r="L335" s="253"/>
      <c r="M335" s="253"/>
      <c r="N335" s="253"/>
      <c r="O335" s="253"/>
      <c r="P335" s="253"/>
      <c r="Q335" s="253"/>
      <c r="R335" s="253"/>
      <c r="S335" s="253"/>
      <c r="T335" s="253"/>
      <c r="U335" s="253"/>
      <c r="V335" s="253"/>
      <c r="W335" s="253"/>
      <c r="X335" s="253"/>
      <c r="Y335" s="253"/>
      <c r="Z335" s="253"/>
    </row>
    <row r="336" spans="1:26" ht="15.75" customHeight="1" x14ac:dyDescent="0.25">
      <c r="A336" s="263"/>
      <c r="B336" s="263"/>
      <c r="C336" s="263"/>
      <c r="D336" s="263"/>
      <c r="E336" s="263"/>
      <c r="F336" s="263"/>
      <c r="G336" s="263"/>
      <c r="H336" s="253"/>
      <c r="I336" s="253"/>
      <c r="J336" s="253"/>
      <c r="K336" s="253"/>
      <c r="L336" s="253"/>
      <c r="M336" s="253"/>
      <c r="N336" s="253"/>
      <c r="O336" s="253"/>
      <c r="P336" s="253"/>
      <c r="Q336" s="253"/>
      <c r="R336" s="253"/>
      <c r="S336" s="253"/>
      <c r="T336" s="253"/>
      <c r="U336" s="253"/>
      <c r="V336" s="253"/>
      <c r="W336" s="253"/>
      <c r="X336" s="253"/>
      <c r="Y336" s="253"/>
      <c r="Z336" s="253"/>
    </row>
    <row r="337" spans="1:26" ht="15.75" customHeight="1" x14ac:dyDescent="0.25">
      <c r="A337" s="263"/>
      <c r="B337" s="263"/>
      <c r="C337" s="263"/>
      <c r="D337" s="263"/>
      <c r="E337" s="263"/>
      <c r="F337" s="263"/>
      <c r="G337" s="263"/>
      <c r="H337" s="253"/>
      <c r="I337" s="253"/>
      <c r="J337" s="253"/>
      <c r="K337" s="253"/>
      <c r="L337" s="253"/>
      <c r="M337" s="253"/>
      <c r="N337" s="253"/>
      <c r="O337" s="253"/>
      <c r="P337" s="253"/>
      <c r="Q337" s="253"/>
      <c r="R337" s="253"/>
      <c r="S337" s="253"/>
      <c r="T337" s="253"/>
      <c r="U337" s="253"/>
      <c r="V337" s="253"/>
      <c r="W337" s="253"/>
      <c r="X337" s="253"/>
      <c r="Y337" s="253"/>
      <c r="Z337" s="253"/>
    </row>
    <row r="338" spans="1:26" ht="15.75" customHeight="1" x14ac:dyDescent="0.25">
      <c r="A338" s="263"/>
      <c r="B338" s="263"/>
      <c r="C338" s="263"/>
      <c r="D338" s="263"/>
      <c r="E338" s="263"/>
      <c r="F338" s="263"/>
      <c r="G338" s="263"/>
      <c r="H338" s="253"/>
      <c r="I338" s="253"/>
      <c r="J338" s="253"/>
      <c r="K338" s="253"/>
      <c r="L338" s="253"/>
      <c r="M338" s="253"/>
      <c r="N338" s="253"/>
      <c r="O338" s="253"/>
      <c r="P338" s="253"/>
      <c r="Q338" s="253"/>
      <c r="R338" s="253"/>
      <c r="S338" s="253"/>
      <c r="T338" s="253"/>
      <c r="U338" s="253"/>
      <c r="V338" s="253"/>
      <c r="W338" s="253"/>
      <c r="X338" s="253"/>
      <c r="Y338" s="253"/>
      <c r="Z338" s="253"/>
    </row>
    <row r="339" spans="1:26" ht="15.75" customHeight="1" x14ac:dyDescent="0.25">
      <c r="A339" s="263"/>
      <c r="B339" s="263"/>
      <c r="C339" s="263"/>
      <c r="D339" s="263"/>
      <c r="E339" s="263"/>
      <c r="F339" s="263"/>
      <c r="G339" s="263"/>
      <c r="H339" s="253"/>
      <c r="I339" s="253"/>
      <c r="J339" s="253"/>
      <c r="K339" s="253"/>
      <c r="L339" s="253"/>
      <c r="M339" s="253"/>
      <c r="N339" s="253"/>
      <c r="O339" s="253"/>
      <c r="P339" s="253"/>
      <c r="Q339" s="253"/>
      <c r="R339" s="253"/>
      <c r="S339" s="253"/>
      <c r="T339" s="253"/>
      <c r="U339" s="253"/>
      <c r="V339" s="253"/>
      <c r="W339" s="253"/>
      <c r="X339" s="253"/>
      <c r="Y339" s="253"/>
      <c r="Z339" s="253"/>
    </row>
    <row r="340" spans="1:26" ht="15.75" customHeight="1" x14ac:dyDescent="0.25">
      <c r="A340" s="263"/>
      <c r="B340" s="263"/>
      <c r="C340" s="263"/>
      <c r="D340" s="263"/>
      <c r="E340" s="263"/>
      <c r="F340" s="263"/>
      <c r="G340" s="263"/>
      <c r="H340" s="253"/>
      <c r="I340" s="253"/>
      <c r="J340" s="253"/>
      <c r="K340" s="253"/>
      <c r="L340" s="253"/>
      <c r="M340" s="253"/>
      <c r="N340" s="253"/>
      <c r="O340" s="253"/>
      <c r="P340" s="253"/>
      <c r="Q340" s="253"/>
      <c r="R340" s="253"/>
      <c r="S340" s="253"/>
      <c r="T340" s="253"/>
      <c r="U340" s="253"/>
      <c r="V340" s="253"/>
      <c r="W340" s="253"/>
      <c r="X340" s="253"/>
      <c r="Y340" s="253"/>
      <c r="Z340" s="253"/>
    </row>
    <row r="341" spans="1:26" ht="15.75" customHeight="1" x14ac:dyDescent="0.25">
      <c r="A341" s="263"/>
      <c r="B341" s="263"/>
      <c r="C341" s="263"/>
      <c r="D341" s="263"/>
      <c r="E341" s="263"/>
      <c r="F341" s="263"/>
      <c r="G341" s="263"/>
      <c r="H341" s="253"/>
      <c r="I341" s="253"/>
      <c r="J341" s="253"/>
      <c r="K341" s="253"/>
      <c r="L341" s="253"/>
      <c r="M341" s="253"/>
      <c r="N341" s="253"/>
      <c r="O341" s="253"/>
      <c r="P341" s="253"/>
      <c r="Q341" s="253"/>
      <c r="R341" s="253"/>
      <c r="S341" s="253"/>
      <c r="T341" s="253"/>
      <c r="U341" s="253"/>
      <c r="V341" s="253"/>
      <c r="W341" s="253"/>
      <c r="X341" s="253"/>
      <c r="Y341" s="253"/>
      <c r="Z341" s="253"/>
    </row>
    <row r="342" spans="1:26" ht="15.75" customHeight="1" x14ac:dyDescent="0.25">
      <c r="A342" s="263"/>
      <c r="B342" s="263"/>
      <c r="C342" s="263"/>
      <c r="D342" s="263"/>
      <c r="E342" s="263"/>
      <c r="F342" s="263"/>
      <c r="G342" s="263"/>
      <c r="H342" s="253"/>
      <c r="I342" s="253"/>
      <c r="J342" s="253"/>
      <c r="K342" s="253"/>
      <c r="L342" s="253"/>
      <c r="M342" s="253"/>
      <c r="N342" s="253"/>
      <c r="O342" s="253"/>
      <c r="P342" s="253"/>
      <c r="Q342" s="253"/>
      <c r="R342" s="253"/>
      <c r="S342" s="253"/>
      <c r="T342" s="253"/>
      <c r="U342" s="253"/>
      <c r="V342" s="253"/>
      <c r="W342" s="253"/>
      <c r="X342" s="253"/>
      <c r="Y342" s="253"/>
      <c r="Z342" s="253"/>
    </row>
    <row r="343" spans="1:26" ht="15.75" customHeight="1" x14ac:dyDescent="0.25">
      <c r="A343" s="263"/>
      <c r="B343" s="263"/>
      <c r="C343" s="263"/>
      <c r="D343" s="263"/>
      <c r="E343" s="263"/>
      <c r="F343" s="263"/>
      <c r="G343" s="263"/>
      <c r="H343" s="253"/>
      <c r="I343" s="253"/>
      <c r="J343" s="253"/>
      <c r="K343" s="253"/>
      <c r="L343" s="253"/>
      <c r="M343" s="253"/>
      <c r="N343" s="253"/>
      <c r="O343" s="253"/>
      <c r="P343" s="253"/>
      <c r="Q343" s="253"/>
      <c r="R343" s="253"/>
      <c r="S343" s="253"/>
      <c r="T343" s="253"/>
      <c r="U343" s="253"/>
      <c r="V343" s="253"/>
      <c r="W343" s="253"/>
      <c r="X343" s="253"/>
      <c r="Y343" s="253"/>
      <c r="Z343" s="253"/>
    </row>
    <row r="344" spans="1:26" ht="15.75" customHeight="1" x14ac:dyDescent="0.25">
      <c r="A344" s="263"/>
      <c r="B344" s="263"/>
      <c r="C344" s="263"/>
      <c r="D344" s="263"/>
      <c r="E344" s="263"/>
      <c r="F344" s="263"/>
      <c r="G344" s="263"/>
      <c r="H344" s="253"/>
      <c r="I344" s="253"/>
      <c r="J344" s="253"/>
      <c r="K344" s="253"/>
      <c r="L344" s="253"/>
      <c r="M344" s="253"/>
      <c r="N344" s="253"/>
      <c r="O344" s="253"/>
      <c r="P344" s="253"/>
      <c r="Q344" s="253"/>
      <c r="R344" s="253"/>
      <c r="S344" s="253"/>
      <c r="T344" s="253"/>
      <c r="U344" s="253"/>
      <c r="V344" s="253"/>
      <c r="W344" s="253"/>
      <c r="X344" s="253"/>
      <c r="Y344" s="253"/>
      <c r="Z344" s="253"/>
    </row>
    <row r="345" spans="1:26" ht="15.75" customHeight="1" x14ac:dyDescent="0.25">
      <c r="A345" s="263"/>
      <c r="B345" s="263"/>
      <c r="C345" s="263"/>
      <c r="D345" s="263"/>
      <c r="E345" s="263"/>
      <c r="F345" s="263"/>
      <c r="G345" s="263"/>
      <c r="H345" s="253"/>
      <c r="I345" s="253"/>
      <c r="J345" s="253"/>
      <c r="K345" s="253"/>
      <c r="L345" s="253"/>
      <c r="M345" s="253"/>
      <c r="N345" s="253"/>
      <c r="O345" s="253"/>
      <c r="P345" s="253"/>
      <c r="Q345" s="253"/>
      <c r="R345" s="253"/>
      <c r="S345" s="253"/>
      <c r="T345" s="253"/>
      <c r="U345" s="253"/>
      <c r="V345" s="253"/>
      <c r="W345" s="253"/>
      <c r="X345" s="253"/>
      <c r="Y345" s="253"/>
      <c r="Z345" s="253"/>
    </row>
    <row r="346" spans="1:26" ht="15.75" customHeight="1" x14ac:dyDescent="0.25">
      <c r="A346" s="263"/>
      <c r="B346" s="263"/>
      <c r="C346" s="263"/>
      <c r="D346" s="263"/>
      <c r="E346" s="263"/>
      <c r="F346" s="263"/>
      <c r="G346" s="263"/>
      <c r="H346" s="253"/>
      <c r="I346" s="253"/>
      <c r="J346" s="253"/>
      <c r="K346" s="253"/>
      <c r="L346" s="253"/>
      <c r="M346" s="253"/>
      <c r="N346" s="253"/>
      <c r="O346" s="253"/>
      <c r="P346" s="253"/>
      <c r="Q346" s="253"/>
      <c r="R346" s="253"/>
      <c r="S346" s="253"/>
      <c r="T346" s="253"/>
      <c r="U346" s="253"/>
      <c r="V346" s="253"/>
      <c r="W346" s="253"/>
      <c r="X346" s="253"/>
      <c r="Y346" s="253"/>
      <c r="Z346" s="253"/>
    </row>
    <row r="347" spans="1:26" ht="15.75" customHeight="1" x14ac:dyDescent="0.25">
      <c r="A347" s="263"/>
      <c r="B347" s="263"/>
      <c r="C347" s="263"/>
      <c r="D347" s="263"/>
      <c r="E347" s="263"/>
      <c r="F347" s="263"/>
      <c r="G347" s="263"/>
      <c r="H347" s="253"/>
      <c r="I347" s="253"/>
      <c r="J347" s="253"/>
      <c r="K347" s="253"/>
      <c r="L347" s="253"/>
      <c r="M347" s="253"/>
      <c r="N347" s="253"/>
      <c r="O347" s="253"/>
      <c r="P347" s="253"/>
      <c r="Q347" s="253"/>
      <c r="R347" s="253"/>
      <c r="S347" s="253"/>
      <c r="T347" s="253"/>
      <c r="U347" s="253"/>
      <c r="V347" s="253"/>
      <c r="W347" s="253"/>
      <c r="X347" s="253"/>
      <c r="Y347" s="253"/>
      <c r="Z347" s="253"/>
    </row>
    <row r="348" spans="1:26" ht="15.75" customHeight="1" x14ac:dyDescent="0.25">
      <c r="A348" s="263"/>
      <c r="B348" s="263"/>
      <c r="C348" s="263"/>
      <c r="D348" s="263"/>
      <c r="E348" s="263"/>
      <c r="F348" s="263"/>
      <c r="G348" s="263"/>
      <c r="H348" s="253"/>
      <c r="I348" s="253"/>
      <c r="J348" s="253"/>
      <c r="K348" s="253"/>
      <c r="L348" s="253"/>
      <c r="M348" s="253"/>
      <c r="N348" s="253"/>
      <c r="O348" s="253"/>
      <c r="P348" s="253"/>
      <c r="Q348" s="253"/>
      <c r="R348" s="253"/>
      <c r="S348" s="253"/>
      <c r="T348" s="253"/>
      <c r="U348" s="253"/>
      <c r="V348" s="253"/>
      <c r="W348" s="253"/>
      <c r="X348" s="253"/>
      <c r="Y348" s="253"/>
      <c r="Z348" s="253"/>
    </row>
    <row r="349" spans="1:26" ht="15.75" customHeight="1" x14ac:dyDescent="0.25">
      <c r="A349" s="263"/>
      <c r="B349" s="263"/>
      <c r="C349" s="263"/>
      <c r="D349" s="263"/>
      <c r="E349" s="263"/>
      <c r="F349" s="263"/>
      <c r="G349" s="263"/>
      <c r="H349" s="253"/>
      <c r="I349" s="253"/>
      <c r="J349" s="253"/>
      <c r="K349" s="253"/>
      <c r="L349" s="253"/>
      <c r="M349" s="253"/>
      <c r="N349" s="253"/>
      <c r="O349" s="253"/>
      <c r="P349" s="253"/>
      <c r="Q349" s="253"/>
      <c r="R349" s="253"/>
      <c r="S349" s="253"/>
      <c r="T349" s="253"/>
      <c r="U349" s="253"/>
      <c r="V349" s="253"/>
      <c r="W349" s="253"/>
      <c r="X349" s="253"/>
      <c r="Y349" s="253"/>
      <c r="Z349" s="253"/>
    </row>
    <row r="350" spans="1:26" ht="15.75" customHeight="1" x14ac:dyDescent="0.25">
      <c r="A350" s="263"/>
      <c r="B350" s="263"/>
      <c r="C350" s="263"/>
      <c r="D350" s="263"/>
      <c r="E350" s="263"/>
      <c r="F350" s="263"/>
      <c r="G350" s="263"/>
      <c r="H350" s="253"/>
      <c r="I350" s="253"/>
      <c r="J350" s="253"/>
      <c r="K350" s="253"/>
      <c r="L350" s="253"/>
      <c r="M350" s="253"/>
      <c r="N350" s="253"/>
      <c r="O350" s="253"/>
      <c r="P350" s="253"/>
      <c r="Q350" s="253"/>
      <c r="R350" s="253"/>
      <c r="S350" s="253"/>
      <c r="T350" s="253"/>
      <c r="U350" s="253"/>
      <c r="V350" s="253"/>
      <c r="W350" s="253"/>
      <c r="X350" s="253"/>
      <c r="Y350" s="253"/>
      <c r="Z350" s="253"/>
    </row>
    <row r="351" spans="1:26" ht="15.75" customHeight="1" x14ac:dyDescent="0.25">
      <c r="A351" s="263"/>
      <c r="B351" s="263"/>
      <c r="C351" s="263"/>
      <c r="D351" s="263"/>
      <c r="E351" s="263"/>
      <c r="F351" s="263"/>
      <c r="G351" s="263"/>
      <c r="H351" s="253"/>
      <c r="I351" s="253"/>
      <c r="J351" s="253"/>
      <c r="K351" s="253"/>
      <c r="L351" s="253"/>
      <c r="M351" s="253"/>
      <c r="N351" s="253"/>
      <c r="O351" s="253"/>
      <c r="P351" s="253"/>
      <c r="Q351" s="253"/>
      <c r="R351" s="253"/>
      <c r="S351" s="253"/>
      <c r="T351" s="253"/>
      <c r="U351" s="253"/>
      <c r="V351" s="253"/>
      <c r="W351" s="253"/>
      <c r="X351" s="253"/>
      <c r="Y351" s="253"/>
      <c r="Z351" s="253"/>
    </row>
    <row r="352" spans="1:26" ht="15.75" customHeight="1" x14ac:dyDescent="0.25">
      <c r="A352" s="263"/>
      <c r="B352" s="263"/>
      <c r="C352" s="263"/>
      <c r="D352" s="263"/>
      <c r="E352" s="263"/>
      <c r="F352" s="263"/>
      <c r="G352" s="263"/>
      <c r="H352" s="253"/>
      <c r="I352" s="253"/>
      <c r="J352" s="253"/>
      <c r="K352" s="253"/>
      <c r="L352" s="253"/>
      <c r="M352" s="253"/>
      <c r="N352" s="253"/>
      <c r="O352" s="253"/>
      <c r="P352" s="253"/>
      <c r="Q352" s="253"/>
      <c r="R352" s="253"/>
      <c r="S352" s="253"/>
      <c r="T352" s="253"/>
      <c r="U352" s="253"/>
      <c r="V352" s="253"/>
      <c r="W352" s="253"/>
      <c r="X352" s="253"/>
      <c r="Y352" s="253"/>
      <c r="Z352" s="253"/>
    </row>
    <row r="353" spans="1:26" ht="15.75" customHeight="1" x14ac:dyDescent="0.25">
      <c r="A353" s="263"/>
      <c r="B353" s="263"/>
      <c r="C353" s="263"/>
      <c r="D353" s="263"/>
      <c r="E353" s="263"/>
      <c r="F353" s="263"/>
      <c r="G353" s="263"/>
      <c r="H353" s="253"/>
      <c r="I353" s="253"/>
      <c r="J353" s="253"/>
      <c r="K353" s="253"/>
      <c r="L353" s="253"/>
      <c r="M353" s="253"/>
      <c r="N353" s="253"/>
      <c r="O353" s="253"/>
      <c r="P353" s="253"/>
      <c r="Q353" s="253"/>
      <c r="R353" s="253"/>
      <c r="S353" s="253"/>
      <c r="T353" s="253"/>
      <c r="U353" s="253"/>
      <c r="V353" s="253"/>
      <c r="W353" s="253"/>
      <c r="X353" s="253"/>
      <c r="Y353" s="253"/>
      <c r="Z353" s="253"/>
    </row>
    <row r="354" spans="1:26" ht="15.75" customHeight="1" x14ac:dyDescent="0.25">
      <c r="A354" s="263"/>
      <c r="B354" s="263"/>
      <c r="C354" s="263"/>
      <c r="D354" s="263"/>
      <c r="E354" s="263"/>
      <c r="F354" s="263"/>
      <c r="G354" s="263"/>
      <c r="H354" s="253"/>
      <c r="I354" s="253"/>
      <c r="J354" s="253"/>
      <c r="K354" s="253"/>
      <c r="L354" s="253"/>
      <c r="M354" s="253"/>
      <c r="N354" s="253"/>
      <c r="O354" s="253"/>
      <c r="P354" s="253"/>
      <c r="Q354" s="253"/>
      <c r="R354" s="253"/>
      <c r="S354" s="253"/>
      <c r="T354" s="253"/>
      <c r="U354" s="253"/>
      <c r="V354" s="253"/>
      <c r="W354" s="253"/>
      <c r="X354" s="253"/>
      <c r="Y354" s="253"/>
      <c r="Z354" s="253"/>
    </row>
    <row r="355" spans="1:26" ht="15.75" customHeight="1" x14ac:dyDescent="0.25">
      <c r="A355" s="263"/>
      <c r="B355" s="263"/>
      <c r="C355" s="263"/>
      <c r="D355" s="263"/>
      <c r="E355" s="263"/>
      <c r="F355" s="263"/>
      <c r="G355" s="263"/>
      <c r="H355" s="253"/>
      <c r="I355" s="253"/>
      <c r="J355" s="253"/>
      <c r="K355" s="253"/>
      <c r="L355" s="253"/>
      <c r="M355" s="253"/>
      <c r="N355" s="253"/>
      <c r="O355" s="253"/>
      <c r="P355" s="253"/>
      <c r="Q355" s="253"/>
      <c r="R355" s="253"/>
      <c r="S355" s="253"/>
      <c r="T355" s="253"/>
      <c r="U355" s="253"/>
      <c r="V355" s="253"/>
      <c r="W355" s="253"/>
      <c r="X355" s="253"/>
      <c r="Y355" s="253"/>
      <c r="Z355" s="253"/>
    </row>
    <row r="356" spans="1:26" ht="15.75" customHeight="1" x14ac:dyDescent="0.25">
      <c r="A356" s="263"/>
      <c r="B356" s="263"/>
      <c r="C356" s="263"/>
      <c r="D356" s="263"/>
      <c r="E356" s="263"/>
      <c r="F356" s="263"/>
      <c r="G356" s="263"/>
      <c r="H356" s="253"/>
      <c r="I356" s="253"/>
      <c r="J356" s="253"/>
      <c r="K356" s="253"/>
      <c r="L356" s="253"/>
      <c r="M356" s="253"/>
      <c r="N356" s="253"/>
      <c r="O356" s="253"/>
      <c r="P356" s="253"/>
      <c r="Q356" s="253"/>
      <c r="R356" s="253"/>
      <c r="S356" s="253"/>
      <c r="T356" s="253"/>
      <c r="U356" s="253"/>
      <c r="V356" s="253"/>
      <c r="W356" s="253"/>
      <c r="X356" s="253"/>
      <c r="Y356" s="253"/>
      <c r="Z356" s="253"/>
    </row>
    <row r="357" spans="1:26" ht="15.75" customHeight="1" x14ac:dyDescent="0.25">
      <c r="A357" s="263"/>
      <c r="B357" s="263"/>
      <c r="C357" s="263"/>
      <c r="D357" s="263"/>
      <c r="E357" s="263"/>
      <c r="F357" s="263"/>
      <c r="G357" s="263"/>
      <c r="H357" s="253"/>
      <c r="I357" s="253"/>
      <c r="J357" s="253"/>
      <c r="K357" s="253"/>
      <c r="L357" s="253"/>
      <c r="M357" s="253"/>
      <c r="N357" s="253"/>
      <c r="O357" s="253"/>
      <c r="P357" s="253"/>
      <c r="Q357" s="253"/>
      <c r="R357" s="253"/>
      <c r="S357" s="253"/>
      <c r="T357" s="253"/>
      <c r="U357" s="253"/>
      <c r="V357" s="253"/>
      <c r="W357" s="253"/>
      <c r="X357" s="253"/>
      <c r="Y357" s="253"/>
      <c r="Z357" s="253"/>
    </row>
    <row r="358" spans="1:26" ht="15.75" customHeight="1" x14ac:dyDescent="0.25">
      <c r="A358" s="263"/>
      <c r="B358" s="263"/>
      <c r="C358" s="263"/>
      <c r="D358" s="263"/>
      <c r="E358" s="263"/>
      <c r="F358" s="263"/>
      <c r="G358" s="263"/>
      <c r="H358" s="253"/>
      <c r="I358" s="253"/>
      <c r="J358" s="253"/>
      <c r="K358" s="253"/>
      <c r="L358" s="253"/>
      <c r="M358" s="253"/>
      <c r="N358" s="253"/>
      <c r="O358" s="253"/>
      <c r="P358" s="253"/>
      <c r="Q358" s="253"/>
      <c r="R358" s="253"/>
      <c r="S358" s="253"/>
      <c r="T358" s="253"/>
      <c r="U358" s="253"/>
      <c r="V358" s="253"/>
      <c r="W358" s="253"/>
      <c r="X358" s="253"/>
      <c r="Y358" s="253"/>
      <c r="Z358" s="253"/>
    </row>
    <row r="359" spans="1:26" ht="15.75" customHeight="1" x14ac:dyDescent="0.25">
      <c r="A359" s="263"/>
      <c r="B359" s="263"/>
      <c r="C359" s="263"/>
      <c r="D359" s="263"/>
      <c r="E359" s="263"/>
      <c r="F359" s="263"/>
      <c r="G359" s="263"/>
      <c r="H359" s="253"/>
      <c r="I359" s="253"/>
      <c r="J359" s="253"/>
      <c r="K359" s="253"/>
      <c r="L359" s="253"/>
      <c r="M359" s="253"/>
      <c r="N359" s="253"/>
      <c r="O359" s="253"/>
      <c r="P359" s="253"/>
      <c r="Q359" s="253"/>
      <c r="R359" s="253"/>
      <c r="S359" s="253"/>
      <c r="T359" s="253"/>
      <c r="U359" s="253"/>
      <c r="V359" s="253"/>
      <c r="W359" s="253"/>
      <c r="X359" s="253"/>
      <c r="Y359" s="253"/>
      <c r="Z359" s="253"/>
    </row>
    <row r="360" spans="1:26" ht="15.75" customHeight="1" x14ac:dyDescent="0.25">
      <c r="A360" s="263"/>
      <c r="B360" s="263"/>
      <c r="C360" s="263"/>
      <c r="D360" s="263"/>
      <c r="E360" s="263"/>
      <c r="F360" s="263"/>
      <c r="G360" s="263"/>
      <c r="H360" s="253"/>
      <c r="I360" s="253"/>
      <c r="J360" s="253"/>
      <c r="K360" s="253"/>
      <c r="L360" s="253"/>
      <c r="M360" s="253"/>
      <c r="N360" s="253"/>
      <c r="O360" s="253"/>
      <c r="P360" s="253"/>
      <c r="Q360" s="253"/>
      <c r="R360" s="253"/>
      <c r="S360" s="253"/>
      <c r="T360" s="253"/>
      <c r="U360" s="253"/>
      <c r="V360" s="253"/>
      <c r="W360" s="253"/>
      <c r="X360" s="253"/>
      <c r="Y360" s="253"/>
      <c r="Z360" s="253"/>
    </row>
    <row r="361" spans="1:26" ht="15.75" customHeight="1" x14ac:dyDescent="0.25">
      <c r="A361" s="263"/>
      <c r="B361" s="263"/>
      <c r="C361" s="263"/>
      <c r="D361" s="263"/>
      <c r="E361" s="263"/>
      <c r="F361" s="263"/>
      <c r="G361" s="263"/>
      <c r="H361" s="253"/>
      <c r="I361" s="253"/>
      <c r="J361" s="253"/>
      <c r="K361" s="253"/>
      <c r="L361" s="253"/>
      <c r="M361" s="253"/>
      <c r="N361" s="253"/>
      <c r="O361" s="253"/>
      <c r="P361" s="253"/>
      <c r="Q361" s="253"/>
      <c r="R361" s="253"/>
      <c r="S361" s="253"/>
      <c r="T361" s="253"/>
      <c r="U361" s="253"/>
      <c r="V361" s="253"/>
      <c r="W361" s="253"/>
      <c r="X361" s="253"/>
      <c r="Y361" s="253"/>
      <c r="Z361" s="253"/>
    </row>
    <row r="362" spans="1:26" ht="15.75" customHeight="1" x14ac:dyDescent="0.25">
      <c r="A362" s="263"/>
      <c r="B362" s="263"/>
      <c r="C362" s="263"/>
      <c r="D362" s="263"/>
      <c r="E362" s="263"/>
      <c r="F362" s="263"/>
      <c r="G362" s="263"/>
      <c r="H362" s="253"/>
      <c r="I362" s="253"/>
      <c r="J362" s="253"/>
      <c r="K362" s="253"/>
      <c r="L362" s="253"/>
      <c r="M362" s="253"/>
      <c r="N362" s="253"/>
      <c r="O362" s="253"/>
      <c r="P362" s="253"/>
      <c r="Q362" s="253"/>
      <c r="R362" s="253"/>
      <c r="S362" s="253"/>
      <c r="T362" s="253"/>
      <c r="U362" s="253"/>
      <c r="V362" s="253"/>
      <c r="W362" s="253"/>
      <c r="X362" s="253"/>
      <c r="Y362" s="253"/>
      <c r="Z362" s="253"/>
    </row>
    <row r="363" spans="1:26" ht="15.75" customHeight="1" x14ac:dyDescent="0.25">
      <c r="A363" s="263"/>
      <c r="B363" s="263"/>
      <c r="C363" s="263"/>
      <c r="D363" s="263"/>
      <c r="E363" s="263"/>
      <c r="F363" s="263"/>
      <c r="G363" s="263"/>
      <c r="H363" s="253"/>
      <c r="I363" s="253"/>
      <c r="J363" s="253"/>
      <c r="K363" s="253"/>
      <c r="L363" s="253"/>
      <c r="M363" s="253"/>
      <c r="N363" s="253"/>
      <c r="O363" s="253"/>
      <c r="P363" s="253"/>
      <c r="Q363" s="253"/>
      <c r="R363" s="253"/>
      <c r="S363" s="253"/>
      <c r="T363" s="253"/>
      <c r="U363" s="253"/>
      <c r="V363" s="253"/>
      <c r="W363" s="253"/>
      <c r="X363" s="253"/>
      <c r="Y363" s="253"/>
      <c r="Z363" s="253"/>
    </row>
    <row r="364" spans="1:26" ht="15.75" customHeight="1" x14ac:dyDescent="0.25">
      <c r="A364" s="263"/>
      <c r="B364" s="263"/>
      <c r="C364" s="263"/>
      <c r="D364" s="263"/>
      <c r="E364" s="263"/>
      <c r="F364" s="263"/>
      <c r="G364" s="263"/>
      <c r="H364" s="253"/>
      <c r="I364" s="253"/>
      <c r="J364" s="253"/>
      <c r="K364" s="253"/>
      <c r="L364" s="253"/>
      <c r="M364" s="253"/>
      <c r="N364" s="253"/>
      <c r="O364" s="253"/>
      <c r="P364" s="253"/>
      <c r="Q364" s="253"/>
      <c r="R364" s="253"/>
      <c r="S364" s="253"/>
      <c r="T364" s="253"/>
      <c r="U364" s="253"/>
      <c r="V364" s="253"/>
      <c r="W364" s="253"/>
      <c r="X364" s="253"/>
      <c r="Y364" s="253"/>
      <c r="Z364" s="253"/>
    </row>
    <row r="365" spans="1:26" ht="15.75" customHeight="1" x14ac:dyDescent="0.25">
      <c r="A365" s="263"/>
      <c r="B365" s="263"/>
      <c r="C365" s="263"/>
      <c r="D365" s="263"/>
      <c r="E365" s="263"/>
      <c r="F365" s="263"/>
      <c r="G365" s="263"/>
      <c r="H365" s="253"/>
      <c r="I365" s="253"/>
      <c r="J365" s="253"/>
      <c r="K365" s="253"/>
      <c r="L365" s="253"/>
      <c r="M365" s="253"/>
      <c r="N365" s="253"/>
      <c r="O365" s="253"/>
      <c r="P365" s="253"/>
      <c r="Q365" s="253"/>
      <c r="R365" s="253"/>
      <c r="S365" s="253"/>
      <c r="T365" s="253"/>
      <c r="U365" s="253"/>
      <c r="V365" s="253"/>
      <c r="W365" s="253"/>
      <c r="X365" s="253"/>
      <c r="Y365" s="253"/>
      <c r="Z365" s="253"/>
    </row>
    <row r="366" spans="1:26" ht="15.75" customHeight="1" x14ac:dyDescent="0.25">
      <c r="A366" s="263"/>
      <c r="B366" s="263"/>
      <c r="C366" s="263"/>
      <c r="D366" s="263"/>
      <c r="E366" s="263"/>
      <c r="F366" s="263"/>
      <c r="G366" s="263"/>
      <c r="H366" s="253"/>
      <c r="I366" s="253"/>
      <c r="J366" s="253"/>
      <c r="K366" s="253"/>
      <c r="L366" s="253"/>
      <c r="M366" s="253"/>
      <c r="N366" s="253"/>
      <c r="O366" s="253"/>
      <c r="P366" s="253"/>
      <c r="Q366" s="253"/>
      <c r="R366" s="253"/>
      <c r="S366" s="253"/>
      <c r="T366" s="253"/>
      <c r="U366" s="253"/>
      <c r="V366" s="253"/>
      <c r="W366" s="253"/>
      <c r="X366" s="253"/>
      <c r="Y366" s="253"/>
      <c r="Z366" s="253"/>
    </row>
    <row r="367" spans="1:26" ht="15.75" customHeight="1" x14ac:dyDescent="0.25">
      <c r="A367" s="263"/>
      <c r="B367" s="263"/>
      <c r="C367" s="263"/>
      <c r="D367" s="263"/>
      <c r="E367" s="263"/>
      <c r="F367" s="263"/>
      <c r="G367" s="263"/>
      <c r="H367" s="253"/>
      <c r="I367" s="253"/>
      <c r="J367" s="253"/>
      <c r="K367" s="253"/>
      <c r="L367" s="253"/>
      <c r="M367" s="253"/>
      <c r="N367" s="253"/>
      <c r="O367" s="253"/>
      <c r="P367" s="253"/>
      <c r="Q367" s="253"/>
      <c r="R367" s="253"/>
      <c r="S367" s="253"/>
      <c r="T367" s="253"/>
      <c r="U367" s="253"/>
      <c r="V367" s="253"/>
      <c r="W367" s="253"/>
      <c r="X367" s="253"/>
      <c r="Y367" s="253"/>
      <c r="Z367" s="253"/>
    </row>
    <row r="368" spans="1:26" ht="15.75" customHeight="1" x14ac:dyDescent="0.25">
      <c r="A368" s="263"/>
      <c r="B368" s="263"/>
      <c r="C368" s="263"/>
      <c r="D368" s="263"/>
      <c r="E368" s="263"/>
      <c r="F368" s="263"/>
      <c r="G368" s="263"/>
      <c r="H368" s="253"/>
      <c r="I368" s="253"/>
      <c r="J368" s="253"/>
      <c r="K368" s="253"/>
      <c r="L368" s="253"/>
      <c r="M368" s="253"/>
      <c r="N368" s="253"/>
      <c r="O368" s="253"/>
      <c r="P368" s="253"/>
      <c r="Q368" s="253"/>
      <c r="R368" s="253"/>
      <c r="S368" s="253"/>
      <c r="T368" s="253"/>
      <c r="U368" s="253"/>
      <c r="V368" s="253"/>
      <c r="W368" s="253"/>
      <c r="X368" s="253"/>
      <c r="Y368" s="253"/>
      <c r="Z368" s="253"/>
    </row>
    <row r="369" spans="1:26" ht="15.75" customHeight="1" x14ac:dyDescent="0.25">
      <c r="A369" s="263"/>
      <c r="B369" s="263"/>
      <c r="C369" s="263"/>
      <c r="D369" s="263"/>
      <c r="E369" s="263"/>
      <c r="F369" s="263"/>
      <c r="G369" s="263"/>
      <c r="H369" s="253"/>
      <c r="I369" s="253"/>
      <c r="J369" s="253"/>
      <c r="K369" s="253"/>
      <c r="L369" s="253"/>
      <c r="M369" s="253"/>
      <c r="N369" s="253"/>
      <c r="O369" s="253"/>
      <c r="P369" s="253"/>
      <c r="Q369" s="253"/>
      <c r="R369" s="253"/>
      <c r="S369" s="253"/>
      <c r="T369" s="253"/>
      <c r="U369" s="253"/>
      <c r="V369" s="253"/>
      <c r="W369" s="253"/>
      <c r="X369" s="253"/>
      <c r="Y369" s="253"/>
      <c r="Z369" s="253"/>
    </row>
    <row r="370" spans="1:26" ht="15.75" customHeight="1" x14ac:dyDescent="0.25">
      <c r="A370" s="263"/>
      <c r="B370" s="263"/>
      <c r="C370" s="263"/>
      <c r="D370" s="263"/>
      <c r="E370" s="263"/>
      <c r="F370" s="263"/>
      <c r="G370" s="263"/>
      <c r="H370" s="253"/>
      <c r="I370" s="253"/>
      <c r="J370" s="253"/>
      <c r="K370" s="253"/>
      <c r="L370" s="253"/>
      <c r="M370" s="253"/>
      <c r="N370" s="253"/>
      <c r="O370" s="253"/>
      <c r="P370" s="253"/>
      <c r="Q370" s="253"/>
      <c r="R370" s="253"/>
      <c r="S370" s="253"/>
      <c r="T370" s="253"/>
      <c r="U370" s="253"/>
      <c r="V370" s="253"/>
      <c r="W370" s="253"/>
      <c r="X370" s="253"/>
      <c r="Y370" s="253"/>
      <c r="Z370" s="253"/>
    </row>
    <row r="371" spans="1:26" ht="15.75" customHeight="1" x14ac:dyDescent="0.25">
      <c r="A371" s="263"/>
      <c r="B371" s="263"/>
      <c r="C371" s="263"/>
      <c r="D371" s="263"/>
      <c r="E371" s="263"/>
      <c r="F371" s="263"/>
      <c r="G371" s="263"/>
      <c r="H371" s="253"/>
      <c r="I371" s="253"/>
      <c r="J371" s="253"/>
      <c r="K371" s="253"/>
      <c r="L371" s="253"/>
      <c r="M371" s="253"/>
      <c r="N371" s="253"/>
      <c r="O371" s="253"/>
      <c r="P371" s="253"/>
      <c r="Q371" s="253"/>
      <c r="R371" s="253"/>
      <c r="S371" s="253"/>
      <c r="T371" s="253"/>
      <c r="U371" s="253"/>
      <c r="V371" s="253"/>
      <c r="W371" s="253"/>
      <c r="X371" s="253"/>
      <c r="Y371" s="253"/>
      <c r="Z371" s="253"/>
    </row>
    <row r="372" spans="1:26" ht="15.75" customHeight="1" x14ac:dyDescent="0.25">
      <c r="A372" s="263"/>
      <c r="B372" s="263"/>
      <c r="C372" s="263"/>
      <c r="D372" s="263"/>
      <c r="E372" s="263"/>
      <c r="F372" s="263"/>
      <c r="G372" s="263"/>
      <c r="H372" s="253"/>
      <c r="I372" s="253"/>
      <c r="J372" s="253"/>
      <c r="K372" s="253"/>
      <c r="L372" s="253"/>
      <c r="M372" s="253"/>
      <c r="N372" s="253"/>
      <c r="O372" s="253"/>
      <c r="P372" s="253"/>
      <c r="Q372" s="253"/>
      <c r="R372" s="253"/>
      <c r="S372" s="253"/>
      <c r="T372" s="253"/>
      <c r="U372" s="253"/>
      <c r="V372" s="253"/>
      <c r="W372" s="253"/>
      <c r="X372" s="253"/>
      <c r="Y372" s="253"/>
      <c r="Z372" s="253"/>
    </row>
    <row r="373" spans="1:26" ht="15.75" customHeight="1" x14ac:dyDescent="0.25">
      <c r="A373" s="263"/>
      <c r="B373" s="263"/>
      <c r="C373" s="263"/>
      <c r="D373" s="263"/>
      <c r="E373" s="263"/>
      <c r="F373" s="263"/>
      <c r="G373" s="263"/>
      <c r="H373" s="253"/>
      <c r="I373" s="253"/>
      <c r="J373" s="253"/>
      <c r="K373" s="253"/>
      <c r="L373" s="253"/>
      <c r="M373" s="253"/>
      <c r="N373" s="253"/>
      <c r="O373" s="253"/>
      <c r="P373" s="253"/>
      <c r="Q373" s="253"/>
      <c r="R373" s="253"/>
      <c r="S373" s="253"/>
      <c r="T373" s="253"/>
      <c r="U373" s="253"/>
      <c r="V373" s="253"/>
      <c r="W373" s="253"/>
      <c r="X373" s="253"/>
      <c r="Y373" s="253"/>
      <c r="Z373" s="253"/>
    </row>
    <row r="374" spans="1:26" ht="15.75" customHeight="1" x14ac:dyDescent="0.25">
      <c r="A374" s="263"/>
      <c r="B374" s="263"/>
      <c r="C374" s="263"/>
      <c r="D374" s="263"/>
      <c r="E374" s="263"/>
      <c r="F374" s="263"/>
      <c r="G374" s="263"/>
      <c r="H374" s="253"/>
      <c r="I374" s="253"/>
      <c r="J374" s="253"/>
      <c r="K374" s="253"/>
      <c r="L374" s="253"/>
      <c r="M374" s="253"/>
      <c r="N374" s="253"/>
      <c r="O374" s="253"/>
      <c r="P374" s="253"/>
      <c r="Q374" s="253"/>
      <c r="R374" s="253"/>
      <c r="S374" s="253"/>
      <c r="T374" s="253"/>
      <c r="U374" s="253"/>
      <c r="V374" s="253"/>
      <c r="W374" s="253"/>
      <c r="X374" s="253"/>
      <c r="Y374" s="253"/>
      <c r="Z374" s="253"/>
    </row>
    <row r="375" spans="1:26" ht="15.75" customHeight="1" x14ac:dyDescent="0.25">
      <c r="A375" s="263"/>
      <c r="B375" s="263"/>
      <c r="C375" s="263"/>
      <c r="D375" s="263"/>
      <c r="E375" s="263"/>
      <c r="F375" s="263"/>
      <c r="G375" s="263"/>
      <c r="H375" s="253"/>
      <c r="I375" s="253"/>
      <c r="J375" s="253"/>
      <c r="K375" s="253"/>
      <c r="L375" s="253"/>
      <c r="M375" s="253"/>
      <c r="N375" s="253"/>
      <c r="O375" s="253"/>
      <c r="P375" s="253"/>
      <c r="Q375" s="253"/>
      <c r="R375" s="253"/>
      <c r="S375" s="253"/>
      <c r="T375" s="253"/>
      <c r="U375" s="253"/>
      <c r="V375" s="253"/>
      <c r="W375" s="253"/>
      <c r="X375" s="253"/>
      <c r="Y375" s="253"/>
      <c r="Z375" s="253"/>
    </row>
    <row r="376" spans="1:26" ht="15.75" customHeight="1" x14ac:dyDescent="0.25">
      <c r="A376" s="263"/>
      <c r="B376" s="263"/>
      <c r="C376" s="263"/>
      <c r="D376" s="263"/>
      <c r="E376" s="263"/>
      <c r="F376" s="263"/>
      <c r="G376" s="263"/>
      <c r="H376" s="253"/>
      <c r="I376" s="253"/>
      <c r="J376" s="253"/>
      <c r="K376" s="253"/>
      <c r="L376" s="253"/>
      <c r="M376" s="253"/>
      <c r="N376" s="253"/>
      <c r="O376" s="253"/>
      <c r="P376" s="253"/>
      <c r="Q376" s="253"/>
      <c r="R376" s="253"/>
      <c r="S376" s="253"/>
      <c r="T376" s="253"/>
      <c r="U376" s="253"/>
      <c r="V376" s="253"/>
      <c r="W376" s="253"/>
      <c r="X376" s="253"/>
      <c r="Y376" s="253"/>
      <c r="Z376" s="253"/>
    </row>
    <row r="377" spans="1:26" ht="15.75" customHeight="1" x14ac:dyDescent="0.25">
      <c r="A377" s="263"/>
      <c r="B377" s="263"/>
      <c r="C377" s="263"/>
      <c r="D377" s="263"/>
      <c r="E377" s="263"/>
      <c r="F377" s="263"/>
      <c r="G377" s="263"/>
      <c r="H377" s="253"/>
      <c r="I377" s="253"/>
      <c r="J377" s="253"/>
      <c r="K377" s="253"/>
      <c r="L377" s="253"/>
      <c r="M377" s="253"/>
      <c r="N377" s="253"/>
      <c r="O377" s="253"/>
      <c r="P377" s="253"/>
      <c r="Q377" s="253"/>
      <c r="R377" s="253"/>
      <c r="S377" s="253"/>
      <c r="T377" s="253"/>
      <c r="U377" s="253"/>
      <c r="V377" s="253"/>
      <c r="W377" s="253"/>
      <c r="X377" s="253"/>
      <c r="Y377" s="253"/>
      <c r="Z377" s="253"/>
    </row>
    <row r="378" spans="1:26" ht="15.75" customHeight="1" x14ac:dyDescent="0.25">
      <c r="A378" s="263"/>
      <c r="B378" s="263"/>
      <c r="C378" s="263"/>
      <c r="D378" s="263"/>
      <c r="E378" s="263"/>
      <c r="F378" s="263"/>
      <c r="G378" s="263"/>
      <c r="H378" s="253"/>
      <c r="I378" s="253"/>
      <c r="J378" s="253"/>
      <c r="K378" s="253"/>
      <c r="L378" s="253"/>
      <c r="M378" s="253"/>
      <c r="N378" s="253"/>
      <c r="O378" s="253"/>
      <c r="P378" s="253"/>
      <c r="Q378" s="253"/>
      <c r="R378" s="253"/>
      <c r="S378" s="253"/>
      <c r="T378" s="253"/>
      <c r="U378" s="253"/>
      <c r="V378" s="253"/>
      <c r="W378" s="253"/>
      <c r="X378" s="253"/>
      <c r="Y378" s="253"/>
      <c r="Z378" s="253"/>
    </row>
    <row r="379" spans="1:26" ht="15.75" customHeight="1" x14ac:dyDescent="0.25">
      <c r="A379" s="263"/>
      <c r="B379" s="263"/>
      <c r="C379" s="263"/>
      <c r="D379" s="263"/>
      <c r="E379" s="263"/>
      <c r="F379" s="263"/>
      <c r="G379" s="263"/>
      <c r="H379" s="253"/>
      <c r="I379" s="253"/>
      <c r="J379" s="253"/>
      <c r="K379" s="253"/>
      <c r="L379" s="253"/>
      <c r="M379" s="253"/>
      <c r="N379" s="253"/>
      <c r="O379" s="253"/>
      <c r="P379" s="253"/>
      <c r="Q379" s="253"/>
      <c r="R379" s="253"/>
      <c r="S379" s="253"/>
      <c r="T379" s="253"/>
      <c r="U379" s="253"/>
      <c r="V379" s="253"/>
      <c r="W379" s="253"/>
      <c r="X379" s="253"/>
      <c r="Y379" s="253"/>
      <c r="Z379" s="253"/>
    </row>
    <row r="380" spans="1:26" ht="15.75" customHeight="1" x14ac:dyDescent="0.25">
      <c r="A380" s="263"/>
      <c r="B380" s="263"/>
      <c r="C380" s="263"/>
      <c r="D380" s="263"/>
      <c r="E380" s="263"/>
      <c r="F380" s="263"/>
      <c r="G380" s="263"/>
      <c r="H380" s="253"/>
      <c r="I380" s="253"/>
      <c r="J380" s="253"/>
      <c r="K380" s="253"/>
      <c r="L380" s="253"/>
      <c r="M380" s="253"/>
      <c r="N380" s="253"/>
      <c r="O380" s="253"/>
      <c r="P380" s="253"/>
      <c r="Q380" s="253"/>
      <c r="R380" s="253"/>
      <c r="S380" s="253"/>
      <c r="T380" s="253"/>
      <c r="U380" s="253"/>
      <c r="V380" s="253"/>
      <c r="W380" s="253"/>
      <c r="X380" s="253"/>
      <c r="Y380" s="253"/>
      <c r="Z380" s="253"/>
    </row>
    <row r="381" spans="1:26" ht="15.75" customHeight="1" x14ac:dyDescent="0.25">
      <c r="A381" s="263"/>
      <c r="B381" s="263"/>
      <c r="C381" s="263"/>
      <c r="D381" s="263"/>
      <c r="E381" s="263"/>
      <c r="F381" s="263"/>
      <c r="G381" s="263"/>
      <c r="H381" s="253"/>
      <c r="I381" s="253"/>
      <c r="J381" s="253"/>
      <c r="K381" s="253"/>
      <c r="L381" s="253"/>
      <c r="M381" s="253"/>
      <c r="N381" s="253"/>
      <c r="O381" s="253"/>
      <c r="P381" s="253"/>
      <c r="Q381" s="253"/>
      <c r="R381" s="253"/>
      <c r="S381" s="253"/>
      <c r="T381" s="253"/>
      <c r="U381" s="253"/>
      <c r="V381" s="253"/>
      <c r="W381" s="253"/>
      <c r="X381" s="253"/>
      <c r="Y381" s="253"/>
      <c r="Z381" s="253"/>
    </row>
    <row r="382" spans="1:26" ht="15.75" customHeight="1" x14ac:dyDescent="0.25">
      <c r="A382" s="263"/>
      <c r="B382" s="263"/>
      <c r="C382" s="263"/>
      <c r="D382" s="263"/>
      <c r="E382" s="263"/>
      <c r="F382" s="263"/>
      <c r="G382" s="263"/>
      <c r="H382" s="253"/>
      <c r="I382" s="253"/>
      <c r="J382" s="253"/>
      <c r="K382" s="253"/>
      <c r="L382" s="253"/>
      <c r="M382" s="253"/>
      <c r="N382" s="253"/>
      <c r="O382" s="253"/>
      <c r="P382" s="253"/>
      <c r="Q382" s="253"/>
      <c r="R382" s="253"/>
      <c r="S382" s="253"/>
      <c r="T382" s="253"/>
      <c r="U382" s="253"/>
      <c r="V382" s="253"/>
      <c r="W382" s="253"/>
      <c r="X382" s="253"/>
      <c r="Y382" s="253"/>
      <c r="Z382" s="253"/>
    </row>
    <row r="383" spans="1:26" ht="15.75" customHeight="1" x14ac:dyDescent="0.25">
      <c r="A383" s="263"/>
      <c r="B383" s="263"/>
      <c r="C383" s="263"/>
      <c r="D383" s="263"/>
      <c r="E383" s="263"/>
      <c r="F383" s="263"/>
      <c r="G383" s="263"/>
      <c r="H383" s="253"/>
      <c r="I383" s="253"/>
      <c r="J383" s="253"/>
      <c r="K383" s="253"/>
      <c r="L383" s="253"/>
      <c r="M383" s="253"/>
      <c r="N383" s="253"/>
      <c r="O383" s="253"/>
      <c r="P383" s="253"/>
      <c r="Q383" s="253"/>
      <c r="R383" s="253"/>
      <c r="S383" s="253"/>
      <c r="T383" s="253"/>
      <c r="U383" s="253"/>
      <c r="V383" s="253"/>
      <c r="W383" s="253"/>
      <c r="X383" s="253"/>
      <c r="Y383" s="253"/>
      <c r="Z383" s="253"/>
    </row>
    <row r="384" spans="1:26" ht="15.75" customHeight="1" x14ac:dyDescent="0.25">
      <c r="A384" s="263"/>
      <c r="B384" s="263"/>
      <c r="C384" s="263"/>
      <c r="D384" s="263"/>
      <c r="E384" s="263"/>
      <c r="F384" s="263"/>
      <c r="G384" s="263"/>
      <c r="H384" s="253"/>
      <c r="I384" s="253"/>
      <c r="J384" s="253"/>
      <c r="K384" s="253"/>
      <c r="L384" s="253"/>
      <c r="M384" s="253"/>
      <c r="N384" s="253"/>
      <c r="O384" s="253"/>
      <c r="P384" s="253"/>
      <c r="Q384" s="253"/>
      <c r="R384" s="253"/>
      <c r="S384" s="253"/>
      <c r="T384" s="253"/>
      <c r="U384" s="253"/>
      <c r="V384" s="253"/>
      <c r="W384" s="253"/>
      <c r="X384" s="253"/>
      <c r="Y384" s="253"/>
      <c r="Z384" s="253"/>
    </row>
    <row r="385" spans="1:26" ht="15.75" customHeight="1" x14ac:dyDescent="0.25">
      <c r="A385" s="263"/>
      <c r="B385" s="263"/>
      <c r="C385" s="263"/>
      <c r="D385" s="263"/>
      <c r="E385" s="263"/>
      <c r="F385" s="263"/>
      <c r="G385" s="263"/>
      <c r="H385" s="253"/>
      <c r="I385" s="253"/>
      <c r="J385" s="253"/>
      <c r="K385" s="253"/>
      <c r="L385" s="253"/>
      <c r="M385" s="253"/>
      <c r="N385" s="253"/>
      <c r="O385" s="253"/>
      <c r="P385" s="253"/>
      <c r="Q385" s="253"/>
      <c r="R385" s="253"/>
      <c r="S385" s="253"/>
      <c r="T385" s="253"/>
      <c r="U385" s="253"/>
      <c r="V385" s="253"/>
      <c r="W385" s="253"/>
      <c r="X385" s="253"/>
      <c r="Y385" s="253"/>
      <c r="Z385" s="253"/>
    </row>
    <row r="386" spans="1:26" ht="15.75" customHeight="1" x14ac:dyDescent="0.25">
      <c r="A386" s="263"/>
      <c r="B386" s="263"/>
      <c r="C386" s="263"/>
      <c r="D386" s="263"/>
      <c r="E386" s="263"/>
      <c r="F386" s="263"/>
      <c r="G386" s="263"/>
      <c r="H386" s="253"/>
      <c r="I386" s="253"/>
      <c r="J386" s="253"/>
      <c r="K386" s="253"/>
      <c r="L386" s="253"/>
      <c r="M386" s="253"/>
      <c r="N386" s="253"/>
      <c r="O386" s="253"/>
      <c r="P386" s="253"/>
      <c r="Q386" s="253"/>
      <c r="R386" s="253"/>
      <c r="S386" s="253"/>
      <c r="T386" s="253"/>
      <c r="U386" s="253"/>
      <c r="V386" s="253"/>
      <c r="W386" s="253"/>
      <c r="X386" s="253"/>
      <c r="Y386" s="253"/>
      <c r="Z386" s="253"/>
    </row>
    <row r="387" spans="1:26" ht="15.75" customHeight="1" x14ac:dyDescent="0.25">
      <c r="A387" s="263"/>
      <c r="B387" s="263"/>
      <c r="C387" s="263"/>
      <c r="D387" s="263"/>
      <c r="E387" s="263"/>
      <c r="F387" s="263"/>
      <c r="G387" s="263"/>
      <c r="H387" s="253"/>
      <c r="I387" s="253"/>
      <c r="J387" s="253"/>
      <c r="K387" s="253"/>
      <c r="L387" s="253"/>
      <c r="M387" s="253"/>
      <c r="N387" s="253"/>
      <c r="O387" s="253"/>
      <c r="P387" s="253"/>
      <c r="Q387" s="253"/>
      <c r="R387" s="253"/>
      <c r="S387" s="253"/>
      <c r="T387" s="253"/>
      <c r="U387" s="253"/>
      <c r="V387" s="253"/>
      <c r="W387" s="253"/>
      <c r="X387" s="253"/>
      <c r="Y387" s="253"/>
      <c r="Z387" s="253"/>
    </row>
    <row r="388" spans="1:26" ht="15.75" customHeight="1" x14ac:dyDescent="0.25">
      <c r="A388" s="263"/>
      <c r="B388" s="263"/>
      <c r="C388" s="263"/>
      <c r="D388" s="263"/>
      <c r="E388" s="263"/>
      <c r="F388" s="263"/>
      <c r="G388" s="263"/>
      <c r="H388" s="253"/>
      <c r="I388" s="253"/>
      <c r="J388" s="253"/>
      <c r="K388" s="253"/>
      <c r="L388" s="253"/>
      <c r="M388" s="253"/>
      <c r="N388" s="253"/>
      <c r="O388" s="253"/>
      <c r="P388" s="253"/>
      <c r="Q388" s="253"/>
      <c r="R388" s="253"/>
      <c r="S388" s="253"/>
      <c r="T388" s="253"/>
      <c r="U388" s="253"/>
      <c r="V388" s="253"/>
      <c r="W388" s="253"/>
      <c r="X388" s="253"/>
      <c r="Y388" s="253"/>
      <c r="Z388" s="253"/>
    </row>
    <row r="389" spans="1:26" ht="15.75" customHeight="1" x14ac:dyDescent="0.25">
      <c r="A389" s="263"/>
      <c r="B389" s="263"/>
      <c r="C389" s="263"/>
      <c r="D389" s="263"/>
      <c r="E389" s="263"/>
      <c r="F389" s="263"/>
      <c r="G389" s="263"/>
      <c r="H389" s="253"/>
      <c r="I389" s="253"/>
      <c r="J389" s="253"/>
      <c r="K389" s="253"/>
      <c r="L389" s="253"/>
      <c r="M389" s="253"/>
      <c r="N389" s="253"/>
      <c r="O389" s="253"/>
      <c r="P389" s="253"/>
      <c r="Q389" s="253"/>
      <c r="R389" s="253"/>
      <c r="S389" s="253"/>
      <c r="T389" s="253"/>
      <c r="U389" s="253"/>
      <c r="V389" s="253"/>
      <c r="W389" s="253"/>
      <c r="X389" s="253"/>
      <c r="Y389" s="253"/>
      <c r="Z389" s="253"/>
    </row>
    <row r="390" spans="1:26" ht="15.75" customHeight="1" x14ac:dyDescent="0.25">
      <c r="A390" s="263"/>
      <c r="B390" s="263"/>
      <c r="C390" s="263"/>
      <c r="D390" s="263"/>
      <c r="E390" s="263"/>
      <c r="F390" s="263"/>
      <c r="G390" s="263"/>
      <c r="H390" s="253"/>
      <c r="I390" s="253"/>
      <c r="J390" s="253"/>
      <c r="K390" s="253"/>
      <c r="L390" s="253"/>
      <c r="M390" s="253"/>
      <c r="N390" s="253"/>
      <c r="O390" s="253"/>
      <c r="P390" s="253"/>
      <c r="Q390" s="253"/>
      <c r="R390" s="253"/>
      <c r="S390" s="253"/>
      <c r="T390" s="253"/>
      <c r="U390" s="253"/>
      <c r="V390" s="253"/>
      <c r="W390" s="253"/>
      <c r="X390" s="253"/>
      <c r="Y390" s="253"/>
      <c r="Z390" s="253"/>
    </row>
    <row r="391" spans="1:26" ht="15.75" customHeight="1" x14ac:dyDescent="0.25">
      <c r="A391" s="263"/>
      <c r="B391" s="263"/>
      <c r="C391" s="263"/>
      <c r="D391" s="263"/>
      <c r="E391" s="263"/>
      <c r="F391" s="263"/>
      <c r="G391" s="263"/>
      <c r="H391" s="253"/>
      <c r="I391" s="253"/>
      <c r="J391" s="253"/>
      <c r="K391" s="253"/>
      <c r="L391" s="253"/>
      <c r="M391" s="253"/>
      <c r="N391" s="253"/>
      <c r="O391" s="253"/>
      <c r="P391" s="253"/>
      <c r="Q391" s="253"/>
      <c r="R391" s="253"/>
      <c r="S391" s="253"/>
      <c r="T391" s="253"/>
      <c r="U391" s="253"/>
      <c r="V391" s="253"/>
      <c r="W391" s="253"/>
      <c r="X391" s="253"/>
      <c r="Y391" s="253"/>
      <c r="Z391" s="253"/>
    </row>
    <row r="392" spans="1:26" ht="15.75" customHeight="1" x14ac:dyDescent="0.25">
      <c r="A392" s="263"/>
      <c r="B392" s="263"/>
      <c r="C392" s="263"/>
      <c r="D392" s="263"/>
      <c r="E392" s="263"/>
      <c r="F392" s="263"/>
      <c r="G392" s="263"/>
      <c r="H392" s="253"/>
      <c r="I392" s="253"/>
      <c r="J392" s="253"/>
      <c r="K392" s="253"/>
      <c r="L392" s="253"/>
      <c r="M392" s="253"/>
      <c r="N392" s="253"/>
      <c r="O392" s="253"/>
      <c r="P392" s="253"/>
      <c r="Q392" s="253"/>
      <c r="R392" s="253"/>
      <c r="S392" s="253"/>
      <c r="T392" s="253"/>
      <c r="U392" s="253"/>
      <c r="V392" s="253"/>
      <c r="W392" s="253"/>
      <c r="X392" s="253"/>
      <c r="Y392" s="253"/>
      <c r="Z392" s="253"/>
    </row>
    <row r="393" spans="1:26" ht="15.75" customHeight="1" x14ac:dyDescent="0.25">
      <c r="A393" s="263"/>
      <c r="B393" s="263"/>
      <c r="C393" s="263"/>
      <c r="D393" s="263"/>
      <c r="E393" s="263"/>
      <c r="F393" s="263"/>
      <c r="G393" s="263"/>
      <c r="H393" s="253"/>
      <c r="I393" s="253"/>
      <c r="J393" s="253"/>
      <c r="K393" s="253"/>
      <c r="L393" s="253"/>
      <c r="M393" s="253"/>
      <c r="N393" s="253"/>
      <c r="O393" s="253"/>
      <c r="P393" s="253"/>
      <c r="Q393" s="253"/>
      <c r="R393" s="253"/>
      <c r="S393" s="253"/>
      <c r="T393" s="253"/>
      <c r="U393" s="253"/>
      <c r="V393" s="253"/>
      <c r="W393" s="253"/>
      <c r="X393" s="253"/>
      <c r="Y393" s="253"/>
      <c r="Z393" s="253"/>
    </row>
    <row r="394" spans="1:26" ht="15.75" customHeight="1" x14ac:dyDescent="0.25">
      <c r="A394" s="263"/>
      <c r="B394" s="263"/>
      <c r="C394" s="263"/>
      <c r="D394" s="263"/>
      <c r="E394" s="263"/>
      <c r="F394" s="263"/>
      <c r="G394" s="263"/>
      <c r="H394" s="253"/>
      <c r="I394" s="253"/>
      <c r="J394" s="253"/>
      <c r="K394" s="253"/>
      <c r="L394" s="253"/>
      <c r="M394" s="253"/>
      <c r="N394" s="253"/>
      <c r="O394" s="253"/>
      <c r="P394" s="253"/>
      <c r="Q394" s="253"/>
      <c r="R394" s="253"/>
      <c r="S394" s="253"/>
      <c r="T394" s="253"/>
      <c r="U394" s="253"/>
      <c r="V394" s="253"/>
      <c r="W394" s="253"/>
      <c r="X394" s="253"/>
      <c r="Y394" s="253"/>
      <c r="Z394" s="253"/>
    </row>
    <row r="395" spans="1:26" ht="15.75" customHeight="1" x14ac:dyDescent="0.25">
      <c r="A395" s="263"/>
      <c r="B395" s="263"/>
      <c r="C395" s="263"/>
      <c r="D395" s="263"/>
      <c r="E395" s="263"/>
      <c r="F395" s="263"/>
      <c r="G395" s="263"/>
      <c r="H395" s="253"/>
      <c r="I395" s="253"/>
      <c r="J395" s="253"/>
      <c r="K395" s="253"/>
      <c r="L395" s="253"/>
      <c r="M395" s="253"/>
      <c r="N395" s="253"/>
      <c r="O395" s="253"/>
      <c r="P395" s="253"/>
      <c r="Q395" s="253"/>
      <c r="R395" s="253"/>
      <c r="S395" s="253"/>
      <c r="T395" s="253"/>
      <c r="U395" s="253"/>
      <c r="V395" s="253"/>
      <c r="W395" s="253"/>
      <c r="X395" s="253"/>
      <c r="Y395" s="253"/>
      <c r="Z395" s="253"/>
    </row>
    <row r="396" spans="1:26" ht="15.75" customHeight="1" x14ac:dyDescent="0.25">
      <c r="A396" s="263"/>
      <c r="B396" s="263"/>
      <c r="C396" s="263"/>
      <c r="D396" s="263"/>
      <c r="E396" s="263"/>
      <c r="F396" s="263"/>
      <c r="G396" s="263"/>
      <c r="H396" s="253"/>
      <c r="I396" s="253"/>
      <c r="J396" s="253"/>
      <c r="K396" s="253"/>
      <c r="L396" s="253"/>
      <c r="M396" s="253"/>
      <c r="N396" s="253"/>
      <c r="O396" s="253"/>
      <c r="P396" s="253"/>
      <c r="Q396" s="253"/>
      <c r="R396" s="253"/>
      <c r="S396" s="253"/>
      <c r="T396" s="253"/>
      <c r="U396" s="253"/>
      <c r="V396" s="253"/>
      <c r="W396" s="253"/>
      <c r="X396" s="253"/>
      <c r="Y396" s="253"/>
      <c r="Z396" s="253"/>
    </row>
    <row r="397" spans="1:26" ht="15.75" customHeight="1" x14ac:dyDescent="0.25">
      <c r="A397" s="263"/>
      <c r="B397" s="263"/>
      <c r="C397" s="263"/>
      <c r="D397" s="263"/>
      <c r="E397" s="263"/>
      <c r="F397" s="263"/>
      <c r="G397" s="263"/>
      <c r="H397" s="253"/>
      <c r="I397" s="253"/>
      <c r="J397" s="253"/>
      <c r="K397" s="253"/>
      <c r="L397" s="253"/>
      <c r="M397" s="253"/>
      <c r="N397" s="253"/>
      <c r="O397" s="253"/>
      <c r="P397" s="253"/>
      <c r="Q397" s="253"/>
      <c r="R397" s="253"/>
      <c r="S397" s="253"/>
      <c r="T397" s="253"/>
      <c r="U397" s="253"/>
      <c r="V397" s="253"/>
      <c r="W397" s="253"/>
      <c r="X397" s="253"/>
      <c r="Y397" s="253"/>
      <c r="Z397" s="253"/>
    </row>
    <row r="398" spans="1:26" ht="15.75" customHeight="1" x14ac:dyDescent="0.25">
      <c r="A398" s="263"/>
      <c r="B398" s="263"/>
      <c r="C398" s="263"/>
      <c r="D398" s="263"/>
      <c r="E398" s="263"/>
      <c r="F398" s="263"/>
      <c r="G398" s="263"/>
      <c r="H398" s="253"/>
      <c r="I398" s="253"/>
      <c r="J398" s="253"/>
      <c r="K398" s="253"/>
      <c r="L398" s="253"/>
      <c r="M398" s="253"/>
      <c r="N398" s="253"/>
      <c r="O398" s="253"/>
      <c r="P398" s="253"/>
      <c r="Q398" s="253"/>
      <c r="R398" s="253"/>
      <c r="S398" s="253"/>
      <c r="T398" s="253"/>
      <c r="U398" s="253"/>
      <c r="V398" s="253"/>
      <c r="W398" s="253"/>
      <c r="X398" s="253"/>
      <c r="Y398" s="253"/>
      <c r="Z398" s="253"/>
    </row>
    <row r="399" spans="1:26" ht="15.75" customHeight="1" x14ac:dyDescent="0.25">
      <c r="A399" s="263"/>
      <c r="B399" s="263"/>
      <c r="C399" s="263"/>
      <c r="D399" s="263"/>
      <c r="E399" s="263"/>
      <c r="F399" s="263"/>
      <c r="G399" s="263"/>
      <c r="H399" s="253"/>
      <c r="I399" s="253"/>
      <c r="J399" s="253"/>
      <c r="K399" s="253"/>
      <c r="L399" s="253"/>
      <c r="M399" s="253"/>
      <c r="N399" s="253"/>
      <c r="O399" s="253"/>
      <c r="P399" s="253"/>
      <c r="Q399" s="253"/>
      <c r="R399" s="253"/>
      <c r="S399" s="253"/>
      <c r="T399" s="253"/>
      <c r="U399" s="253"/>
      <c r="V399" s="253"/>
      <c r="W399" s="253"/>
      <c r="X399" s="253"/>
      <c r="Y399" s="253"/>
      <c r="Z399" s="253"/>
    </row>
    <row r="400" spans="1:26" ht="15.75" customHeight="1" x14ac:dyDescent="0.25">
      <c r="A400" s="263"/>
      <c r="B400" s="263"/>
      <c r="C400" s="263"/>
      <c r="D400" s="263"/>
      <c r="E400" s="263"/>
      <c r="F400" s="263"/>
      <c r="G400" s="263"/>
      <c r="H400" s="253"/>
      <c r="I400" s="253"/>
      <c r="J400" s="253"/>
      <c r="K400" s="253"/>
      <c r="L400" s="253"/>
      <c r="M400" s="253"/>
      <c r="N400" s="253"/>
      <c r="O400" s="253"/>
      <c r="P400" s="253"/>
      <c r="Q400" s="253"/>
      <c r="R400" s="253"/>
      <c r="S400" s="253"/>
      <c r="T400" s="253"/>
      <c r="U400" s="253"/>
      <c r="V400" s="253"/>
      <c r="W400" s="253"/>
      <c r="X400" s="253"/>
      <c r="Y400" s="253"/>
      <c r="Z400" s="253"/>
    </row>
    <row r="401" spans="1:26" ht="15.75" customHeight="1" x14ac:dyDescent="0.25">
      <c r="A401" s="263"/>
      <c r="B401" s="263"/>
      <c r="C401" s="263"/>
      <c r="D401" s="263"/>
      <c r="E401" s="263"/>
      <c r="F401" s="263"/>
      <c r="G401" s="263"/>
      <c r="H401" s="253"/>
      <c r="I401" s="253"/>
      <c r="J401" s="253"/>
      <c r="K401" s="253"/>
      <c r="L401" s="253"/>
      <c r="M401" s="253"/>
      <c r="N401" s="253"/>
      <c r="O401" s="253"/>
      <c r="P401" s="253"/>
      <c r="Q401" s="253"/>
      <c r="R401" s="253"/>
      <c r="S401" s="253"/>
      <c r="T401" s="253"/>
      <c r="U401" s="253"/>
      <c r="V401" s="253"/>
      <c r="W401" s="253"/>
      <c r="X401" s="253"/>
      <c r="Y401" s="253"/>
      <c r="Z401" s="253"/>
    </row>
    <row r="402" spans="1:26" ht="15.75" customHeight="1" x14ac:dyDescent="0.25">
      <c r="A402" s="263"/>
      <c r="B402" s="263"/>
      <c r="C402" s="263"/>
      <c r="D402" s="263"/>
      <c r="E402" s="263"/>
      <c r="F402" s="263"/>
      <c r="G402" s="263"/>
      <c r="H402" s="253"/>
      <c r="I402" s="253"/>
      <c r="J402" s="253"/>
      <c r="K402" s="253"/>
      <c r="L402" s="253"/>
      <c r="M402" s="253"/>
      <c r="N402" s="253"/>
      <c r="O402" s="253"/>
      <c r="P402" s="253"/>
      <c r="Q402" s="253"/>
      <c r="R402" s="253"/>
      <c r="S402" s="253"/>
      <c r="T402" s="253"/>
      <c r="U402" s="253"/>
      <c r="V402" s="253"/>
      <c r="W402" s="253"/>
      <c r="X402" s="253"/>
      <c r="Y402" s="253"/>
      <c r="Z402" s="253"/>
    </row>
    <row r="403" spans="1:26" ht="15.75" customHeight="1" x14ac:dyDescent="0.25">
      <c r="A403" s="263"/>
      <c r="B403" s="263"/>
      <c r="C403" s="263"/>
      <c r="D403" s="263"/>
      <c r="E403" s="263"/>
      <c r="F403" s="263"/>
      <c r="G403" s="263"/>
      <c r="H403" s="253"/>
      <c r="I403" s="253"/>
      <c r="J403" s="253"/>
      <c r="K403" s="253"/>
      <c r="L403" s="253"/>
      <c r="M403" s="253"/>
      <c r="N403" s="253"/>
      <c r="O403" s="253"/>
      <c r="P403" s="253"/>
      <c r="Q403" s="253"/>
      <c r="R403" s="253"/>
      <c r="S403" s="253"/>
      <c r="T403" s="253"/>
      <c r="U403" s="253"/>
      <c r="V403" s="253"/>
      <c r="W403" s="253"/>
      <c r="X403" s="253"/>
      <c r="Y403" s="253"/>
      <c r="Z403" s="253"/>
    </row>
    <row r="404" spans="1:26" ht="15.75" customHeight="1" x14ac:dyDescent="0.25">
      <c r="A404" s="263"/>
      <c r="B404" s="263"/>
      <c r="C404" s="263"/>
      <c r="D404" s="263"/>
      <c r="E404" s="263"/>
      <c r="F404" s="263"/>
      <c r="G404" s="263"/>
      <c r="H404" s="253"/>
      <c r="I404" s="253"/>
      <c r="J404" s="253"/>
      <c r="K404" s="253"/>
      <c r="L404" s="253"/>
      <c r="M404" s="253"/>
      <c r="N404" s="253"/>
      <c r="O404" s="253"/>
      <c r="P404" s="253"/>
      <c r="Q404" s="253"/>
      <c r="R404" s="253"/>
      <c r="S404" s="253"/>
      <c r="T404" s="253"/>
      <c r="U404" s="253"/>
      <c r="V404" s="253"/>
      <c r="W404" s="253"/>
      <c r="X404" s="253"/>
      <c r="Y404" s="253"/>
      <c r="Z404" s="253"/>
    </row>
    <row r="405" spans="1:26" ht="15.75" customHeight="1" x14ac:dyDescent="0.25">
      <c r="A405" s="263"/>
      <c r="B405" s="263"/>
      <c r="C405" s="263"/>
      <c r="D405" s="263"/>
      <c r="E405" s="263"/>
      <c r="F405" s="263"/>
      <c r="G405" s="263"/>
      <c r="H405" s="253"/>
      <c r="I405" s="253"/>
      <c r="J405" s="253"/>
      <c r="K405" s="253"/>
      <c r="L405" s="253"/>
      <c r="M405" s="253"/>
      <c r="N405" s="253"/>
      <c r="O405" s="253"/>
      <c r="P405" s="253"/>
      <c r="Q405" s="253"/>
      <c r="R405" s="253"/>
      <c r="S405" s="253"/>
      <c r="T405" s="253"/>
      <c r="U405" s="253"/>
      <c r="V405" s="253"/>
      <c r="W405" s="253"/>
      <c r="X405" s="253"/>
      <c r="Y405" s="253"/>
      <c r="Z405" s="253"/>
    </row>
    <row r="406" spans="1:26" ht="15.75" customHeight="1" x14ac:dyDescent="0.25">
      <c r="A406" s="263"/>
      <c r="B406" s="263"/>
      <c r="C406" s="263"/>
      <c r="D406" s="263"/>
      <c r="E406" s="263"/>
      <c r="F406" s="263"/>
      <c r="G406" s="263"/>
      <c r="H406" s="253"/>
      <c r="I406" s="253"/>
      <c r="J406" s="253"/>
      <c r="K406" s="253"/>
      <c r="L406" s="253"/>
      <c r="M406" s="253"/>
      <c r="N406" s="253"/>
      <c r="O406" s="253"/>
      <c r="P406" s="253"/>
      <c r="Q406" s="253"/>
      <c r="R406" s="253"/>
      <c r="S406" s="253"/>
      <c r="T406" s="253"/>
      <c r="U406" s="253"/>
      <c r="V406" s="253"/>
      <c r="W406" s="253"/>
      <c r="X406" s="253"/>
      <c r="Y406" s="253"/>
      <c r="Z406" s="253"/>
    </row>
    <row r="407" spans="1:26" ht="15.75" customHeight="1" x14ac:dyDescent="0.25">
      <c r="A407" s="263"/>
      <c r="B407" s="263"/>
      <c r="C407" s="263"/>
      <c r="D407" s="263"/>
      <c r="E407" s="263"/>
      <c r="F407" s="263"/>
      <c r="G407" s="263"/>
      <c r="H407" s="253"/>
      <c r="I407" s="253"/>
      <c r="J407" s="253"/>
      <c r="K407" s="253"/>
      <c r="L407" s="253"/>
      <c r="M407" s="253"/>
      <c r="N407" s="253"/>
      <c r="O407" s="253"/>
      <c r="P407" s="253"/>
      <c r="Q407" s="253"/>
      <c r="R407" s="253"/>
      <c r="S407" s="253"/>
      <c r="T407" s="253"/>
      <c r="U407" s="253"/>
      <c r="V407" s="253"/>
      <c r="W407" s="253"/>
      <c r="X407" s="253"/>
      <c r="Y407" s="253"/>
      <c r="Z407" s="253"/>
    </row>
    <row r="408" spans="1:26" ht="15.75" customHeight="1" x14ac:dyDescent="0.25">
      <c r="A408" s="263"/>
      <c r="B408" s="263"/>
      <c r="C408" s="263"/>
      <c r="D408" s="263"/>
      <c r="E408" s="263"/>
      <c r="F408" s="263"/>
      <c r="G408" s="263"/>
      <c r="H408" s="253"/>
      <c r="I408" s="253"/>
      <c r="J408" s="253"/>
      <c r="K408" s="253"/>
      <c r="L408" s="253"/>
      <c r="M408" s="253"/>
      <c r="N408" s="253"/>
      <c r="O408" s="253"/>
      <c r="P408" s="253"/>
      <c r="Q408" s="253"/>
      <c r="R408" s="253"/>
      <c r="S408" s="253"/>
      <c r="T408" s="253"/>
      <c r="U408" s="253"/>
      <c r="V408" s="253"/>
      <c r="W408" s="253"/>
      <c r="X408" s="253"/>
      <c r="Y408" s="253"/>
      <c r="Z408" s="253"/>
    </row>
    <row r="409" spans="1:26" ht="15.75" customHeight="1" x14ac:dyDescent="0.25">
      <c r="A409" s="263"/>
      <c r="B409" s="263"/>
      <c r="C409" s="263"/>
      <c r="D409" s="263"/>
      <c r="E409" s="263"/>
      <c r="F409" s="263"/>
      <c r="G409" s="263"/>
      <c r="H409" s="253"/>
      <c r="I409" s="253"/>
      <c r="J409" s="253"/>
      <c r="K409" s="253"/>
      <c r="L409" s="253"/>
      <c r="M409" s="253"/>
      <c r="N409" s="253"/>
      <c r="O409" s="253"/>
      <c r="P409" s="253"/>
      <c r="Q409" s="253"/>
      <c r="R409" s="253"/>
      <c r="S409" s="253"/>
      <c r="T409" s="253"/>
      <c r="U409" s="253"/>
      <c r="V409" s="253"/>
      <c r="W409" s="253"/>
      <c r="X409" s="253"/>
      <c r="Y409" s="253"/>
      <c r="Z409" s="253"/>
    </row>
    <row r="410" spans="1:26" ht="15.75" customHeight="1" x14ac:dyDescent="0.25">
      <c r="A410" s="263"/>
      <c r="B410" s="263"/>
      <c r="C410" s="263"/>
      <c r="D410" s="263"/>
      <c r="E410" s="263"/>
      <c r="F410" s="263"/>
      <c r="G410" s="263"/>
      <c r="H410" s="253"/>
      <c r="I410" s="253"/>
      <c r="J410" s="253"/>
      <c r="K410" s="253"/>
      <c r="L410" s="253"/>
      <c r="M410" s="253"/>
      <c r="N410" s="253"/>
      <c r="O410" s="253"/>
      <c r="P410" s="253"/>
      <c r="Q410" s="253"/>
      <c r="R410" s="253"/>
      <c r="S410" s="253"/>
      <c r="T410" s="253"/>
      <c r="U410" s="253"/>
      <c r="V410" s="253"/>
      <c r="W410" s="253"/>
      <c r="X410" s="253"/>
      <c r="Y410" s="253"/>
      <c r="Z410" s="253"/>
    </row>
    <row r="411" spans="1:26" ht="15.75" customHeight="1" x14ac:dyDescent="0.25">
      <c r="A411" s="263"/>
      <c r="B411" s="263"/>
      <c r="C411" s="263"/>
      <c r="D411" s="263"/>
      <c r="E411" s="263"/>
      <c r="F411" s="263"/>
      <c r="G411" s="263"/>
      <c r="H411" s="253"/>
      <c r="I411" s="253"/>
      <c r="J411" s="253"/>
      <c r="K411" s="253"/>
      <c r="L411" s="253"/>
      <c r="M411" s="253"/>
      <c r="N411" s="253"/>
      <c r="O411" s="253"/>
      <c r="P411" s="253"/>
      <c r="Q411" s="253"/>
      <c r="R411" s="253"/>
      <c r="S411" s="253"/>
      <c r="T411" s="253"/>
      <c r="U411" s="253"/>
      <c r="V411" s="253"/>
      <c r="W411" s="253"/>
      <c r="X411" s="253"/>
      <c r="Y411" s="253"/>
      <c r="Z411" s="253"/>
    </row>
    <row r="412" spans="1:26" ht="15.75" customHeight="1" x14ac:dyDescent="0.25">
      <c r="A412" s="263"/>
      <c r="B412" s="263"/>
      <c r="C412" s="263"/>
      <c r="D412" s="263"/>
      <c r="E412" s="263"/>
      <c r="F412" s="263"/>
      <c r="G412" s="263"/>
      <c r="H412" s="253"/>
      <c r="I412" s="253"/>
      <c r="J412" s="253"/>
      <c r="K412" s="253"/>
      <c r="L412" s="253"/>
      <c r="M412" s="253"/>
      <c r="N412" s="253"/>
      <c r="O412" s="253"/>
      <c r="P412" s="253"/>
      <c r="Q412" s="253"/>
      <c r="R412" s="253"/>
      <c r="S412" s="253"/>
      <c r="T412" s="253"/>
      <c r="U412" s="253"/>
      <c r="V412" s="253"/>
      <c r="W412" s="253"/>
      <c r="X412" s="253"/>
      <c r="Y412" s="253"/>
      <c r="Z412" s="253"/>
    </row>
    <row r="413" spans="1:26" ht="15.75" customHeight="1" x14ac:dyDescent="0.25">
      <c r="A413" s="263"/>
      <c r="B413" s="263"/>
      <c r="C413" s="263"/>
      <c r="D413" s="263"/>
      <c r="E413" s="263"/>
      <c r="F413" s="263"/>
      <c r="G413" s="263"/>
      <c r="H413" s="253"/>
      <c r="I413" s="253"/>
      <c r="J413" s="253"/>
      <c r="K413" s="253"/>
      <c r="L413" s="253"/>
      <c r="M413" s="253"/>
      <c r="N413" s="253"/>
      <c r="O413" s="253"/>
      <c r="P413" s="253"/>
      <c r="Q413" s="253"/>
      <c r="R413" s="253"/>
      <c r="S413" s="253"/>
      <c r="T413" s="253"/>
      <c r="U413" s="253"/>
      <c r="V413" s="253"/>
      <c r="W413" s="253"/>
      <c r="X413" s="253"/>
      <c r="Y413" s="253"/>
      <c r="Z413" s="253"/>
    </row>
    <row r="414" spans="1:26" ht="15.75" customHeight="1" x14ac:dyDescent="0.25">
      <c r="A414" s="263"/>
      <c r="B414" s="263"/>
      <c r="C414" s="263"/>
      <c r="D414" s="263"/>
      <c r="E414" s="263"/>
      <c r="F414" s="263"/>
      <c r="G414" s="263"/>
      <c r="H414" s="253"/>
      <c r="I414" s="253"/>
      <c r="J414" s="253"/>
      <c r="K414" s="253"/>
      <c r="L414" s="253"/>
      <c r="M414" s="253"/>
      <c r="N414" s="253"/>
      <c r="O414" s="253"/>
      <c r="P414" s="253"/>
      <c r="Q414" s="253"/>
      <c r="R414" s="253"/>
      <c r="S414" s="253"/>
      <c r="T414" s="253"/>
      <c r="U414" s="253"/>
      <c r="V414" s="253"/>
      <c r="W414" s="253"/>
      <c r="X414" s="253"/>
      <c r="Y414" s="253"/>
      <c r="Z414" s="253"/>
    </row>
    <row r="415" spans="1:26" ht="15.75" customHeight="1" x14ac:dyDescent="0.25">
      <c r="A415" s="263"/>
      <c r="B415" s="263"/>
      <c r="C415" s="263"/>
      <c r="D415" s="263"/>
      <c r="E415" s="263"/>
      <c r="F415" s="263"/>
      <c r="G415" s="263"/>
      <c r="H415" s="253"/>
      <c r="I415" s="253"/>
      <c r="J415" s="253"/>
      <c r="K415" s="253"/>
      <c r="L415" s="253"/>
      <c r="M415" s="253"/>
      <c r="N415" s="253"/>
      <c r="O415" s="253"/>
      <c r="P415" s="253"/>
      <c r="Q415" s="253"/>
      <c r="R415" s="253"/>
      <c r="S415" s="253"/>
      <c r="T415" s="253"/>
      <c r="U415" s="253"/>
      <c r="V415" s="253"/>
      <c r="W415" s="253"/>
      <c r="X415" s="253"/>
      <c r="Y415" s="253"/>
      <c r="Z415" s="253"/>
    </row>
    <row r="416" spans="1:26" ht="15.75" customHeight="1" x14ac:dyDescent="0.25">
      <c r="A416" s="263"/>
      <c r="B416" s="263"/>
      <c r="C416" s="263"/>
      <c r="D416" s="263"/>
      <c r="E416" s="263"/>
      <c r="F416" s="263"/>
      <c r="G416" s="263"/>
      <c r="H416" s="253"/>
      <c r="I416" s="253"/>
      <c r="J416" s="253"/>
      <c r="K416" s="253"/>
      <c r="L416" s="253"/>
      <c r="M416" s="253"/>
      <c r="N416" s="253"/>
      <c r="O416" s="253"/>
      <c r="P416" s="253"/>
      <c r="Q416" s="253"/>
      <c r="R416" s="253"/>
      <c r="S416" s="253"/>
      <c r="T416" s="253"/>
      <c r="U416" s="253"/>
      <c r="V416" s="253"/>
      <c r="W416" s="253"/>
      <c r="X416" s="253"/>
      <c r="Y416" s="253"/>
      <c r="Z416" s="253"/>
    </row>
    <row r="417" spans="1:26" ht="15.75" customHeight="1" x14ac:dyDescent="0.25">
      <c r="A417" s="263"/>
      <c r="B417" s="263"/>
      <c r="C417" s="263"/>
      <c r="D417" s="263"/>
      <c r="E417" s="263"/>
      <c r="F417" s="263"/>
      <c r="G417" s="263"/>
      <c r="H417" s="253"/>
      <c r="I417" s="253"/>
      <c r="J417" s="253"/>
      <c r="K417" s="253"/>
      <c r="L417" s="253"/>
      <c r="M417" s="253"/>
      <c r="N417" s="253"/>
      <c r="O417" s="253"/>
      <c r="P417" s="253"/>
      <c r="Q417" s="253"/>
      <c r="R417" s="253"/>
      <c r="S417" s="253"/>
      <c r="T417" s="253"/>
      <c r="U417" s="253"/>
      <c r="V417" s="253"/>
      <c r="W417" s="253"/>
      <c r="X417" s="253"/>
      <c r="Y417" s="253"/>
      <c r="Z417" s="253"/>
    </row>
    <row r="418" spans="1:26" ht="15.75" customHeight="1" x14ac:dyDescent="0.25">
      <c r="A418" s="263"/>
      <c r="B418" s="263"/>
      <c r="C418" s="263"/>
      <c r="D418" s="263"/>
      <c r="E418" s="263"/>
      <c r="F418" s="263"/>
      <c r="G418" s="263"/>
      <c r="H418" s="253"/>
      <c r="I418" s="253"/>
      <c r="J418" s="253"/>
      <c r="K418" s="253"/>
      <c r="L418" s="253"/>
      <c r="M418" s="253"/>
      <c r="N418" s="253"/>
      <c r="O418" s="253"/>
      <c r="P418" s="253"/>
      <c r="Q418" s="253"/>
      <c r="R418" s="253"/>
      <c r="S418" s="253"/>
      <c r="T418" s="253"/>
      <c r="U418" s="253"/>
      <c r="V418" s="253"/>
      <c r="W418" s="253"/>
      <c r="X418" s="253"/>
      <c r="Y418" s="253"/>
      <c r="Z418" s="253"/>
    </row>
    <row r="419" spans="1:26" ht="15.75" customHeight="1" x14ac:dyDescent="0.25">
      <c r="A419" s="263"/>
      <c r="B419" s="263"/>
      <c r="C419" s="263"/>
      <c r="D419" s="263"/>
      <c r="E419" s="263"/>
      <c r="F419" s="263"/>
      <c r="G419" s="263"/>
      <c r="H419" s="253"/>
      <c r="I419" s="253"/>
      <c r="J419" s="253"/>
      <c r="K419" s="253"/>
      <c r="L419" s="253"/>
      <c r="M419" s="253"/>
      <c r="N419" s="253"/>
      <c r="O419" s="253"/>
      <c r="P419" s="253"/>
      <c r="Q419" s="253"/>
      <c r="R419" s="253"/>
      <c r="S419" s="253"/>
      <c r="T419" s="253"/>
      <c r="U419" s="253"/>
      <c r="V419" s="253"/>
      <c r="W419" s="253"/>
      <c r="X419" s="253"/>
      <c r="Y419" s="253"/>
      <c r="Z419" s="253"/>
    </row>
    <row r="420" spans="1:26" ht="15.75" customHeight="1" x14ac:dyDescent="0.25">
      <c r="A420" s="263"/>
      <c r="B420" s="263"/>
      <c r="C420" s="263"/>
      <c r="D420" s="263"/>
      <c r="E420" s="263"/>
      <c r="F420" s="263"/>
      <c r="G420" s="263"/>
      <c r="H420" s="253"/>
      <c r="I420" s="253"/>
      <c r="J420" s="253"/>
      <c r="K420" s="253"/>
      <c r="L420" s="253"/>
      <c r="M420" s="253"/>
      <c r="N420" s="253"/>
      <c r="O420" s="253"/>
      <c r="P420" s="253"/>
      <c r="Q420" s="253"/>
      <c r="R420" s="253"/>
      <c r="S420" s="253"/>
      <c r="T420" s="253"/>
      <c r="U420" s="253"/>
      <c r="V420" s="253"/>
      <c r="W420" s="253"/>
      <c r="X420" s="253"/>
      <c r="Y420" s="253"/>
      <c r="Z420" s="253"/>
    </row>
    <row r="421" spans="1:26" ht="15.75" customHeight="1" x14ac:dyDescent="0.25">
      <c r="A421" s="263"/>
      <c r="B421" s="263"/>
      <c r="C421" s="263"/>
      <c r="D421" s="263"/>
      <c r="E421" s="263"/>
      <c r="F421" s="263"/>
      <c r="G421" s="263"/>
      <c r="H421" s="253"/>
      <c r="I421" s="253"/>
      <c r="J421" s="253"/>
      <c r="K421" s="253"/>
      <c r="L421" s="253"/>
      <c r="M421" s="253"/>
      <c r="N421" s="253"/>
      <c r="O421" s="253"/>
      <c r="P421" s="253"/>
      <c r="Q421" s="253"/>
      <c r="R421" s="253"/>
      <c r="S421" s="253"/>
      <c r="T421" s="253"/>
      <c r="U421" s="253"/>
      <c r="V421" s="253"/>
      <c r="W421" s="253"/>
      <c r="X421" s="253"/>
      <c r="Y421" s="253"/>
      <c r="Z421" s="253"/>
    </row>
    <row r="422" spans="1:26" ht="15.75" customHeight="1" x14ac:dyDescent="0.25">
      <c r="A422" s="263"/>
      <c r="B422" s="263"/>
      <c r="C422" s="263"/>
      <c r="D422" s="263"/>
      <c r="E422" s="263"/>
      <c r="F422" s="263"/>
      <c r="G422" s="263"/>
      <c r="H422" s="253"/>
      <c r="I422" s="253"/>
      <c r="J422" s="253"/>
      <c r="K422" s="253"/>
      <c r="L422" s="253"/>
      <c r="M422" s="253"/>
      <c r="N422" s="253"/>
      <c r="O422" s="253"/>
      <c r="P422" s="253"/>
      <c r="Q422" s="253"/>
      <c r="R422" s="253"/>
      <c r="S422" s="253"/>
      <c r="T422" s="253"/>
      <c r="U422" s="253"/>
      <c r="V422" s="253"/>
      <c r="W422" s="253"/>
      <c r="X422" s="253"/>
      <c r="Y422" s="253"/>
      <c r="Z422" s="253"/>
    </row>
    <row r="423" spans="1:26" ht="15.75" customHeight="1" x14ac:dyDescent="0.25">
      <c r="A423" s="263"/>
      <c r="B423" s="263"/>
      <c r="C423" s="263"/>
      <c r="D423" s="263"/>
      <c r="E423" s="263"/>
      <c r="F423" s="263"/>
      <c r="G423" s="263"/>
      <c r="H423" s="253"/>
      <c r="I423" s="253"/>
      <c r="J423" s="253"/>
      <c r="K423" s="253"/>
      <c r="L423" s="253"/>
      <c r="M423" s="253"/>
      <c r="N423" s="253"/>
      <c r="O423" s="253"/>
      <c r="P423" s="253"/>
      <c r="Q423" s="253"/>
      <c r="R423" s="253"/>
      <c r="S423" s="253"/>
      <c r="T423" s="253"/>
      <c r="U423" s="253"/>
      <c r="V423" s="253"/>
      <c r="W423" s="253"/>
      <c r="X423" s="253"/>
      <c r="Y423" s="253"/>
      <c r="Z423" s="253"/>
    </row>
    <row r="424" spans="1:26" ht="15.75" customHeight="1" x14ac:dyDescent="0.25">
      <c r="A424" s="263"/>
      <c r="B424" s="263"/>
      <c r="C424" s="263"/>
      <c r="D424" s="263"/>
      <c r="E424" s="263"/>
      <c r="F424" s="263"/>
      <c r="G424" s="263"/>
      <c r="H424" s="253"/>
      <c r="I424" s="253"/>
      <c r="J424" s="253"/>
      <c r="K424" s="253"/>
      <c r="L424" s="253"/>
      <c r="M424" s="253"/>
      <c r="N424" s="253"/>
      <c r="O424" s="253"/>
      <c r="P424" s="253"/>
      <c r="Q424" s="253"/>
      <c r="R424" s="253"/>
      <c r="S424" s="253"/>
      <c r="T424" s="253"/>
      <c r="U424" s="253"/>
      <c r="V424" s="253"/>
      <c r="W424" s="253"/>
      <c r="X424" s="253"/>
      <c r="Y424" s="253"/>
      <c r="Z424" s="253"/>
    </row>
    <row r="425" spans="1:26" ht="15.75" customHeight="1" x14ac:dyDescent="0.25">
      <c r="A425" s="263"/>
      <c r="B425" s="263"/>
      <c r="C425" s="263"/>
      <c r="D425" s="263"/>
      <c r="E425" s="263"/>
      <c r="F425" s="263"/>
      <c r="G425" s="263"/>
      <c r="H425" s="253"/>
      <c r="I425" s="253"/>
      <c r="J425" s="253"/>
      <c r="K425" s="253"/>
      <c r="L425" s="253"/>
      <c r="M425" s="253"/>
      <c r="N425" s="253"/>
      <c r="O425" s="253"/>
      <c r="P425" s="253"/>
      <c r="Q425" s="253"/>
      <c r="R425" s="253"/>
      <c r="S425" s="253"/>
      <c r="T425" s="253"/>
      <c r="U425" s="253"/>
      <c r="V425" s="253"/>
      <c r="W425" s="253"/>
      <c r="X425" s="253"/>
      <c r="Y425" s="253"/>
      <c r="Z425" s="253"/>
    </row>
    <row r="426" spans="1:26" ht="15.75" customHeight="1" x14ac:dyDescent="0.25">
      <c r="A426" s="263"/>
      <c r="B426" s="263"/>
      <c r="C426" s="263"/>
      <c r="D426" s="263"/>
      <c r="E426" s="263"/>
      <c r="F426" s="263"/>
      <c r="G426" s="263"/>
      <c r="H426" s="253"/>
      <c r="I426" s="253"/>
      <c r="J426" s="253"/>
      <c r="K426" s="253"/>
      <c r="L426" s="253"/>
      <c r="M426" s="253"/>
      <c r="N426" s="253"/>
      <c r="O426" s="253"/>
      <c r="P426" s="253"/>
      <c r="Q426" s="253"/>
      <c r="R426" s="253"/>
      <c r="S426" s="253"/>
      <c r="T426" s="253"/>
      <c r="U426" s="253"/>
      <c r="V426" s="253"/>
      <c r="W426" s="253"/>
      <c r="X426" s="253"/>
      <c r="Y426" s="253"/>
      <c r="Z426" s="253"/>
    </row>
    <row r="427" spans="1:26" ht="15.75" customHeight="1" x14ac:dyDescent="0.25">
      <c r="A427" s="263"/>
      <c r="B427" s="263"/>
      <c r="C427" s="263"/>
      <c r="D427" s="263"/>
      <c r="E427" s="263"/>
      <c r="F427" s="263"/>
      <c r="G427" s="263"/>
      <c r="H427" s="253"/>
      <c r="I427" s="253"/>
      <c r="J427" s="253"/>
      <c r="K427" s="253"/>
      <c r="L427" s="253"/>
      <c r="M427" s="253"/>
      <c r="N427" s="253"/>
      <c r="O427" s="253"/>
      <c r="P427" s="253"/>
      <c r="Q427" s="253"/>
      <c r="R427" s="253"/>
      <c r="S427" s="253"/>
      <c r="T427" s="253"/>
      <c r="U427" s="253"/>
      <c r="V427" s="253"/>
      <c r="W427" s="253"/>
      <c r="X427" s="253"/>
      <c r="Y427" s="253"/>
      <c r="Z427" s="253"/>
    </row>
    <row r="428" spans="1:26" ht="15.75" customHeight="1" x14ac:dyDescent="0.25">
      <c r="A428" s="263"/>
      <c r="B428" s="263"/>
      <c r="C428" s="263"/>
      <c r="D428" s="263"/>
      <c r="E428" s="263"/>
      <c r="F428" s="263"/>
      <c r="G428" s="263"/>
      <c r="H428" s="253"/>
      <c r="I428" s="253"/>
      <c r="J428" s="253"/>
      <c r="K428" s="253"/>
      <c r="L428" s="253"/>
      <c r="M428" s="253"/>
      <c r="N428" s="253"/>
      <c r="O428" s="253"/>
      <c r="P428" s="253"/>
      <c r="Q428" s="253"/>
      <c r="R428" s="253"/>
      <c r="S428" s="253"/>
      <c r="T428" s="253"/>
      <c r="U428" s="253"/>
      <c r="V428" s="253"/>
      <c r="W428" s="253"/>
      <c r="X428" s="253"/>
      <c r="Y428" s="253"/>
      <c r="Z428" s="253"/>
    </row>
    <row r="429" spans="1:26" ht="15.75" customHeight="1" x14ac:dyDescent="0.25">
      <c r="A429" s="263"/>
      <c r="B429" s="263"/>
      <c r="C429" s="263"/>
      <c r="D429" s="263"/>
      <c r="E429" s="263"/>
      <c r="F429" s="263"/>
      <c r="G429" s="263"/>
      <c r="H429" s="253"/>
      <c r="I429" s="253"/>
      <c r="J429" s="253"/>
      <c r="K429" s="253"/>
      <c r="L429" s="253"/>
      <c r="M429" s="253"/>
      <c r="N429" s="253"/>
      <c r="O429" s="253"/>
      <c r="P429" s="253"/>
      <c r="Q429" s="253"/>
      <c r="R429" s="253"/>
      <c r="S429" s="253"/>
      <c r="T429" s="253"/>
      <c r="U429" s="253"/>
      <c r="V429" s="253"/>
      <c r="W429" s="253"/>
      <c r="X429" s="253"/>
      <c r="Y429" s="253"/>
      <c r="Z429" s="253"/>
    </row>
    <row r="430" spans="1:26" ht="15.75" customHeight="1" x14ac:dyDescent="0.25">
      <c r="A430" s="263"/>
      <c r="B430" s="263"/>
      <c r="C430" s="263"/>
      <c r="D430" s="263"/>
      <c r="E430" s="263"/>
      <c r="F430" s="263"/>
      <c r="G430" s="263"/>
      <c r="H430" s="253"/>
      <c r="I430" s="253"/>
      <c r="J430" s="253"/>
      <c r="K430" s="253"/>
      <c r="L430" s="253"/>
      <c r="M430" s="253"/>
      <c r="N430" s="253"/>
      <c r="O430" s="253"/>
      <c r="P430" s="253"/>
      <c r="Q430" s="253"/>
      <c r="R430" s="253"/>
      <c r="S430" s="253"/>
      <c r="T430" s="253"/>
      <c r="U430" s="253"/>
      <c r="V430" s="253"/>
      <c r="W430" s="253"/>
      <c r="X430" s="253"/>
      <c r="Y430" s="253"/>
      <c r="Z430" s="253"/>
    </row>
    <row r="431" spans="1:26" ht="15.75" customHeight="1" x14ac:dyDescent="0.25">
      <c r="A431" s="263"/>
      <c r="B431" s="263"/>
      <c r="C431" s="263"/>
      <c r="D431" s="263"/>
      <c r="E431" s="263"/>
      <c r="F431" s="263"/>
      <c r="G431" s="263"/>
      <c r="H431" s="253"/>
      <c r="I431" s="253"/>
      <c r="J431" s="253"/>
      <c r="K431" s="253"/>
      <c r="L431" s="253"/>
      <c r="M431" s="253"/>
      <c r="N431" s="253"/>
      <c r="O431" s="253"/>
      <c r="P431" s="253"/>
      <c r="Q431" s="253"/>
      <c r="R431" s="253"/>
      <c r="S431" s="253"/>
      <c r="T431" s="253"/>
      <c r="U431" s="253"/>
      <c r="V431" s="253"/>
      <c r="W431" s="253"/>
      <c r="X431" s="253"/>
      <c r="Y431" s="253"/>
      <c r="Z431" s="253"/>
    </row>
    <row r="432" spans="1:26" ht="15.75" customHeight="1" x14ac:dyDescent="0.25">
      <c r="A432" s="263"/>
      <c r="B432" s="263"/>
      <c r="C432" s="263"/>
      <c r="D432" s="263"/>
      <c r="E432" s="263"/>
      <c r="F432" s="263"/>
      <c r="G432" s="263"/>
      <c r="H432" s="253"/>
      <c r="I432" s="253"/>
      <c r="J432" s="253"/>
      <c r="K432" s="253"/>
      <c r="L432" s="253"/>
      <c r="M432" s="253"/>
      <c r="N432" s="253"/>
      <c r="O432" s="253"/>
      <c r="P432" s="253"/>
      <c r="Q432" s="253"/>
      <c r="R432" s="253"/>
      <c r="S432" s="253"/>
      <c r="T432" s="253"/>
      <c r="U432" s="253"/>
      <c r="V432" s="253"/>
      <c r="W432" s="253"/>
      <c r="X432" s="253"/>
      <c r="Y432" s="253"/>
      <c r="Z432" s="253"/>
    </row>
    <row r="433" spans="1:26" ht="15.75" customHeight="1" x14ac:dyDescent="0.25">
      <c r="A433" s="263"/>
      <c r="B433" s="263"/>
      <c r="C433" s="263"/>
      <c r="D433" s="263"/>
      <c r="E433" s="263"/>
      <c r="F433" s="263"/>
      <c r="G433" s="263"/>
      <c r="H433" s="253"/>
      <c r="I433" s="253"/>
      <c r="J433" s="253"/>
      <c r="K433" s="253"/>
      <c r="L433" s="253"/>
      <c r="M433" s="253"/>
      <c r="N433" s="253"/>
      <c r="O433" s="253"/>
      <c r="P433" s="253"/>
      <c r="Q433" s="253"/>
      <c r="R433" s="253"/>
      <c r="S433" s="253"/>
      <c r="T433" s="253"/>
      <c r="U433" s="253"/>
      <c r="V433" s="253"/>
      <c r="W433" s="253"/>
      <c r="X433" s="253"/>
      <c r="Y433" s="253"/>
      <c r="Z433" s="253"/>
    </row>
    <row r="434" spans="1:26" ht="15.75" customHeight="1" x14ac:dyDescent="0.25">
      <c r="A434" s="263"/>
      <c r="B434" s="263"/>
      <c r="C434" s="263"/>
      <c r="D434" s="263"/>
      <c r="E434" s="263"/>
      <c r="F434" s="263"/>
      <c r="G434" s="263"/>
      <c r="H434" s="253"/>
      <c r="I434" s="253"/>
      <c r="J434" s="253"/>
      <c r="K434" s="253"/>
      <c r="L434" s="253"/>
      <c r="M434" s="253"/>
      <c r="N434" s="253"/>
      <c r="O434" s="253"/>
      <c r="P434" s="253"/>
      <c r="Q434" s="253"/>
      <c r="R434" s="253"/>
      <c r="S434" s="253"/>
      <c r="T434" s="253"/>
      <c r="U434" s="253"/>
      <c r="V434" s="253"/>
      <c r="W434" s="253"/>
      <c r="X434" s="253"/>
      <c r="Y434" s="253"/>
      <c r="Z434" s="253"/>
    </row>
    <row r="435" spans="1:26" ht="15.75" customHeight="1" x14ac:dyDescent="0.25">
      <c r="A435" s="263"/>
      <c r="B435" s="263"/>
      <c r="C435" s="263"/>
      <c r="D435" s="263"/>
      <c r="E435" s="263"/>
      <c r="F435" s="263"/>
      <c r="G435" s="263"/>
      <c r="H435" s="253"/>
      <c r="I435" s="253"/>
      <c r="J435" s="253"/>
      <c r="K435" s="253"/>
      <c r="L435" s="253"/>
      <c r="M435" s="253"/>
      <c r="N435" s="253"/>
      <c r="O435" s="253"/>
      <c r="P435" s="253"/>
      <c r="Q435" s="253"/>
      <c r="R435" s="253"/>
      <c r="S435" s="253"/>
      <c r="T435" s="253"/>
      <c r="U435" s="253"/>
      <c r="V435" s="253"/>
      <c r="W435" s="253"/>
      <c r="X435" s="253"/>
      <c r="Y435" s="253"/>
      <c r="Z435" s="253"/>
    </row>
    <row r="436" spans="1:26" ht="15.75" customHeight="1" x14ac:dyDescent="0.25">
      <c r="A436" s="263"/>
      <c r="B436" s="263"/>
      <c r="C436" s="263"/>
      <c r="D436" s="263"/>
      <c r="E436" s="263"/>
      <c r="F436" s="263"/>
      <c r="G436" s="263"/>
      <c r="H436" s="253"/>
      <c r="I436" s="253"/>
      <c r="J436" s="253"/>
      <c r="K436" s="253"/>
      <c r="L436" s="253"/>
      <c r="M436" s="253"/>
      <c r="N436" s="253"/>
      <c r="O436" s="253"/>
      <c r="P436" s="253"/>
      <c r="Q436" s="253"/>
      <c r="R436" s="253"/>
      <c r="S436" s="253"/>
      <c r="T436" s="253"/>
      <c r="U436" s="253"/>
      <c r="V436" s="253"/>
      <c r="W436" s="253"/>
      <c r="X436" s="253"/>
      <c r="Y436" s="253"/>
      <c r="Z436" s="253"/>
    </row>
    <row r="437" spans="1:26" ht="15.75" customHeight="1" x14ac:dyDescent="0.25">
      <c r="A437" s="263"/>
      <c r="B437" s="263"/>
      <c r="C437" s="263"/>
      <c r="D437" s="263"/>
      <c r="E437" s="263"/>
      <c r="F437" s="263"/>
      <c r="G437" s="263"/>
      <c r="H437" s="253"/>
      <c r="I437" s="253"/>
      <c r="J437" s="253"/>
      <c r="K437" s="253"/>
      <c r="L437" s="253"/>
      <c r="M437" s="253"/>
      <c r="N437" s="253"/>
      <c r="O437" s="253"/>
      <c r="P437" s="253"/>
      <c r="Q437" s="253"/>
      <c r="R437" s="253"/>
      <c r="S437" s="253"/>
      <c r="T437" s="253"/>
      <c r="U437" s="253"/>
      <c r="V437" s="253"/>
      <c r="W437" s="253"/>
      <c r="X437" s="253"/>
      <c r="Y437" s="253"/>
      <c r="Z437" s="253"/>
    </row>
    <row r="438" spans="1:26" ht="15.75" customHeight="1" x14ac:dyDescent="0.25">
      <c r="A438" s="263"/>
      <c r="B438" s="263"/>
      <c r="C438" s="263"/>
      <c r="D438" s="263"/>
      <c r="E438" s="263"/>
      <c r="F438" s="263"/>
      <c r="G438" s="263"/>
      <c r="H438" s="253"/>
      <c r="I438" s="253"/>
      <c r="J438" s="253"/>
      <c r="K438" s="253"/>
      <c r="L438" s="253"/>
      <c r="M438" s="253"/>
      <c r="N438" s="253"/>
      <c r="O438" s="253"/>
      <c r="P438" s="253"/>
      <c r="Q438" s="253"/>
      <c r="R438" s="253"/>
      <c r="S438" s="253"/>
      <c r="T438" s="253"/>
      <c r="U438" s="253"/>
      <c r="V438" s="253"/>
      <c r="W438" s="253"/>
      <c r="X438" s="253"/>
      <c r="Y438" s="253"/>
      <c r="Z438" s="253"/>
    </row>
    <row r="439" spans="1:26" ht="15.75" customHeight="1" x14ac:dyDescent="0.25">
      <c r="A439" s="263"/>
      <c r="B439" s="263"/>
      <c r="C439" s="263"/>
      <c r="D439" s="263"/>
      <c r="E439" s="263"/>
      <c r="F439" s="263"/>
      <c r="G439" s="263"/>
      <c r="H439" s="253"/>
      <c r="I439" s="253"/>
      <c r="J439" s="253"/>
      <c r="K439" s="253"/>
      <c r="L439" s="253"/>
      <c r="M439" s="253"/>
      <c r="N439" s="253"/>
      <c r="O439" s="253"/>
      <c r="P439" s="253"/>
      <c r="Q439" s="253"/>
      <c r="R439" s="253"/>
      <c r="S439" s="253"/>
      <c r="T439" s="253"/>
      <c r="U439" s="253"/>
      <c r="V439" s="253"/>
      <c r="W439" s="253"/>
      <c r="X439" s="253"/>
      <c r="Y439" s="253"/>
      <c r="Z439" s="253"/>
    </row>
    <row r="440" spans="1:26" ht="15.75" customHeight="1" x14ac:dyDescent="0.25">
      <c r="A440" s="263"/>
      <c r="B440" s="263"/>
      <c r="C440" s="263"/>
      <c r="D440" s="263"/>
      <c r="E440" s="263"/>
      <c r="F440" s="263"/>
      <c r="G440" s="263"/>
      <c r="H440" s="253"/>
      <c r="I440" s="253"/>
      <c r="J440" s="253"/>
      <c r="K440" s="253"/>
      <c r="L440" s="253"/>
      <c r="M440" s="253"/>
      <c r="N440" s="253"/>
      <c r="O440" s="253"/>
      <c r="P440" s="253"/>
      <c r="Q440" s="253"/>
      <c r="R440" s="253"/>
      <c r="S440" s="253"/>
      <c r="T440" s="253"/>
      <c r="U440" s="253"/>
      <c r="V440" s="253"/>
      <c r="W440" s="253"/>
      <c r="X440" s="253"/>
      <c r="Y440" s="253"/>
      <c r="Z440" s="253"/>
    </row>
    <row r="441" spans="1:26" ht="15.75" customHeight="1" x14ac:dyDescent="0.25">
      <c r="A441" s="263"/>
      <c r="B441" s="263"/>
      <c r="C441" s="263"/>
      <c r="D441" s="263"/>
      <c r="E441" s="263"/>
      <c r="F441" s="263"/>
      <c r="G441" s="263"/>
      <c r="H441" s="253"/>
      <c r="I441" s="253"/>
      <c r="J441" s="253"/>
      <c r="K441" s="253"/>
      <c r="L441" s="253"/>
      <c r="M441" s="253"/>
      <c r="N441" s="253"/>
      <c r="O441" s="253"/>
      <c r="P441" s="253"/>
      <c r="Q441" s="253"/>
      <c r="R441" s="253"/>
      <c r="S441" s="253"/>
      <c r="T441" s="253"/>
      <c r="U441" s="253"/>
      <c r="V441" s="253"/>
      <c r="W441" s="253"/>
      <c r="X441" s="253"/>
      <c r="Y441" s="253"/>
      <c r="Z441" s="253"/>
    </row>
    <row r="442" spans="1:26" ht="15.75" customHeight="1" x14ac:dyDescent="0.25">
      <c r="A442" s="263"/>
      <c r="B442" s="263"/>
      <c r="C442" s="263"/>
      <c r="D442" s="263"/>
      <c r="E442" s="263"/>
      <c r="F442" s="263"/>
      <c r="G442" s="263"/>
      <c r="H442" s="253"/>
      <c r="I442" s="253"/>
      <c r="J442" s="253"/>
      <c r="K442" s="253"/>
      <c r="L442" s="253"/>
      <c r="M442" s="253"/>
      <c r="N442" s="253"/>
      <c r="O442" s="253"/>
      <c r="P442" s="253"/>
      <c r="Q442" s="253"/>
      <c r="R442" s="253"/>
      <c r="S442" s="253"/>
      <c r="T442" s="253"/>
      <c r="U442" s="253"/>
      <c r="V442" s="253"/>
      <c r="W442" s="253"/>
      <c r="X442" s="253"/>
      <c r="Y442" s="253"/>
      <c r="Z442" s="253"/>
    </row>
    <row r="443" spans="1:26" ht="15.75" customHeight="1" x14ac:dyDescent="0.25">
      <c r="A443" s="263"/>
      <c r="B443" s="263"/>
      <c r="C443" s="263"/>
      <c r="D443" s="263"/>
      <c r="E443" s="263"/>
      <c r="F443" s="263"/>
      <c r="G443" s="263"/>
      <c r="H443" s="253"/>
      <c r="I443" s="253"/>
      <c r="J443" s="253"/>
      <c r="K443" s="253"/>
      <c r="L443" s="253"/>
      <c r="M443" s="253"/>
      <c r="N443" s="253"/>
      <c r="O443" s="253"/>
      <c r="P443" s="253"/>
      <c r="Q443" s="253"/>
      <c r="R443" s="253"/>
      <c r="S443" s="253"/>
      <c r="T443" s="253"/>
      <c r="U443" s="253"/>
      <c r="V443" s="253"/>
      <c r="W443" s="253"/>
      <c r="X443" s="253"/>
      <c r="Y443" s="253"/>
      <c r="Z443" s="253"/>
    </row>
    <row r="444" spans="1:26" ht="15.75" customHeight="1" x14ac:dyDescent="0.25">
      <c r="A444" s="263"/>
      <c r="B444" s="263"/>
      <c r="C444" s="263"/>
      <c r="D444" s="263"/>
      <c r="E444" s="263"/>
      <c r="F444" s="263"/>
      <c r="G444" s="263"/>
      <c r="H444" s="253"/>
      <c r="I444" s="253"/>
      <c r="J444" s="253"/>
      <c r="K444" s="253"/>
      <c r="L444" s="253"/>
      <c r="M444" s="253"/>
      <c r="N444" s="253"/>
      <c r="O444" s="253"/>
      <c r="P444" s="253"/>
      <c r="Q444" s="253"/>
      <c r="R444" s="253"/>
      <c r="S444" s="253"/>
      <c r="T444" s="253"/>
      <c r="U444" s="253"/>
      <c r="V444" s="253"/>
      <c r="W444" s="253"/>
      <c r="X444" s="253"/>
      <c r="Y444" s="253"/>
      <c r="Z444" s="253"/>
    </row>
    <row r="445" spans="1:26" ht="15.75" customHeight="1" x14ac:dyDescent="0.25">
      <c r="A445" s="263"/>
      <c r="B445" s="263"/>
      <c r="C445" s="263"/>
      <c r="D445" s="263"/>
      <c r="E445" s="263"/>
      <c r="F445" s="263"/>
      <c r="G445" s="263"/>
      <c r="H445" s="253"/>
      <c r="I445" s="253"/>
      <c r="J445" s="253"/>
      <c r="K445" s="253"/>
      <c r="L445" s="253"/>
      <c r="M445" s="253"/>
      <c r="N445" s="253"/>
      <c r="O445" s="253"/>
      <c r="P445" s="253"/>
      <c r="Q445" s="253"/>
      <c r="R445" s="253"/>
      <c r="S445" s="253"/>
      <c r="T445" s="253"/>
      <c r="U445" s="253"/>
      <c r="V445" s="253"/>
      <c r="W445" s="253"/>
      <c r="X445" s="253"/>
      <c r="Y445" s="253"/>
      <c r="Z445" s="253"/>
    </row>
    <row r="446" spans="1:26" ht="15.75" customHeight="1" x14ac:dyDescent="0.25">
      <c r="A446" s="263"/>
      <c r="B446" s="263"/>
      <c r="C446" s="263"/>
      <c r="D446" s="263"/>
      <c r="E446" s="263"/>
      <c r="F446" s="263"/>
      <c r="G446" s="263"/>
      <c r="H446" s="253"/>
      <c r="I446" s="253"/>
      <c r="J446" s="253"/>
      <c r="K446" s="253"/>
      <c r="L446" s="253"/>
      <c r="M446" s="253"/>
      <c r="N446" s="253"/>
      <c r="O446" s="253"/>
      <c r="P446" s="253"/>
      <c r="Q446" s="253"/>
      <c r="R446" s="253"/>
      <c r="S446" s="253"/>
      <c r="T446" s="253"/>
      <c r="U446" s="253"/>
      <c r="V446" s="253"/>
      <c r="W446" s="253"/>
      <c r="X446" s="253"/>
      <c r="Y446" s="253"/>
      <c r="Z446" s="253"/>
    </row>
    <row r="447" spans="1:26" ht="15.75" customHeight="1" x14ac:dyDescent="0.25">
      <c r="A447" s="263"/>
      <c r="B447" s="263"/>
      <c r="C447" s="263"/>
      <c r="D447" s="263"/>
      <c r="E447" s="263"/>
      <c r="F447" s="263"/>
      <c r="G447" s="263"/>
      <c r="H447" s="253"/>
      <c r="I447" s="253"/>
      <c r="J447" s="253"/>
      <c r="K447" s="253"/>
      <c r="L447" s="253"/>
      <c r="M447" s="253"/>
      <c r="N447" s="253"/>
      <c r="O447" s="253"/>
      <c r="P447" s="253"/>
      <c r="Q447" s="253"/>
      <c r="R447" s="253"/>
      <c r="S447" s="253"/>
      <c r="T447" s="253"/>
      <c r="U447" s="253"/>
      <c r="V447" s="253"/>
      <c r="W447" s="253"/>
      <c r="X447" s="253"/>
      <c r="Y447" s="253"/>
      <c r="Z447" s="253"/>
    </row>
    <row r="448" spans="1:26" ht="15.75" customHeight="1" x14ac:dyDescent="0.25">
      <c r="A448" s="263"/>
      <c r="B448" s="263"/>
      <c r="C448" s="263"/>
      <c r="D448" s="263"/>
      <c r="E448" s="263"/>
      <c r="F448" s="263"/>
      <c r="G448" s="263"/>
      <c r="H448" s="253"/>
      <c r="I448" s="253"/>
      <c r="J448" s="253"/>
      <c r="K448" s="253"/>
      <c r="L448" s="253"/>
      <c r="M448" s="253"/>
      <c r="N448" s="253"/>
      <c r="O448" s="253"/>
      <c r="P448" s="253"/>
      <c r="Q448" s="253"/>
      <c r="R448" s="253"/>
      <c r="S448" s="253"/>
      <c r="T448" s="253"/>
      <c r="U448" s="253"/>
      <c r="V448" s="253"/>
      <c r="W448" s="253"/>
      <c r="X448" s="253"/>
      <c r="Y448" s="253"/>
      <c r="Z448" s="253"/>
    </row>
    <row r="449" spans="1:26" ht="15.75" customHeight="1" x14ac:dyDescent="0.25">
      <c r="A449" s="263"/>
      <c r="B449" s="263"/>
      <c r="C449" s="263"/>
      <c r="D449" s="263"/>
      <c r="E449" s="263"/>
      <c r="F449" s="263"/>
      <c r="G449" s="263"/>
      <c r="H449" s="253"/>
      <c r="I449" s="253"/>
      <c r="J449" s="253"/>
      <c r="K449" s="253"/>
      <c r="L449" s="253"/>
      <c r="M449" s="253"/>
      <c r="N449" s="253"/>
      <c r="O449" s="253"/>
      <c r="P449" s="253"/>
      <c r="Q449" s="253"/>
      <c r="R449" s="253"/>
      <c r="S449" s="253"/>
      <c r="T449" s="253"/>
      <c r="U449" s="253"/>
      <c r="V449" s="253"/>
      <c r="W449" s="253"/>
      <c r="X449" s="253"/>
      <c r="Y449" s="253"/>
      <c r="Z449" s="253"/>
    </row>
    <row r="450" spans="1:26" ht="15.75" customHeight="1" x14ac:dyDescent="0.25">
      <c r="A450" s="263"/>
      <c r="B450" s="263"/>
      <c r="C450" s="263"/>
      <c r="D450" s="263"/>
      <c r="E450" s="263"/>
      <c r="F450" s="263"/>
      <c r="G450" s="263"/>
      <c r="H450" s="253"/>
      <c r="I450" s="253"/>
      <c r="J450" s="253"/>
      <c r="K450" s="253"/>
      <c r="L450" s="253"/>
      <c r="M450" s="253"/>
      <c r="N450" s="253"/>
      <c r="O450" s="253"/>
      <c r="P450" s="253"/>
      <c r="Q450" s="253"/>
      <c r="R450" s="253"/>
      <c r="S450" s="253"/>
      <c r="T450" s="253"/>
      <c r="U450" s="253"/>
      <c r="V450" s="253"/>
      <c r="W450" s="253"/>
      <c r="X450" s="253"/>
      <c r="Y450" s="253"/>
      <c r="Z450" s="253"/>
    </row>
    <row r="451" spans="1:26" ht="15.75" customHeight="1" x14ac:dyDescent="0.25">
      <c r="A451" s="263"/>
      <c r="B451" s="263"/>
      <c r="C451" s="263"/>
      <c r="D451" s="263"/>
      <c r="E451" s="263"/>
      <c r="F451" s="263"/>
      <c r="G451" s="263"/>
      <c r="H451" s="253"/>
      <c r="I451" s="253"/>
      <c r="J451" s="253"/>
      <c r="K451" s="253"/>
      <c r="L451" s="253"/>
      <c r="M451" s="253"/>
      <c r="N451" s="253"/>
      <c r="O451" s="253"/>
      <c r="P451" s="253"/>
      <c r="Q451" s="253"/>
      <c r="R451" s="253"/>
      <c r="S451" s="253"/>
      <c r="T451" s="253"/>
      <c r="U451" s="253"/>
      <c r="V451" s="253"/>
      <c r="W451" s="253"/>
      <c r="X451" s="253"/>
      <c r="Y451" s="253"/>
      <c r="Z451" s="253"/>
    </row>
    <row r="452" spans="1:26" ht="15.75" customHeight="1" x14ac:dyDescent="0.25">
      <c r="A452" s="263"/>
      <c r="B452" s="263"/>
      <c r="C452" s="263"/>
      <c r="D452" s="263"/>
      <c r="E452" s="263"/>
      <c r="F452" s="263"/>
      <c r="G452" s="263"/>
      <c r="H452" s="253"/>
      <c r="I452" s="253"/>
      <c r="J452" s="253"/>
      <c r="K452" s="253"/>
      <c r="L452" s="253"/>
      <c r="M452" s="253"/>
      <c r="N452" s="253"/>
      <c r="O452" s="253"/>
      <c r="P452" s="253"/>
      <c r="Q452" s="253"/>
      <c r="R452" s="253"/>
      <c r="S452" s="253"/>
      <c r="T452" s="253"/>
      <c r="U452" s="253"/>
      <c r="V452" s="253"/>
      <c r="W452" s="253"/>
      <c r="X452" s="253"/>
      <c r="Y452" s="253"/>
      <c r="Z452" s="253"/>
    </row>
    <row r="453" spans="1:26" ht="15.75" customHeight="1" x14ac:dyDescent="0.25">
      <c r="A453" s="263"/>
      <c r="B453" s="263"/>
      <c r="C453" s="263"/>
      <c r="D453" s="263"/>
      <c r="E453" s="263"/>
      <c r="F453" s="263"/>
      <c r="G453" s="263"/>
      <c r="H453" s="253"/>
      <c r="I453" s="253"/>
      <c r="J453" s="253"/>
      <c r="K453" s="253"/>
      <c r="L453" s="253"/>
      <c r="M453" s="253"/>
      <c r="N453" s="253"/>
      <c r="O453" s="253"/>
      <c r="P453" s="253"/>
      <c r="Q453" s="253"/>
      <c r="R453" s="253"/>
      <c r="S453" s="253"/>
      <c r="T453" s="253"/>
      <c r="U453" s="253"/>
      <c r="V453" s="253"/>
      <c r="W453" s="253"/>
      <c r="X453" s="253"/>
      <c r="Y453" s="253"/>
      <c r="Z453" s="253"/>
    </row>
    <row r="454" spans="1:26" ht="15.75" customHeight="1" x14ac:dyDescent="0.25">
      <c r="A454" s="263"/>
      <c r="B454" s="263"/>
      <c r="C454" s="263"/>
      <c r="D454" s="263"/>
      <c r="E454" s="263"/>
      <c r="F454" s="263"/>
      <c r="G454" s="263"/>
      <c r="H454" s="253"/>
      <c r="I454" s="253"/>
      <c r="J454" s="253"/>
      <c r="K454" s="253"/>
      <c r="L454" s="253"/>
      <c r="M454" s="253"/>
      <c r="N454" s="253"/>
      <c r="O454" s="253"/>
      <c r="P454" s="253"/>
      <c r="Q454" s="253"/>
      <c r="R454" s="253"/>
      <c r="S454" s="253"/>
      <c r="T454" s="253"/>
      <c r="U454" s="253"/>
      <c r="V454" s="253"/>
      <c r="W454" s="253"/>
      <c r="X454" s="253"/>
      <c r="Y454" s="253"/>
      <c r="Z454" s="253"/>
    </row>
    <row r="455" spans="1:26" ht="15.75" customHeight="1" x14ac:dyDescent="0.25">
      <c r="A455" s="263"/>
      <c r="B455" s="263"/>
      <c r="C455" s="263"/>
      <c r="D455" s="263"/>
      <c r="E455" s="263"/>
      <c r="F455" s="263"/>
      <c r="G455" s="263"/>
      <c r="H455" s="253"/>
      <c r="I455" s="253"/>
      <c r="J455" s="253"/>
      <c r="K455" s="253"/>
      <c r="L455" s="253"/>
      <c r="M455" s="253"/>
      <c r="N455" s="253"/>
      <c r="O455" s="253"/>
      <c r="P455" s="253"/>
      <c r="Q455" s="253"/>
      <c r="R455" s="253"/>
      <c r="S455" s="253"/>
      <c r="T455" s="253"/>
      <c r="U455" s="253"/>
      <c r="V455" s="253"/>
      <c r="W455" s="253"/>
      <c r="X455" s="253"/>
      <c r="Y455" s="253"/>
      <c r="Z455" s="253"/>
    </row>
    <row r="456" spans="1:26" ht="15.75" customHeight="1" x14ac:dyDescent="0.25">
      <c r="A456" s="263"/>
      <c r="B456" s="263"/>
      <c r="C456" s="263"/>
      <c r="D456" s="263"/>
      <c r="E456" s="263"/>
      <c r="F456" s="263"/>
      <c r="G456" s="263"/>
      <c r="H456" s="253"/>
      <c r="I456" s="253"/>
      <c r="J456" s="253"/>
      <c r="K456" s="253"/>
      <c r="L456" s="253"/>
      <c r="M456" s="253"/>
      <c r="N456" s="253"/>
      <c r="O456" s="253"/>
      <c r="P456" s="253"/>
      <c r="Q456" s="253"/>
      <c r="R456" s="253"/>
      <c r="S456" s="253"/>
      <c r="T456" s="253"/>
      <c r="U456" s="253"/>
      <c r="V456" s="253"/>
      <c r="W456" s="253"/>
      <c r="X456" s="253"/>
      <c r="Y456" s="253"/>
      <c r="Z456" s="253"/>
    </row>
    <row r="457" spans="1:26" ht="15.75" customHeight="1" x14ac:dyDescent="0.25">
      <c r="A457" s="263"/>
      <c r="B457" s="263"/>
      <c r="C457" s="263"/>
      <c r="D457" s="263"/>
      <c r="E457" s="263"/>
      <c r="F457" s="263"/>
      <c r="G457" s="263"/>
      <c r="H457" s="253"/>
      <c r="I457" s="253"/>
      <c r="J457" s="253"/>
      <c r="K457" s="253"/>
      <c r="L457" s="253"/>
      <c r="M457" s="253"/>
      <c r="N457" s="253"/>
      <c r="O457" s="253"/>
      <c r="P457" s="253"/>
      <c r="Q457" s="253"/>
      <c r="R457" s="253"/>
      <c r="S457" s="253"/>
      <c r="T457" s="253"/>
      <c r="U457" s="253"/>
      <c r="V457" s="253"/>
      <c r="W457" s="253"/>
      <c r="X457" s="253"/>
      <c r="Y457" s="253"/>
      <c r="Z457" s="253"/>
    </row>
    <row r="458" spans="1:26" ht="15.75" customHeight="1" x14ac:dyDescent="0.25">
      <c r="A458" s="263"/>
      <c r="B458" s="263"/>
      <c r="C458" s="263"/>
      <c r="D458" s="263"/>
      <c r="E458" s="263"/>
      <c r="F458" s="263"/>
      <c r="G458" s="263"/>
      <c r="H458" s="253"/>
      <c r="I458" s="253"/>
      <c r="J458" s="253"/>
      <c r="K458" s="253"/>
      <c r="L458" s="253"/>
      <c r="M458" s="253"/>
      <c r="N458" s="253"/>
      <c r="O458" s="253"/>
      <c r="P458" s="253"/>
      <c r="Q458" s="253"/>
      <c r="R458" s="253"/>
      <c r="S458" s="253"/>
      <c r="T458" s="253"/>
      <c r="U458" s="253"/>
      <c r="V458" s="253"/>
      <c r="W458" s="253"/>
      <c r="X458" s="253"/>
      <c r="Y458" s="253"/>
      <c r="Z458" s="253"/>
    </row>
    <row r="459" spans="1:26" ht="15.75" customHeight="1" x14ac:dyDescent="0.25">
      <c r="A459" s="263"/>
      <c r="B459" s="263"/>
      <c r="C459" s="263"/>
      <c r="D459" s="263"/>
      <c r="E459" s="263"/>
      <c r="F459" s="263"/>
      <c r="G459" s="263"/>
      <c r="H459" s="253"/>
      <c r="I459" s="253"/>
      <c r="J459" s="253"/>
      <c r="K459" s="253"/>
      <c r="L459" s="253"/>
      <c r="M459" s="253"/>
      <c r="N459" s="253"/>
      <c r="O459" s="253"/>
      <c r="P459" s="253"/>
      <c r="Q459" s="253"/>
      <c r="R459" s="253"/>
      <c r="S459" s="253"/>
      <c r="T459" s="253"/>
      <c r="U459" s="253"/>
      <c r="V459" s="253"/>
      <c r="W459" s="253"/>
      <c r="X459" s="253"/>
      <c r="Y459" s="253"/>
      <c r="Z459" s="253"/>
    </row>
    <row r="460" spans="1:26" ht="15.75" customHeight="1" x14ac:dyDescent="0.25">
      <c r="A460" s="263"/>
      <c r="B460" s="263"/>
      <c r="C460" s="263"/>
      <c r="D460" s="263"/>
      <c r="E460" s="263"/>
      <c r="F460" s="263"/>
      <c r="G460" s="263"/>
      <c r="H460" s="253"/>
      <c r="I460" s="253"/>
      <c r="J460" s="253"/>
      <c r="K460" s="253"/>
      <c r="L460" s="253"/>
      <c r="M460" s="253"/>
      <c r="N460" s="253"/>
      <c r="O460" s="253"/>
      <c r="P460" s="253"/>
      <c r="Q460" s="253"/>
      <c r="R460" s="253"/>
      <c r="S460" s="253"/>
      <c r="T460" s="253"/>
      <c r="U460" s="253"/>
      <c r="V460" s="253"/>
      <c r="W460" s="253"/>
      <c r="X460" s="253"/>
      <c r="Y460" s="253"/>
      <c r="Z460" s="253"/>
    </row>
    <row r="461" spans="1:26" ht="15.75" customHeight="1" x14ac:dyDescent="0.25">
      <c r="A461" s="263"/>
      <c r="B461" s="263"/>
      <c r="C461" s="263"/>
      <c r="D461" s="263"/>
      <c r="E461" s="263"/>
      <c r="F461" s="263"/>
      <c r="G461" s="263"/>
      <c r="H461" s="253"/>
      <c r="I461" s="253"/>
      <c r="J461" s="253"/>
      <c r="K461" s="253"/>
      <c r="L461" s="253"/>
      <c r="M461" s="253"/>
      <c r="N461" s="253"/>
      <c r="O461" s="253"/>
      <c r="P461" s="253"/>
      <c r="Q461" s="253"/>
      <c r="R461" s="253"/>
      <c r="S461" s="253"/>
      <c r="T461" s="253"/>
      <c r="U461" s="253"/>
      <c r="V461" s="253"/>
      <c r="W461" s="253"/>
      <c r="X461" s="253"/>
      <c r="Y461" s="253"/>
      <c r="Z461" s="253"/>
    </row>
    <row r="462" spans="1:26" ht="15.75" customHeight="1" x14ac:dyDescent="0.25">
      <c r="A462" s="263"/>
      <c r="B462" s="263"/>
      <c r="C462" s="263"/>
      <c r="D462" s="263"/>
      <c r="E462" s="263"/>
      <c r="F462" s="263"/>
      <c r="G462" s="263"/>
      <c r="H462" s="253"/>
      <c r="I462" s="253"/>
      <c r="J462" s="253"/>
      <c r="K462" s="253"/>
      <c r="L462" s="253"/>
      <c r="M462" s="253"/>
      <c r="N462" s="253"/>
      <c r="O462" s="253"/>
      <c r="P462" s="253"/>
      <c r="Q462" s="253"/>
      <c r="R462" s="253"/>
      <c r="S462" s="253"/>
      <c r="T462" s="253"/>
      <c r="U462" s="253"/>
      <c r="V462" s="253"/>
      <c r="W462" s="253"/>
      <c r="X462" s="253"/>
      <c r="Y462" s="253"/>
      <c r="Z462" s="253"/>
    </row>
    <row r="463" spans="1:26" ht="15.75" customHeight="1" x14ac:dyDescent="0.25">
      <c r="A463" s="263"/>
      <c r="B463" s="263"/>
      <c r="C463" s="263"/>
      <c r="D463" s="263"/>
      <c r="E463" s="263"/>
      <c r="F463" s="263"/>
      <c r="G463" s="263"/>
      <c r="H463" s="253"/>
      <c r="I463" s="253"/>
      <c r="J463" s="253"/>
      <c r="K463" s="253"/>
      <c r="L463" s="253"/>
      <c r="M463" s="253"/>
      <c r="N463" s="253"/>
      <c r="O463" s="253"/>
      <c r="P463" s="253"/>
      <c r="Q463" s="253"/>
      <c r="R463" s="253"/>
      <c r="S463" s="253"/>
      <c r="T463" s="253"/>
      <c r="U463" s="253"/>
      <c r="V463" s="253"/>
      <c r="W463" s="253"/>
      <c r="X463" s="253"/>
      <c r="Y463" s="253"/>
      <c r="Z463" s="253"/>
    </row>
    <row r="464" spans="1:26" ht="15.75" customHeight="1" x14ac:dyDescent="0.25">
      <c r="A464" s="263"/>
      <c r="B464" s="263"/>
      <c r="C464" s="263"/>
      <c r="D464" s="263"/>
      <c r="E464" s="263"/>
      <c r="F464" s="263"/>
      <c r="G464" s="263"/>
      <c r="H464" s="253"/>
      <c r="I464" s="253"/>
      <c r="J464" s="253"/>
      <c r="K464" s="253"/>
      <c r="L464" s="253"/>
      <c r="M464" s="253"/>
      <c r="N464" s="253"/>
      <c r="O464" s="253"/>
      <c r="P464" s="253"/>
      <c r="Q464" s="253"/>
      <c r="R464" s="253"/>
      <c r="S464" s="253"/>
      <c r="T464" s="253"/>
      <c r="U464" s="253"/>
      <c r="V464" s="253"/>
      <c r="W464" s="253"/>
      <c r="X464" s="253"/>
      <c r="Y464" s="253"/>
      <c r="Z464" s="253"/>
    </row>
    <row r="465" spans="1:26" ht="15.75" customHeight="1" x14ac:dyDescent="0.25">
      <c r="A465" s="263"/>
      <c r="B465" s="263"/>
      <c r="C465" s="263"/>
      <c r="D465" s="263"/>
      <c r="E465" s="263"/>
      <c r="F465" s="263"/>
      <c r="G465" s="263"/>
      <c r="H465" s="253"/>
      <c r="I465" s="253"/>
      <c r="J465" s="253"/>
      <c r="K465" s="253"/>
      <c r="L465" s="253"/>
      <c r="M465" s="253"/>
      <c r="N465" s="253"/>
      <c r="O465" s="253"/>
      <c r="P465" s="253"/>
      <c r="Q465" s="253"/>
      <c r="R465" s="253"/>
      <c r="S465" s="253"/>
      <c r="T465" s="253"/>
      <c r="U465" s="253"/>
      <c r="V465" s="253"/>
      <c r="W465" s="253"/>
      <c r="X465" s="253"/>
      <c r="Y465" s="253"/>
      <c r="Z465" s="253"/>
    </row>
    <row r="466" spans="1:26" ht="15.75" customHeight="1" x14ac:dyDescent="0.25">
      <c r="A466" s="263"/>
      <c r="B466" s="263"/>
      <c r="C466" s="263"/>
      <c r="D466" s="263"/>
      <c r="E466" s="263"/>
      <c r="F466" s="263"/>
      <c r="G466" s="263"/>
      <c r="H466" s="253"/>
      <c r="I466" s="253"/>
      <c r="J466" s="253"/>
      <c r="K466" s="253"/>
      <c r="L466" s="253"/>
      <c r="M466" s="253"/>
      <c r="N466" s="253"/>
      <c r="O466" s="253"/>
      <c r="P466" s="253"/>
      <c r="Q466" s="253"/>
      <c r="R466" s="253"/>
      <c r="S466" s="253"/>
      <c r="T466" s="253"/>
      <c r="U466" s="253"/>
      <c r="V466" s="253"/>
      <c r="W466" s="253"/>
      <c r="X466" s="253"/>
      <c r="Y466" s="253"/>
      <c r="Z466" s="253"/>
    </row>
    <row r="467" spans="1:26" ht="15.75" customHeight="1" x14ac:dyDescent="0.25">
      <c r="A467" s="263"/>
      <c r="B467" s="263"/>
      <c r="C467" s="263"/>
      <c r="D467" s="263"/>
      <c r="E467" s="263"/>
      <c r="F467" s="263"/>
      <c r="G467" s="263"/>
      <c r="H467" s="253"/>
      <c r="I467" s="253"/>
      <c r="J467" s="253"/>
      <c r="K467" s="253"/>
      <c r="L467" s="253"/>
      <c r="M467" s="253"/>
      <c r="N467" s="253"/>
      <c r="O467" s="253"/>
      <c r="P467" s="253"/>
      <c r="Q467" s="253"/>
      <c r="R467" s="253"/>
      <c r="S467" s="253"/>
      <c r="T467" s="253"/>
      <c r="U467" s="253"/>
      <c r="V467" s="253"/>
      <c r="W467" s="253"/>
      <c r="X467" s="253"/>
      <c r="Y467" s="253"/>
      <c r="Z467" s="253"/>
    </row>
    <row r="468" spans="1:26" ht="15.75" customHeight="1" x14ac:dyDescent="0.25">
      <c r="A468" s="263"/>
      <c r="B468" s="263"/>
      <c r="C468" s="263"/>
      <c r="D468" s="263"/>
      <c r="E468" s="263"/>
      <c r="F468" s="263"/>
      <c r="G468" s="263"/>
      <c r="H468" s="253"/>
      <c r="I468" s="253"/>
      <c r="J468" s="253"/>
      <c r="K468" s="253"/>
      <c r="L468" s="253"/>
      <c r="M468" s="253"/>
      <c r="N468" s="253"/>
      <c r="O468" s="253"/>
      <c r="P468" s="253"/>
      <c r="Q468" s="253"/>
      <c r="R468" s="253"/>
      <c r="S468" s="253"/>
      <c r="T468" s="253"/>
      <c r="U468" s="253"/>
      <c r="V468" s="253"/>
      <c r="W468" s="253"/>
      <c r="X468" s="253"/>
      <c r="Y468" s="253"/>
      <c r="Z468" s="253"/>
    </row>
    <row r="469" spans="1:26" ht="15.75" customHeight="1" x14ac:dyDescent="0.25">
      <c r="A469" s="263"/>
      <c r="B469" s="263"/>
      <c r="C469" s="263"/>
      <c r="D469" s="263"/>
      <c r="E469" s="263"/>
      <c r="F469" s="263"/>
      <c r="G469" s="263"/>
      <c r="H469" s="253"/>
      <c r="I469" s="253"/>
      <c r="J469" s="253"/>
      <c r="K469" s="253"/>
      <c r="L469" s="253"/>
      <c r="M469" s="253"/>
      <c r="N469" s="253"/>
      <c r="O469" s="253"/>
      <c r="P469" s="253"/>
      <c r="Q469" s="253"/>
      <c r="R469" s="253"/>
      <c r="S469" s="253"/>
      <c r="T469" s="253"/>
      <c r="U469" s="253"/>
      <c r="V469" s="253"/>
      <c r="W469" s="253"/>
      <c r="X469" s="253"/>
      <c r="Y469" s="253"/>
      <c r="Z469" s="253"/>
    </row>
    <row r="470" spans="1:26" ht="15.75" customHeight="1" x14ac:dyDescent="0.25">
      <c r="A470" s="263"/>
      <c r="B470" s="263"/>
      <c r="C470" s="263"/>
      <c r="D470" s="263"/>
      <c r="E470" s="263"/>
      <c r="F470" s="263"/>
      <c r="G470" s="263"/>
      <c r="H470" s="253"/>
      <c r="I470" s="253"/>
      <c r="J470" s="253"/>
      <c r="K470" s="253"/>
      <c r="L470" s="253"/>
      <c r="M470" s="253"/>
      <c r="N470" s="253"/>
      <c r="O470" s="253"/>
      <c r="P470" s="253"/>
      <c r="Q470" s="253"/>
      <c r="R470" s="253"/>
      <c r="S470" s="253"/>
      <c r="T470" s="253"/>
      <c r="U470" s="253"/>
      <c r="V470" s="253"/>
      <c r="W470" s="253"/>
      <c r="X470" s="253"/>
      <c r="Y470" s="253"/>
      <c r="Z470" s="253"/>
    </row>
    <row r="471" spans="1:26" ht="15.75" customHeight="1" x14ac:dyDescent="0.25">
      <c r="A471" s="263"/>
      <c r="B471" s="263"/>
      <c r="C471" s="263"/>
      <c r="D471" s="263"/>
      <c r="E471" s="263"/>
      <c r="F471" s="263"/>
      <c r="G471" s="263"/>
      <c r="H471" s="253"/>
      <c r="I471" s="253"/>
      <c r="J471" s="253"/>
      <c r="K471" s="253"/>
      <c r="L471" s="253"/>
      <c r="M471" s="253"/>
      <c r="N471" s="253"/>
      <c r="O471" s="253"/>
      <c r="P471" s="253"/>
      <c r="Q471" s="253"/>
      <c r="R471" s="253"/>
      <c r="S471" s="253"/>
      <c r="T471" s="253"/>
      <c r="U471" s="253"/>
      <c r="V471" s="253"/>
      <c r="W471" s="253"/>
      <c r="X471" s="253"/>
      <c r="Y471" s="253"/>
      <c r="Z471" s="253"/>
    </row>
    <row r="472" spans="1:26" ht="15.75" customHeight="1" x14ac:dyDescent="0.25">
      <c r="A472" s="263"/>
      <c r="B472" s="263"/>
      <c r="C472" s="263"/>
      <c r="D472" s="263"/>
      <c r="E472" s="263"/>
      <c r="F472" s="263"/>
      <c r="G472" s="263"/>
      <c r="H472" s="253"/>
      <c r="I472" s="253"/>
      <c r="J472" s="253"/>
      <c r="K472" s="253"/>
      <c r="L472" s="253"/>
      <c r="M472" s="253"/>
      <c r="N472" s="253"/>
      <c r="O472" s="253"/>
      <c r="P472" s="253"/>
      <c r="Q472" s="253"/>
      <c r="R472" s="253"/>
      <c r="S472" s="253"/>
      <c r="T472" s="253"/>
      <c r="U472" s="253"/>
      <c r="V472" s="253"/>
      <c r="W472" s="253"/>
      <c r="X472" s="253"/>
      <c r="Y472" s="253"/>
      <c r="Z472" s="253"/>
    </row>
    <row r="473" spans="1:26" ht="15.75" customHeight="1" x14ac:dyDescent="0.25">
      <c r="A473" s="263"/>
      <c r="B473" s="263"/>
      <c r="C473" s="263"/>
      <c r="D473" s="263"/>
      <c r="E473" s="263"/>
      <c r="F473" s="263"/>
      <c r="G473" s="263"/>
      <c r="H473" s="253"/>
      <c r="I473" s="253"/>
      <c r="J473" s="253"/>
      <c r="K473" s="253"/>
      <c r="L473" s="253"/>
      <c r="M473" s="253"/>
      <c r="N473" s="253"/>
      <c r="O473" s="253"/>
      <c r="P473" s="253"/>
      <c r="Q473" s="253"/>
      <c r="R473" s="253"/>
      <c r="S473" s="253"/>
      <c r="T473" s="253"/>
      <c r="U473" s="253"/>
      <c r="V473" s="253"/>
      <c r="W473" s="253"/>
      <c r="X473" s="253"/>
      <c r="Y473" s="253"/>
      <c r="Z473" s="253"/>
    </row>
    <row r="474" spans="1:26" ht="15.75" customHeight="1" x14ac:dyDescent="0.25">
      <c r="A474" s="263"/>
      <c r="B474" s="263"/>
      <c r="C474" s="263"/>
      <c r="D474" s="263"/>
      <c r="E474" s="263"/>
      <c r="F474" s="263"/>
      <c r="G474" s="263"/>
      <c r="H474" s="253"/>
      <c r="I474" s="253"/>
      <c r="J474" s="253"/>
      <c r="K474" s="253"/>
      <c r="L474" s="253"/>
      <c r="M474" s="253"/>
      <c r="N474" s="253"/>
      <c r="O474" s="253"/>
      <c r="P474" s="253"/>
      <c r="Q474" s="253"/>
      <c r="R474" s="253"/>
      <c r="S474" s="253"/>
      <c r="T474" s="253"/>
      <c r="U474" s="253"/>
      <c r="V474" s="253"/>
      <c r="W474" s="253"/>
      <c r="X474" s="253"/>
      <c r="Y474" s="253"/>
      <c r="Z474" s="253"/>
    </row>
    <row r="475" spans="1:26" ht="15.75" customHeight="1" x14ac:dyDescent="0.25">
      <c r="A475" s="263"/>
      <c r="B475" s="263"/>
      <c r="C475" s="263"/>
      <c r="D475" s="263"/>
      <c r="E475" s="263"/>
      <c r="F475" s="263"/>
      <c r="G475" s="263"/>
      <c r="H475" s="253"/>
      <c r="I475" s="253"/>
      <c r="J475" s="253"/>
      <c r="K475" s="253"/>
      <c r="L475" s="253"/>
      <c r="M475" s="253"/>
      <c r="N475" s="253"/>
      <c r="O475" s="253"/>
      <c r="P475" s="253"/>
      <c r="Q475" s="253"/>
      <c r="R475" s="253"/>
      <c r="S475" s="253"/>
      <c r="T475" s="253"/>
      <c r="U475" s="253"/>
      <c r="V475" s="253"/>
      <c r="W475" s="253"/>
      <c r="X475" s="253"/>
      <c r="Y475" s="253"/>
      <c r="Z475" s="253"/>
    </row>
    <row r="476" spans="1:26" ht="15.75" customHeight="1" x14ac:dyDescent="0.25">
      <c r="A476" s="263"/>
      <c r="B476" s="263"/>
      <c r="C476" s="263"/>
      <c r="D476" s="263"/>
      <c r="E476" s="263"/>
      <c r="F476" s="263"/>
      <c r="G476" s="263"/>
      <c r="H476" s="253"/>
      <c r="I476" s="253"/>
      <c r="J476" s="253"/>
      <c r="K476" s="253"/>
      <c r="L476" s="253"/>
      <c r="M476" s="253"/>
      <c r="N476" s="253"/>
      <c r="O476" s="253"/>
      <c r="P476" s="253"/>
      <c r="Q476" s="253"/>
      <c r="R476" s="253"/>
      <c r="S476" s="253"/>
      <c r="T476" s="253"/>
      <c r="U476" s="253"/>
      <c r="V476" s="253"/>
      <c r="W476" s="253"/>
      <c r="X476" s="253"/>
      <c r="Y476" s="253"/>
      <c r="Z476" s="253"/>
    </row>
    <row r="477" spans="1:26" ht="15.75" customHeight="1" x14ac:dyDescent="0.25">
      <c r="A477" s="263"/>
      <c r="B477" s="263"/>
      <c r="C477" s="263"/>
      <c r="D477" s="263"/>
      <c r="E477" s="263"/>
      <c r="F477" s="263"/>
      <c r="G477" s="263"/>
      <c r="H477" s="253"/>
      <c r="I477" s="253"/>
      <c r="J477" s="253"/>
      <c r="K477" s="253"/>
      <c r="L477" s="253"/>
      <c r="M477" s="253"/>
      <c r="N477" s="253"/>
      <c r="O477" s="253"/>
      <c r="P477" s="253"/>
      <c r="Q477" s="253"/>
      <c r="R477" s="253"/>
      <c r="S477" s="253"/>
      <c r="T477" s="253"/>
      <c r="U477" s="253"/>
      <c r="V477" s="253"/>
      <c r="W477" s="253"/>
      <c r="X477" s="253"/>
      <c r="Y477" s="253"/>
      <c r="Z477" s="253"/>
    </row>
    <row r="478" spans="1:26" ht="15.75" customHeight="1" x14ac:dyDescent="0.25">
      <c r="A478" s="263"/>
      <c r="B478" s="263"/>
      <c r="C478" s="263"/>
      <c r="D478" s="263"/>
      <c r="E478" s="263"/>
      <c r="F478" s="263"/>
      <c r="G478" s="263"/>
      <c r="H478" s="253"/>
      <c r="I478" s="253"/>
      <c r="J478" s="253"/>
      <c r="K478" s="253"/>
      <c r="L478" s="253"/>
      <c r="M478" s="253"/>
      <c r="N478" s="253"/>
      <c r="O478" s="253"/>
      <c r="P478" s="253"/>
      <c r="Q478" s="253"/>
      <c r="R478" s="253"/>
      <c r="S478" s="253"/>
      <c r="T478" s="253"/>
      <c r="U478" s="253"/>
      <c r="V478" s="253"/>
      <c r="W478" s="253"/>
      <c r="X478" s="253"/>
      <c r="Y478" s="253"/>
      <c r="Z478" s="253"/>
    </row>
    <row r="479" spans="1:26" ht="15.75" customHeight="1" x14ac:dyDescent="0.25">
      <c r="A479" s="263"/>
      <c r="B479" s="263"/>
      <c r="C479" s="263"/>
      <c r="D479" s="263"/>
      <c r="E479" s="263"/>
      <c r="F479" s="263"/>
      <c r="G479" s="263"/>
      <c r="H479" s="253"/>
      <c r="I479" s="253"/>
      <c r="J479" s="253"/>
      <c r="K479" s="253"/>
      <c r="L479" s="253"/>
      <c r="M479" s="253"/>
      <c r="N479" s="253"/>
      <c r="O479" s="253"/>
      <c r="P479" s="253"/>
      <c r="Q479" s="253"/>
      <c r="R479" s="253"/>
      <c r="S479" s="253"/>
      <c r="T479" s="253"/>
      <c r="U479" s="253"/>
      <c r="V479" s="253"/>
      <c r="W479" s="253"/>
      <c r="X479" s="253"/>
      <c r="Y479" s="253"/>
      <c r="Z479" s="253"/>
    </row>
    <row r="480" spans="1:26" ht="15.75" customHeight="1" x14ac:dyDescent="0.25">
      <c r="A480" s="263"/>
      <c r="B480" s="263"/>
      <c r="C480" s="263"/>
      <c r="D480" s="263"/>
      <c r="E480" s="263"/>
      <c r="F480" s="263"/>
      <c r="G480" s="263"/>
      <c r="H480" s="253"/>
      <c r="I480" s="253"/>
      <c r="J480" s="253"/>
      <c r="K480" s="253"/>
      <c r="L480" s="253"/>
      <c r="M480" s="253"/>
      <c r="N480" s="253"/>
      <c r="O480" s="253"/>
      <c r="P480" s="253"/>
      <c r="Q480" s="253"/>
      <c r="R480" s="253"/>
      <c r="S480" s="253"/>
      <c r="T480" s="253"/>
      <c r="U480" s="253"/>
      <c r="V480" s="253"/>
      <c r="W480" s="253"/>
      <c r="X480" s="253"/>
      <c r="Y480" s="253"/>
      <c r="Z480" s="253"/>
    </row>
    <row r="481" spans="1:26" ht="15.75" customHeight="1" x14ac:dyDescent="0.25">
      <c r="A481" s="263"/>
      <c r="B481" s="263"/>
      <c r="C481" s="263"/>
      <c r="D481" s="263"/>
      <c r="E481" s="263"/>
      <c r="F481" s="263"/>
      <c r="G481" s="263"/>
      <c r="H481" s="253"/>
      <c r="I481" s="253"/>
      <c r="J481" s="253"/>
      <c r="K481" s="253"/>
      <c r="L481" s="253"/>
      <c r="M481" s="253"/>
      <c r="N481" s="253"/>
      <c r="O481" s="253"/>
      <c r="P481" s="253"/>
      <c r="Q481" s="253"/>
      <c r="R481" s="253"/>
      <c r="S481" s="253"/>
      <c r="T481" s="253"/>
      <c r="U481" s="253"/>
      <c r="V481" s="253"/>
      <c r="W481" s="253"/>
      <c r="X481" s="253"/>
      <c r="Y481" s="253"/>
      <c r="Z481" s="253"/>
    </row>
    <row r="482" spans="1:26" ht="15.75" customHeight="1" x14ac:dyDescent="0.25">
      <c r="A482" s="263"/>
      <c r="B482" s="263"/>
      <c r="C482" s="263"/>
      <c r="D482" s="263"/>
      <c r="E482" s="263"/>
      <c r="F482" s="263"/>
      <c r="G482" s="263"/>
      <c r="H482" s="253"/>
      <c r="I482" s="253"/>
      <c r="J482" s="253"/>
      <c r="K482" s="253"/>
      <c r="L482" s="253"/>
      <c r="M482" s="253"/>
      <c r="N482" s="253"/>
      <c r="O482" s="253"/>
      <c r="P482" s="253"/>
      <c r="Q482" s="253"/>
      <c r="R482" s="253"/>
      <c r="S482" s="253"/>
      <c r="T482" s="253"/>
      <c r="U482" s="253"/>
      <c r="V482" s="253"/>
      <c r="W482" s="253"/>
      <c r="X482" s="253"/>
      <c r="Y482" s="253"/>
      <c r="Z482" s="253"/>
    </row>
    <row r="483" spans="1:26" ht="15.75" customHeight="1" x14ac:dyDescent="0.25">
      <c r="A483" s="263"/>
      <c r="B483" s="263"/>
      <c r="C483" s="263"/>
      <c r="D483" s="263"/>
      <c r="E483" s="263"/>
      <c r="F483" s="263"/>
      <c r="G483" s="263"/>
      <c r="H483" s="253"/>
      <c r="I483" s="253"/>
      <c r="J483" s="253"/>
      <c r="K483" s="253"/>
      <c r="L483" s="253"/>
      <c r="M483" s="253"/>
      <c r="N483" s="253"/>
      <c r="O483" s="253"/>
      <c r="P483" s="253"/>
      <c r="Q483" s="253"/>
      <c r="R483" s="253"/>
      <c r="S483" s="253"/>
      <c r="T483" s="253"/>
      <c r="U483" s="253"/>
      <c r="V483" s="253"/>
      <c r="W483" s="253"/>
      <c r="X483" s="253"/>
      <c r="Y483" s="253"/>
      <c r="Z483" s="253"/>
    </row>
    <row r="484" spans="1:26" ht="15.75" customHeight="1" x14ac:dyDescent="0.25">
      <c r="A484" s="263"/>
      <c r="B484" s="263"/>
      <c r="C484" s="263"/>
      <c r="D484" s="263"/>
      <c r="E484" s="263"/>
      <c r="F484" s="263"/>
      <c r="G484" s="263"/>
      <c r="H484" s="253"/>
      <c r="I484" s="253"/>
      <c r="J484" s="253"/>
      <c r="K484" s="253"/>
      <c r="L484" s="253"/>
      <c r="M484" s="253"/>
      <c r="N484" s="253"/>
      <c r="O484" s="253"/>
      <c r="P484" s="253"/>
      <c r="Q484" s="253"/>
      <c r="R484" s="253"/>
      <c r="S484" s="253"/>
      <c r="T484" s="253"/>
      <c r="U484" s="253"/>
      <c r="V484" s="253"/>
      <c r="W484" s="253"/>
      <c r="X484" s="253"/>
      <c r="Y484" s="253"/>
      <c r="Z484" s="253"/>
    </row>
    <row r="485" spans="1:26" ht="15.75" customHeight="1" x14ac:dyDescent="0.25">
      <c r="A485" s="263"/>
      <c r="B485" s="263"/>
      <c r="C485" s="263"/>
      <c r="D485" s="263"/>
      <c r="E485" s="263"/>
      <c r="F485" s="263"/>
      <c r="G485" s="263"/>
      <c r="H485" s="253"/>
      <c r="I485" s="253"/>
      <c r="J485" s="253"/>
      <c r="K485" s="253"/>
      <c r="L485" s="253"/>
      <c r="M485" s="253"/>
      <c r="N485" s="253"/>
      <c r="O485" s="253"/>
      <c r="P485" s="253"/>
      <c r="Q485" s="253"/>
      <c r="R485" s="253"/>
      <c r="S485" s="253"/>
      <c r="T485" s="253"/>
      <c r="U485" s="253"/>
      <c r="V485" s="253"/>
      <c r="W485" s="253"/>
      <c r="X485" s="253"/>
      <c r="Y485" s="253"/>
      <c r="Z485" s="253"/>
    </row>
    <row r="486" spans="1:26" ht="15.75" customHeight="1" x14ac:dyDescent="0.25">
      <c r="A486" s="263"/>
      <c r="B486" s="263"/>
      <c r="C486" s="263"/>
      <c r="D486" s="263"/>
      <c r="E486" s="263"/>
      <c r="F486" s="263"/>
      <c r="G486" s="263"/>
      <c r="H486" s="253"/>
      <c r="I486" s="253"/>
      <c r="J486" s="253"/>
      <c r="K486" s="253"/>
      <c r="L486" s="253"/>
      <c r="M486" s="253"/>
      <c r="N486" s="253"/>
      <c r="O486" s="253"/>
      <c r="P486" s="253"/>
      <c r="Q486" s="253"/>
      <c r="R486" s="253"/>
      <c r="S486" s="253"/>
      <c r="T486" s="253"/>
      <c r="U486" s="253"/>
      <c r="V486" s="253"/>
      <c r="W486" s="253"/>
      <c r="X486" s="253"/>
      <c r="Y486" s="253"/>
      <c r="Z486" s="253"/>
    </row>
    <row r="487" spans="1:26" ht="15.75" customHeight="1" x14ac:dyDescent="0.25">
      <c r="A487" s="263"/>
      <c r="B487" s="263"/>
      <c r="C487" s="263"/>
      <c r="D487" s="263"/>
      <c r="E487" s="263"/>
      <c r="F487" s="263"/>
      <c r="G487" s="263"/>
      <c r="H487" s="253"/>
      <c r="I487" s="253"/>
      <c r="J487" s="253"/>
      <c r="K487" s="253"/>
      <c r="L487" s="253"/>
      <c r="M487" s="253"/>
      <c r="N487" s="253"/>
      <c r="O487" s="253"/>
      <c r="P487" s="253"/>
      <c r="Q487" s="253"/>
      <c r="R487" s="253"/>
      <c r="S487" s="253"/>
      <c r="T487" s="253"/>
      <c r="U487" s="253"/>
      <c r="V487" s="253"/>
      <c r="W487" s="253"/>
      <c r="X487" s="253"/>
      <c r="Y487" s="253"/>
      <c r="Z487" s="253"/>
    </row>
    <row r="488" spans="1:26" ht="15.75" customHeight="1" x14ac:dyDescent="0.25">
      <c r="A488" s="263"/>
      <c r="B488" s="263"/>
      <c r="C488" s="263"/>
      <c r="D488" s="263"/>
      <c r="E488" s="263"/>
      <c r="F488" s="263"/>
      <c r="G488" s="263"/>
      <c r="H488" s="253"/>
      <c r="I488" s="253"/>
      <c r="J488" s="253"/>
      <c r="K488" s="253"/>
      <c r="L488" s="253"/>
      <c r="M488" s="253"/>
      <c r="N488" s="253"/>
      <c r="O488" s="253"/>
      <c r="P488" s="253"/>
      <c r="Q488" s="253"/>
      <c r="R488" s="253"/>
      <c r="S488" s="253"/>
      <c r="T488" s="253"/>
      <c r="U488" s="253"/>
      <c r="V488" s="253"/>
      <c r="W488" s="253"/>
      <c r="X488" s="253"/>
      <c r="Y488" s="253"/>
      <c r="Z488" s="253"/>
    </row>
    <row r="489" spans="1:26" ht="15.75" customHeight="1" x14ac:dyDescent="0.25">
      <c r="A489" s="263"/>
      <c r="B489" s="263"/>
      <c r="C489" s="263"/>
      <c r="D489" s="263"/>
      <c r="E489" s="263"/>
      <c r="F489" s="263"/>
      <c r="G489" s="263"/>
      <c r="H489" s="253"/>
      <c r="I489" s="253"/>
      <c r="J489" s="253"/>
      <c r="K489" s="253"/>
      <c r="L489" s="253"/>
      <c r="M489" s="253"/>
      <c r="N489" s="253"/>
      <c r="O489" s="253"/>
      <c r="P489" s="253"/>
      <c r="Q489" s="253"/>
      <c r="R489" s="253"/>
      <c r="S489" s="253"/>
      <c r="T489" s="253"/>
      <c r="U489" s="253"/>
      <c r="V489" s="253"/>
      <c r="W489" s="253"/>
      <c r="X489" s="253"/>
      <c r="Y489" s="253"/>
      <c r="Z489" s="253"/>
    </row>
    <row r="490" spans="1:26" ht="15.75" customHeight="1" x14ac:dyDescent="0.25">
      <c r="A490" s="263"/>
      <c r="B490" s="263"/>
      <c r="C490" s="263"/>
      <c r="D490" s="263"/>
      <c r="E490" s="263"/>
      <c r="F490" s="263"/>
      <c r="G490" s="263"/>
      <c r="H490" s="253"/>
      <c r="I490" s="253"/>
      <c r="J490" s="253"/>
      <c r="K490" s="253"/>
      <c r="L490" s="253"/>
      <c r="M490" s="253"/>
      <c r="N490" s="253"/>
      <c r="O490" s="253"/>
      <c r="P490" s="253"/>
      <c r="Q490" s="253"/>
      <c r="R490" s="253"/>
      <c r="S490" s="253"/>
      <c r="T490" s="253"/>
      <c r="U490" s="253"/>
      <c r="V490" s="253"/>
      <c r="W490" s="253"/>
      <c r="X490" s="253"/>
      <c r="Y490" s="253"/>
      <c r="Z490" s="253"/>
    </row>
    <row r="491" spans="1:26" ht="15.75" customHeight="1" x14ac:dyDescent="0.25">
      <c r="A491" s="263"/>
      <c r="B491" s="263"/>
      <c r="C491" s="263"/>
      <c r="D491" s="263"/>
      <c r="E491" s="263"/>
      <c r="F491" s="263"/>
      <c r="G491" s="263"/>
      <c r="H491" s="253"/>
      <c r="I491" s="253"/>
      <c r="J491" s="253"/>
      <c r="K491" s="253"/>
      <c r="L491" s="253"/>
      <c r="M491" s="253"/>
      <c r="N491" s="253"/>
      <c r="O491" s="253"/>
      <c r="P491" s="253"/>
      <c r="Q491" s="253"/>
      <c r="R491" s="253"/>
      <c r="S491" s="253"/>
      <c r="T491" s="253"/>
      <c r="U491" s="253"/>
      <c r="V491" s="253"/>
      <c r="W491" s="253"/>
      <c r="X491" s="253"/>
      <c r="Y491" s="253"/>
      <c r="Z491" s="253"/>
    </row>
    <row r="492" spans="1:26" ht="15.75" customHeight="1" x14ac:dyDescent="0.25">
      <c r="A492" s="263"/>
      <c r="B492" s="263"/>
      <c r="C492" s="263"/>
      <c r="D492" s="263"/>
      <c r="E492" s="263"/>
      <c r="F492" s="263"/>
      <c r="G492" s="263"/>
      <c r="H492" s="253"/>
      <c r="I492" s="253"/>
      <c r="J492" s="253"/>
      <c r="K492" s="253"/>
      <c r="L492" s="253"/>
      <c r="M492" s="253"/>
      <c r="N492" s="253"/>
      <c r="O492" s="253"/>
      <c r="P492" s="253"/>
      <c r="Q492" s="253"/>
      <c r="R492" s="253"/>
      <c r="S492" s="253"/>
      <c r="T492" s="253"/>
      <c r="U492" s="253"/>
      <c r="V492" s="253"/>
      <c r="W492" s="253"/>
      <c r="X492" s="253"/>
      <c r="Y492" s="253"/>
      <c r="Z492" s="253"/>
    </row>
    <row r="493" spans="1:26" ht="15.75" customHeight="1" x14ac:dyDescent="0.25">
      <c r="A493" s="263"/>
      <c r="B493" s="263"/>
      <c r="C493" s="263"/>
      <c r="D493" s="263"/>
      <c r="E493" s="263"/>
      <c r="F493" s="263"/>
      <c r="G493" s="263"/>
      <c r="H493" s="253"/>
      <c r="I493" s="253"/>
      <c r="J493" s="253"/>
      <c r="K493" s="253"/>
      <c r="L493" s="253"/>
      <c r="M493" s="253"/>
      <c r="N493" s="253"/>
      <c r="O493" s="253"/>
      <c r="P493" s="253"/>
      <c r="Q493" s="253"/>
      <c r="R493" s="253"/>
      <c r="S493" s="253"/>
      <c r="T493" s="253"/>
      <c r="U493" s="253"/>
      <c r="V493" s="253"/>
      <c r="W493" s="253"/>
      <c r="X493" s="253"/>
      <c r="Y493" s="253"/>
      <c r="Z493" s="253"/>
    </row>
    <row r="494" spans="1:26" ht="15.75" customHeight="1" x14ac:dyDescent="0.25">
      <c r="A494" s="263"/>
      <c r="B494" s="263"/>
      <c r="C494" s="263"/>
      <c r="D494" s="263"/>
      <c r="E494" s="263"/>
      <c r="F494" s="263"/>
      <c r="G494" s="263"/>
      <c r="H494" s="253"/>
      <c r="I494" s="253"/>
      <c r="J494" s="253"/>
      <c r="K494" s="253"/>
      <c r="L494" s="253"/>
      <c r="M494" s="253"/>
      <c r="N494" s="253"/>
      <c r="O494" s="253"/>
      <c r="P494" s="253"/>
      <c r="Q494" s="253"/>
      <c r="R494" s="253"/>
      <c r="S494" s="253"/>
      <c r="T494" s="253"/>
      <c r="U494" s="253"/>
      <c r="V494" s="253"/>
      <c r="W494" s="253"/>
      <c r="X494" s="253"/>
      <c r="Y494" s="253"/>
      <c r="Z494" s="253"/>
    </row>
    <row r="495" spans="1:26" ht="15.75" customHeight="1" x14ac:dyDescent="0.25">
      <c r="A495" s="263"/>
      <c r="B495" s="263"/>
      <c r="C495" s="263"/>
      <c r="D495" s="263"/>
      <c r="E495" s="263"/>
      <c r="F495" s="263"/>
      <c r="G495" s="263"/>
      <c r="H495" s="253"/>
      <c r="I495" s="253"/>
      <c r="J495" s="253"/>
      <c r="K495" s="253"/>
      <c r="L495" s="253"/>
      <c r="M495" s="253"/>
      <c r="N495" s="253"/>
      <c r="O495" s="253"/>
      <c r="P495" s="253"/>
      <c r="Q495" s="253"/>
      <c r="R495" s="253"/>
      <c r="S495" s="253"/>
      <c r="T495" s="253"/>
      <c r="U495" s="253"/>
      <c r="V495" s="253"/>
      <c r="W495" s="253"/>
      <c r="X495" s="253"/>
      <c r="Y495" s="253"/>
      <c r="Z495" s="253"/>
    </row>
    <row r="496" spans="1:26" ht="15.75" customHeight="1" x14ac:dyDescent="0.25">
      <c r="A496" s="263"/>
      <c r="B496" s="263"/>
      <c r="C496" s="263"/>
      <c r="D496" s="263"/>
      <c r="E496" s="263"/>
      <c r="F496" s="263"/>
      <c r="G496" s="263"/>
      <c r="H496" s="253"/>
      <c r="I496" s="253"/>
      <c r="J496" s="253"/>
      <c r="K496" s="253"/>
      <c r="L496" s="253"/>
      <c r="M496" s="253"/>
      <c r="N496" s="253"/>
      <c r="O496" s="253"/>
      <c r="P496" s="253"/>
      <c r="Q496" s="253"/>
      <c r="R496" s="253"/>
      <c r="S496" s="253"/>
      <c r="T496" s="253"/>
      <c r="U496" s="253"/>
      <c r="V496" s="253"/>
      <c r="W496" s="253"/>
      <c r="X496" s="253"/>
      <c r="Y496" s="253"/>
      <c r="Z496" s="253"/>
    </row>
    <row r="497" spans="1:26" ht="15.75" customHeight="1" x14ac:dyDescent="0.25">
      <c r="A497" s="263"/>
      <c r="B497" s="263"/>
      <c r="C497" s="263"/>
      <c r="D497" s="263"/>
      <c r="E497" s="263"/>
      <c r="F497" s="263"/>
      <c r="G497" s="263"/>
      <c r="H497" s="253"/>
      <c r="I497" s="253"/>
      <c r="J497" s="253"/>
      <c r="K497" s="253"/>
      <c r="L497" s="253"/>
      <c r="M497" s="253"/>
      <c r="N497" s="253"/>
      <c r="O497" s="253"/>
      <c r="P497" s="253"/>
      <c r="Q497" s="253"/>
      <c r="R497" s="253"/>
      <c r="S497" s="253"/>
      <c r="T497" s="253"/>
      <c r="U497" s="253"/>
      <c r="V497" s="253"/>
      <c r="W497" s="253"/>
      <c r="X497" s="253"/>
      <c r="Y497" s="253"/>
      <c r="Z497" s="253"/>
    </row>
    <row r="498" spans="1:26" ht="15.75" customHeight="1" x14ac:dyDescent="0.25">
      <c r="A498" s="263"/>
      <c r="B498" s="263"/>
      <c r="C498" s="263"/>
      <c r="D498" s="263"/>
      <c r="E498" s="263"/>
      <c r="F498" s="263"/>
      <c r="G498" s="263"/>
      <c r="H498" s="253"/>
      <c r="I498" s="253"/>
      <c r="J498" s="253"/>
      <c r="K498" s="253"/>
      <c r="L498" s="253"/>
      <c r="M498" s="253"/>
      <c r="N498" s="253"/>
      <c r="O498" s="253"/>
      <c r="P498" s="253"/>
      <c r="Q498" s="253"/>
      <c r="R498" s="253"/>
      <c r="S498" s="253"/>
      <c r="T498" s="253"/>
      <c r="U498" s="253"/>
      <c r="V498" s="253"/>
      <c r="W498" s="253"/>
      <c r="X498" s="253"/>
      <c r="Y498" s="253"/>
      <c r="Z498" s="253"/>
    </row>
    <row r="499" spans="1:26" ht="15.75" customHeight="1" x14ac:dyDescent="0.25">
      <c r="A499" s="263"/>
      <c r="B499" s="263"/>
      <c r="C499" s="263"/>
      <c r="D499" s="263"/>
      <c r="E499" s="263"/>
      <c r="F499" s="263"/>
      <c r="G499" s="263"/>
      <c r="H499" s="253"/>
      <c r="I499" s="253"/>
      <c r="J499" s="253"/>
      <c r="K499" s="253"/>
      <c r="L499" s="253"/>
      <c r="M499" s="253"/>
      <c r="N499" s="253"/>
      <c r="O499" s="253"/>
      <c r="P499" s="253"/>
      <c r="Q499" s="253"/>
      <c r="R499" s="253"/>
      <c r="S499" s="253"/>
      <c r="T499" s="253"/>
      <c r="U499" s="253"/>
      <c r="V499" s="253"/>
      <c r="W499" s="253"/>
      <c r="X499" s="253"/>
      <c r="Y499" s="253"/>
      <c r="Z499" s="253"/>
    </row>
    <row r="500" spans="1:26" ht="15.75" customHeight="1" x14ac:dyDescent="0.25">
      <c r="A500" s="263"/>
      <c r="B500" s="263"/>
      <c r="C500" s="263"/>
      <c r="D500" s="263"/>
      <c r="E500" s="263"/>
      <c r="F500" s="263"/>
      <c r="G500" s="263"/>
      <c r="H500" s="253"/>
      <c r="I500" s="253"/>
      <c r="J500" s="253"/>
      <c r="K500" s="253"/>
      <c r="L500" s="253"/>
      <c r="M500" s="253"/>
      <c r="N500" s="253"/>
      <c r="O500" s="253"/>
      <c r="P500" s="253"/>
      <c r="Q500" s="253"/>
      <c r="R500" s="253"/>
      <c r="S500" s="253"/>
      <c r="T500" s="253"/>
      <c r="U500" s="253"/>
      <c r="V500" s="253"/>
      <c r="W500" s="253"/>
      <c r="X500" s="253"/>
      <c r="Y500" s="253"/>
      <c r="Z500" s="253"/>
    </row>
    <row r="501" spans="1:26" ht="15.75" customHeight="1" x14ac:dyDescent="0.25">
      <c r="A501" s="263"/>
      <c r="B501" s="263"/>
      <c r="C501" s="263"/>
      <c r="D501" s="263"/>
      <c r="E501" s="263"/>
      <c r="F501" s="263"/>
      <c r="G501" s="263"/>
      <c r="H501" s="253"/>
      <c r="I501" s="253"/>
      <c r="J501" s="253"/>
      <c r="K501" s="253"/>
      <c r="L501" s="253"/>
      <c r="M501" s="253"/>
      <c r="N501" s="253"/>
      <c r="O501" s="253"/>
      <c r="P501" s="253"/>
      <c r="Q501" s="253"/>
      <c r="R501" s="253"/>
      <c r="S501" s="253"/>
      <c r="T501" s="253"/>
      <c r="U501" s="253"/>
      <c r="V501" s="253"/>
      <c r="W501" s="253"/>
      <c r="X501" s="253"/>
      <c r="Y501" s="253"/>
      <c r="Z501" s="253"/>
    </row>
    <row r="502" spans="1:26" ht="15.75" customHeight="1" x14ac:dyDescent="0.25">
      <c r="A502" s="263"/>
      <c r="B502" s="263"/>
      <c r="C502" s="263"/>
      <c r="D502" s="263"/>
      <c r="E502" s="263"/>
      <c r="F502" s="263"/>
      <c r="G502" s="263"/>
      <c r="H502" s="253"/>
      <c r="I502" s="253"/>
      <c r="J502" s="253"/>
      <c r="K502" s="253"/>
      <c r="L502" s="253"/>
      <c r="M502" s="253"/>
      <c r="N502" s="253"/>
      <c r="O502" s="253"/>
      <c r="P502" s="253"/>
      <c r="Q502" s="253"/>
      <c r="R502" s="253"/>
      <c r="S502" s="253"/>
      <c r="T502" s="253"/>
      <c r="U502" s="253"/>
      <c r="V502" s="253"/>
      <c r="W502" s="253"/>
      <c r="X502" s="253"/>
      <c r="Y502" s="253"/>
      <c r="Z502" s="253"/>
    </row>
    <row r="503" spans="1:26" ht="15.75" customHeight="1" x14ac:dyDescent="0.25">
      <c r="A503" s="263"/>
      <c r="B503" s="263"/>
      <c r="C503" s="263"/>
      <c r="D503" s="263"/>
      <c r="E503" s="263"/>
      <c r="F503" s="263"/>
      <c r="G503" s="263"/>
      <c r="H503" s="253"/>
      <c r="I503" s="253"/>
      <c r="J503" s="253"/>
      <c r="K503" s="253"/>
      <c r="L503" s="253"/>
      <c r="M503" s="253"/>
      <c r="N503" s="253"/>
      <c r="O503" s="253"/>
      <c r="P503" s="253"/>
      <c r="Q503" s="253"/>
      <c r="R503" s="253"/>
      <c r="S503" s="253"/>
      <c r="T503" s="253"/>
      <c r="U503" s="253"/>
      <c r="V503" s="253"/>
      <c r="W503" s="253"/>
      <c r="X503" s="253"/>
      <c r="Y503" s="253"/>
      <c r="Z503" s="253"/>
    </row>
    <row r="504" spans="1:26" ht="15.75" customHeight="1" x14ac:dyDescent="0.25">
      <c r="A504" s="263"/>
      <c r="B504" s="263"/>
      <c r="C504" s="263"/>
      <c r="D504" s="263"/>
      <c r="E504" s="263"/>
      <c r="F504" s="263"/>
      <c r="G504" s="263"/>
      <c r="H504" s="253"/>
      <c r="I504" s="253"/>
      <c r="J504" s="253"/>
      <c r="K504" s="253"/>
      <c r="L504" s="253"/>
      <c r="M504" s="253"/>
      <c r="N504" s="253"/>
      <c r="O504" s="253"/>
      <c r="P504" s="253"/>
      <c r="Q504" s="253"/>
      <c r="R504" s="253"/>
      <c r="S504" s="253"/>
      <c r="T504" s="253"/>
      <c r="U504" s="253"/>
      <c r="V504" s="253"/>
      <c r="W504" s="253"/>
      <c r="X504" s="253"/>
      <c r="Y504" s="253"/>
      <c r="Z504" s="253"/>
    </row>
    <row r="505" spans="1:26" ht="15.75" customHeight="1" x14ac:dyDescent="0.25">
      <c r="A505" s="263"/>
      <c r="B505" s="263"/>
      <c r="C505" s="263"/>
      <c r="D505" s="263"/>
      <c r="E505" s="263"/>
      <c r="F505" s="263"/>
      <c r="G505" s="263"/>
      <c r="H505" s="253"/>
      <c r="I505" s="253"/>
      <c r="J505" s="253"/>
      <c r="K505" s="253"/>
      <c r="L505" s="253"/>
      <c r="M505" s="253"/>
      <c r="N505" s="253"/>
      <c r="O505" s="253"/>
      <c r="P505" s="253"/>
      <c r="Q505" s="253"/>
      <c r="R505" s="253"/>
      <c r="S505" s="253"/>
      <c r="T505" s="253"/>
      <c r="U505" s="253"/>
      <c r="V505" s="253"/>
      <c r="W505" s="253"/>
      <c r="X505" s="253"/>
      <c r="Y505" s="253"/>
      <c r="Z505" s="253"/>
    </row>
    <row r="506" spans="1:26" ht="15.75" customHeight="1" x14ac:dyDescent="0.25">
      <c r="A506" s="263"/>
      <c r="B506" s="263"/>
      <c r="C506" s="263"/>
      <c r="D506" s="263"/>
      <c r="E506" s="263"/>
      <c r="F506" s="263"/>
      <c r="G506" s="263"/>
      <c r="H506" s="253"/>
      <c r="I506" s="253"/>
      <c r="J506" s="253"/>
      <c r="K506" s="253"/>
      <c r="L506" s="253"/>
      <c r="M506" s="253"/>
      <c r="N506" s="253"/>
      <c r="O506" s="253"/>
      <c r="P506" s="253"/>
      <c r="Q506" s="253"/>
      <c r="R506" s="253"/>
      <c r="S506" s="253"/>
      <c r="T506" s="253"/>
      <c r="U506" s="253"/>
      <c r="V506" s="253"/>
      <c r="W506" s="253"/>
      <c r="X506" s="253"/>
      <c r="Y506" s="253"/>
      <c r="Z506" s="253"/>
    </row>
    <row r="507" spans="1:26" ht="15.75" customHeight="1" x14ac:dyDescent="0.25">
      <c r="A507" s="263"/>
      <c r="B507" s="263"/>
      <c r="C507" s="263"/>
      <c r="D507" s="263"/>
      <c r="E507" s="263"/>
      <c r="F507" s="263"/>
      <c r="G507" s="263"/>
      <c r="H507" s="253"/>
      <c r="I507" s="253"/>
      <c r="J507" s="253"/>
      <c r="K507" s="253"/>
      <c r="L507" s="253"/>
      <c r="M507" s="253"/>
      <c r="N507" s="253"/>
      <c r="O507" s="253"/>
      <c r="P507" s="253"/>
      <c r="Q507" s="253"/>
      <c r="R507" s="253"/>
      <c r="S507" s="253"/>
      <c r="T507" s="253"/>
      <c r="U507" s="253"/>
      <c r="V507" s="253"/>
      <c r="W507" s="253"/>
      <c r="X507" s="253"/>
      <c r="Y507" s="253"/>
      <c r="Z507" s="253"/>
    </row>
    <row r="508" spans="1:26" ht="15.75" customHeight="1" x14ac:dyDescent="0.25">
      <c r="A508" s="263"/>
      <c r="B508" s="263"/>
      <c r="C508" s="263"/>
      <c r="D508" s="263"/>
      <c r="E508" s="263"/>
      <c r="F508" s="263"/>
      <c r="G508" s="263"/>
      <c r="H508" s="253"/>
      <c r="I508" s="253"/>
      <c r="J508" s="253"/>
      <c r="K508" s="253"/>
      <c r="L508" s="253"/>
      <c r="M508" s="253"/>
      <c r="N508" s="253"/>
      <c r="O508" s="253"/>
      <c r="P508" s="253"/>
      <c r="Q508" s="253"/>
      <c r="R508" s="253"/>
      <c r="S508" s="253"/>
      <c r="T508" s="253"/>
      <c r="U508" s="253"/>
      <c r="V508" s="253"/>
      <c r="W508" s="253"/>
      <c r="X508" s="253"/>
      <c r="Y508" s="253"/>
      <c r="Z508" s="253"/>
    </row>
    <row r="509" spans="1:26" ht="15.75" customHeight="1" x14ac:dyDescent="0.25">
      <c r="A509" s="263"/>
      <c r="B509" s="263"/>
      <c r="C509" s="263"/>
      <c r="D509" s="263"/>
      <c r="E509" s="263"/>
      <c r="F509" s="263"/>
      <c r="G509" s="263"/>
      <c r="H509" s="253"/>
      <c r="I509" s="253"/>
      <c r="J509" s="253"/>
      <c r="K509" s="253"/>
      <c r="L509" s="253"/>
      <c r="M509" s="253"/>
      <c r="N509" s="253"/>
      <c r="O509" s="253"/>
      <c r="P509" s="253"/>
      <c r="Q509" s="253"/>
      <c r="R509" s="253"/>
      <c r="S509" s="253"/>
      <c r="T509" s="253"/>
      <c r="U509" s="253"/>
      <c r="V509" s="253"/>
      <c r="W509" s="253"/>
      <c r="X509" s="253"/>
      <c r="Y509" s="253"/>
      <c r="Z509" s="253"/>
    </row>
    <row r="510" spans="1:26" ht="15.75" customHeight="1" x14ac:dyDescent="0.25">
      <c r="A510" s="263"/>
      <c r="B510" s="263"/>
      <c r="C510" s="263"/>
      <c r="D510" s="263"/>
      <c r="E510" s="263"/>
      <c r="F510" s="263"/>
      <c r="G510" s="263"/>
      <c r="H510" s="253"/>
      <c r="I510" s="253"/>
      <c r="J510" s="253"/>
      <c r="K510" s="253"/>
      <c r="L510" s="253"/>
      <c r="M510" s="253"/>
      <c r="N510" s="253"/>
      <c r="O510" s="253"/>
      <c r="P510" s="253"/>
      <c r="Q510" s="253"/>
      <c r="R510" s="253"/>
      <c r="S510" s="253"/>
      <c r="T510" s="253"/>
      <c r="U510" s="253"/>
      <c r="V510" s="253"/>
      <c r="W510" s="253"/>
      <c r="X510" s="253"/>
      <c r="Y510" s="253"/>
      <c r="Z510" s="253"/>
    </row>
    <row r="511" spans="1:26" ht="15.75" customHeight="1" x14ac:dyDescent="0.25">
      <c r="A511" s="263"/>
      <c r="B511" s="263"/>
      <c r="C511" s="263"/>
      <c r="D511" s="263"/>
      <c r="E511" s="263"/>
      <c r="F511" s="263"/>
      <c r="G511" s="263"/>
      <c r="H511" s="253"/>
      <c r="I511" s="253"/>
      <c r="J511" s="253"/>
      <c r="K511" s="253"/>
      <c r="L511" s="253"/>
      <c r="M511" s="253"/>
      <c r="N511" s="253"/>
      <c r="O511" s="253"/>
      <c r="P511" s="253"/>
      <c r="Q511" s="253"/>
      <c r="R511" s="253"/>
      <c r="S511" s="253"/>
      <c r="T511" s="253"/>
      <c r="U511" s="253"/>
      <c r="V511" s="253"/>
      <c r="W511" s="253"/>
      <c r="X511" s="253"/>
      <c r="Y511" s="253"/>
      <c r="Z511" s="253"/>
    </row>
    <row r="512" spans="1:26" ht="15.75" customHeight="1" x14ac:dyDescent="0.25">
      <c r="A512" s="263"/>
      <c r="B512" s="263"/>
      <c r="C512" s="263"/>
      <c r="D512" s="263"/>
      <c r="E512" s="263"/>
      <c r="F512" s="263"/>
      <c r="G512" s="263"/>
      <c r="H512" s="253"/>
      <c r="I512" s="253"/>
      <c r="J512" s="253"/>
      <c r="K512" s="253"/>
      <c r="L512" s="253"/>
      <c r="M512" s="253"/>
      <c r="N512" s="253"/>
      <c r="O512" s="253"/>
      <c r="P512" s="253"/>
      <c r="Q512" s="253"/>
      <c r="R512" s="253"/>
      <c r="S512" s="253"/>
      <c r="T512" s="253"/>
      <c r="U512" s="253"/>
      <c r="V512" s="253"/>
      <c r="W512" s="253"/>
      <c r="X512" s="253"/>
      <c r="Y512" s="253"/>
      <c r="Z512" s="253"/>
    </row>
    <row r="513" spans="1:26" ht="15.75" customHeight="1" x14ac:dyDescent="0.25">
      <c r="A513" s="263"/>
      <c r="B513" s="263"/>
      <c r="C513" s="263"/>
      <c r="D513" s="263"/>
      <c r="E513" s="263"/>
      <c r="F513" s="263"/>
      <c r="G513" s="263"/>
      <c r="H513" s="253"/>
      <c r="I513" s="253"/>
      <c r="J513" s="253"/>
      <c r="K513" s="253"/>
      <c r="L513" s="253"/>
      <c r="M513" s="253"/>
      <c r="N513" s="253"/>
      <c r="O513" s="253"/>
      <c r="P513" s="253"/>
      <c r="Q513" s="253"/>
      <c r="R513" s="253"/>
      <c r="S513" s="253"/>
      <c r="T513" s="253"/>
      <c r="U513" s="253"/>
      <c r="V513" s="253"/>
      <c r="W513" s="253"/>
      <c r="X513" s="253"/>
      <c r="Y513" s="253"/>
      <c r="Z513" s="253"/>
    </row>
    <row r="514" spans="1:26" ht="15.75" customHeight="1" x14ac:dyDescent="0.25">
      <c r="A514" s="263"/>
      <c r="B514" s="263"/>
      <c r="C514" s="263"/>
      <c r="D514" s="263"/>
      <c r="E514" s="263"/>
      <c r="F514" s="263"/>
      <c r="G514" s="263"/>
      <c r="H514" s="253"/>
      <c r="I514" s="253"/>
      <c r="J514" s="253"/>
      <c r="K514" s="253"/>
      <c r="L514" s="253"/>
      <c r="M514" s="253"/>
      <c r="N514" s="253"/>
      <c r="O514" s="253"/>
      <c r="P514" s="253"/>
      <c r="Q514" s="253"/>
      <c r="R514" s="253"/>
      <c r="S514" s="253"/>
      <c r="T514" s="253"/>
      <c r="U514" s="253"/>
      <c r="V514" s="253"/>
      <c r="W514" s="253"/>
      <c r="X514" s="253"/>
      <c r="Y514" s="253"/>
      <c r="Z514" s="253"/>
    </row>
    <row r="515" spans="1:26" ht="15.75" customHeight="1" x14ac:dyDescent="0.25">
      <c r="A515" s="263"/>
      <c r="B515" s="263"/>
      <c r="C515" s="263"/>
      <c r="D515" s="263"/>
      <c r="E515" s="263"/>
      <c r="F515" s="263"/>
      <c r="G515" s="263"/>
      <c r="H515" s="253"/>
      <c r="I515" s="253"/>
      <c r="J515" s="253"/>
      <c r="K515" s="253"/>
      <c r="L515" s="253"/>
      <c r="M515" s="253"/>
      <c r="N515" s="253"/>
      <c r="O515" s="253"/>
      <c r="P515" s="253"/>
      <c r="Q515" s="253"/>
      <c r="R515" s="253"/>
      <c r="S515" s="253"/>
      <c r="T515" s="253"/>
      <c r="U515" s="253"/>
      <c r="V515" s="253"/>
      <c r="W515" s="253"/>
      <c r="X515" s="253"/>
      <c r="Y515" s="253"/>
      <c r="Z515" s="253"/>
    </row>
    <row r="516" spans="1:26" ht="15.75" customHeight="1" x14ac:dyDescent="0.25">
      <c r="A516" s="263"/>
      <c r="B516" s="263"/>
      <c r="C516" s="263"/>
      <c r="D516" s="263"/>
      <c r="E516" s="263"/>
      <c r="F516" s="263"/>
      <c r="G516" s="263"/>
      <c r="H516" s="253"/>
      <c r="I516" s="253"/>
      <c r="J516" s="253"/>
      <c r="K516" s="253"/>
      <c r="L516" s="253"/>
      <c r="M516" s="253"/>
      <c r="N516" s="253"/>
      <c r="O516" s="253"/>
      <c r="P516" s="253"/>
      <c r="Q516" s="253"/>
      <c r="R516" s="253"/>
      <c r="S516" s="253"/>
      <c r="T516" s="253"/>
      <c r="U516" s="253"/>
      <c r="V516" s="253"/>
      <c r="W516" s="253"/>
      <c r="X516" s="253"/>
      <c r="Y516" s="253"/>
      <c r="Z516" s="253"/>
    </row>
    <row r="517" spans="1:26" ht="15.75" customHeight="1" x14ac:dyDescent="0.25">
      <c r="A517" s="263"/>
      <c r="B517" s="263"/>
      <c r="C517" s="263"/>
      <c r="D517" s="263"/>
      <c r="E517" s="263"/>
      <c r="F517" s="263"/>
      <c r="G517" s="263"/>
      <c r="H517" s="253"/>
      <c r="I517" s="253"/>
      <c r="J517" s="253"/>
      <c r="K517" s="253"/>
      <c r="L517" s="253"/>
      <c r="M517" s="253"/>
      <c r="N517" s="253"/>
      <c r="O517" s="253"/>
      <c r="P517" s="253"/>
      <c r="Q517" s="253"/>
      <c r="R517" s="253"/>
      <c r="S517" s="253"/>
      <c r="T517" s="253"/>
      <c r="U517" s="253"/>
      <c r="V517" s="253"/>
      <c r="W517" s="253"/>
      <c r="X517" s="253"/>
      <c r="Y517" s="253"/>
      <c r="Z517" s="253"/>
    </row>
    <row r="518" spans="1:26" ht="15.75" customHeight="1" x14ac:dyDescent="0.25">
      <c r="A518" s="263"/>
      <c r="B518" s="263"/>
      <c r="C518" s="263"/>
      <c r="D518" s="263"/>
      <c r="E518" s="263"/>
      <c r="F518" s="263"/>
      <c r="G518" s="263"/>
      <c r="H518" s="253"/>
      <c r="I518" s="253"/>
      <c r="J518" s="253"/>
      <c r="K518" s="253"/>
      <c r="L518" s="253"/>
      <c r="M518" s="253"/>
      <c r="N518" s="253"/>
      <c r="O518" s="253"/>
      <c r="P518" s="253"/>
      <c r="Q518" s="253"/>
      <c r="R518" s="253"/>
      <c r="S518" s="253"/>
      <c r="T518" s="253"/>
      <c r="U518" s="253"/>
      <c r="V518" s="253"/>
      <c r="W518" s="253"/>
      <c r="X518" s="253"/>
      <c r="Y518" s="253"/>
      <c r="Z518" s="253"/>
    </row>
    <row r="519" spans="1:26" ht="15.75" customHeight="1" x14ac:dyDescent="0.25">
      <c r="A519" s="263"/>
      <c r="B519" s="263"/>
      <c r="C519" s="263"/>
      <c r="D519" s="263"/>
      <c r="E519" s="263"/>
      <c r="F519" s="263"/>
      <c r="G519" s="263"/>
      <c r="H519" s="253"/>
      <c r="I519" s="253"/>
      <c r="J519" s="253"/>
      <c r="K519" s="253"/>
      <c r="L519" s="253"/>
      <c r="M519" s="253"/>
      <c r="N519" s="253"/>
      <c r="O519" s="253"/>
      <c r="P519" s="253"/>
      <c r="Q519" s="253"/>
      <c r="R519" s="253"/>
      <c r="S519" s="253"/>
      <c r="T519" s="253"/>
      <c r="U519" s="253"/>
      <c r="V519" s="253"/>
      <c r="W519" s="253"/>
      <c r="X519" s="253"/>
      <c r="Y519" s="253"/>
      <c r="Z519" s="253"/>
    </row>
    <row r="520" spans="1:26" ht="15.75" customHeight="1" x14ac:dyDescent="0.25">
      <c r="A520" s="263"/>
      <c r="B520" s="263"/>
      <c r="C520" s="263"/>
      <c r="D520" s="263"/>
      <c r="E520" s="263"/>
      <c r="F520" s="263"/>
      <c r="G520" s="263"/>
      <c r="H520" s="253"/>
      <c r="I520" s="253"/>
      <c r="J520" s="253"/>
      <c r="K520" s="253"/>
      <c r="L520" s="253"/>
      <c r="M520" s="253"/>
      <c r="N520" s="253"/>
      <c r="O520" s="253"/>
      <c r="P520" s="253"/>
      <c r="Q520" s="253"/>
      <c r="R520" s="253"/>
      <c r="S520" s="253"/>
      <c r="T520" s="253"/>
      <c r="U520" s="253"/>
      <c r="V520" s="253"/>
      <c r="W520" s="253"/>
      <c r="X520" s="253"/>
      <c r="Y520" s="253"/>
      <c r="Z520" s="253"/>
    </row>
    <row r="521" spans="1:26" ht="15.75" customHeight="1" x14ac:dyDescent="0.25">
      <c r="A521" s="263"/>
      <c r="B521" s="263"/>
      <c r="C521" s="263"/>
      <c r="D521" s="263"/>
      <c r="E521" s="263"/>
      <c r="F521" s="263"/>
      <c r="G521" s="263"/>
      <c r="H521" s="253"/>
      <c r="I521" s="253"/>
      <c r="J521" s="253"/>
      <c r="K521" s="253"/>
      <c r="L521" s="253"/>
      <c r="M521" s="253"/>
      <c r="N521" s="253"/>
      <c r="O521" s="253"/>
      <c r="P521" s="253"/>
      <c r="Q521" s="253"/>
      <c r="R521" s="253"/>
      <c r="S521" s="253"/>
      <c r="T521" s="253"/>
      <c r="U521" s="253"/>
      <c r="V521" s="253"/>
      <c r="W521" s="253"/>
      <c r="X521" s="253"/>
      <c r="Y521" s="253"/>
      <c r="Z521" s="253"/>
    </row>
    <row r="522" spans="1:26" ht="15.75" customHeight="1" x14ac:dyDescent="0.25">
      <c r="A522" s="263"/>
      <c r="B522" s="263"/>
      <c r="C522" s="263"/>
      <c r="D522" s="263"/>
      <c r="E522" s="263"/>
      <c r="F522" s="263"/>
      <c r="G522" s="263"/>
      <c r="H522" s="253"/>
      <c r="I522" s="253"/>
      <c r="J522" s="253"/>
      <c r="K522" s="253"/>
      <c r="L522" s="253"/>
      <c r="M522" s="253"/>
      <c r="N522" s="253"/>
      <c r="O522" s="253"/>
      <c r="P522" s="253"/>
      <c r="Q522" s="253"/>
      <c r="R522" s="253"/>
      <c r="S522" s="253"/>
      <c r="T522" s="253"/>
      <c r="U522" s="253"/>
      <c r="V522" s="253"/>
      <c r="W522" s="253"/>
      <c r="X522" s="253"/>
      <c r="Y522" s="253"/>
      <c r="Z522" s="253"/>
    </row>
    <row r="523" spans="1:26" ht="15.75" customHeight="1" x14ac:dyDescent="0.25">
      <c r="A523" s="263"/>
      <c r="B523" s="263"/>
      <c r="C523" s="263"/>
      <c r="D523" s="263"/>
      <c r="E523" s="263"/>
      <c r="F523" s="263"/>
      <c r="G523" s="263"/>
      <c r="H523" s="253"/>
      <c r="I523" s="253"/>
      <c r="J523" s="253"/>
      <c r="K523" s="253"/>
      <c r="L523" s="253"/>
      <c r="M523" s="253"/>
      <c r="N523" s="253"/>
      <c r="O523" s="253"/>
      <c r="P523" s="253"/>
      <c r="Q523" s="253"/>
      <c r="R523" s="253"/>
      <c r="S523" s="253"/>
      <c r="T523" s="253"/>
      <c r="U523" s="253"/>
      <c r="V523" s="253"/>
      <c r="W523" s="253"/>
      <c r="X523" s="253"/>
      <c r="Y523" s="253"/>
      <c r="Z523" s="253"/>
    </row>
    <row r="524" spans="1:26" ht="15.75" customHeight="1" x14ac:dyDescent="0.25">
      <c r="A524" s="263"/>
      <c r="B524" s="263"/>
      <c r="C524" s="263"/>
      <c r="D524" s="263"/>
      <c r="E524" s="263"/>
      <c r="F524" s="263"/>
      <c r="G524" s="263"/>
      <c r="H524" s="253"/>
      <c r="I524" s="253"/>
      <c r="J524" s="253"/>
      <c r="K524" s="253"/>
      <c r="L524" s="253"/>
      <c r="M524" s="253"/>
      <c r="N524" s="253"/>
      <c r="O524" s="253"/>
      <c r="P524" s="253"/>
      <c r="Q524" s="253"/>
      <c r="R524" s="253"/>
      <c r="S524" s="253"/>
      <c r="T524" s="253"/>
      <c r="U524" s="253"/>
      <c r="V524" s="253"/>
      <c r="W524" s="253"/>
      <c r="X524" s="253"/>
      <c r="Y524" s="253"/>
      <c r="Z524" s="253"/>
    </row>
    <row r="525" spans="1:26" ht="15.75" customHeight="1" x14ac:dyDescent="0.25">
      <c r="A525" s="263"/>
      <c r="B525" s="263"/>
      <c r="C525" s="263"/>
      <c r="D525" s="263"/>
      <c r="E525" s="263"/>
      <c r="F525" s="263"/>
      <c r="G525" s="263"/>
      <c r="H525" s="253"/>
      <c r="I525" s="253"/>
      <c r="J525" s="253"/>
      <c r="K525" s="253"/>
      <c r="L525" s="253"/>
      <c r="M525" s="253"/>
      <c r="N525" s="253"/>
      <c r="O525" s="253"/>
      <c r="P525" s="253"/>
      <c r="Q525" s="253"/>
      <c r="R525" s="253"/>
      <c r="S525" s="253"/>
      <c r="T525" s="253"/>
      <c r="U525" s="253"/>
      <c r="V525" s="253"/>
      <c r="W525" s="253"/>
      <c r="X525" s="253"/>
      <c r="Y525" s="253"/>
      <c r="Z525" s="253"/>
    </row>
    <row r="526" spans="1:26" ht="15.75" customHeight="1" x14ac:dyDescent="0.25">
      <c r="A526" s="263"/>
      <c r="B526" s="263"/>
      <c r="C526" s="263"/>
      <c r="D526" s="263"/>
      <c r="E526" s="263"/>
      <c r="F526" s="263"/>
      <c r="G526" s="263"/>
      <c r="H526" s="253"/>
      <c r="I526" s="253"/>
      <c r="J526" s="253"/>
      <c r="K526" s="253"/>
      <c r="L526" s="253"/>
      <c r="M526" s="253"/>
      <c r="N526" s="253"/>
      <c r="O526" s="253"/>
      <c r="P526" s="253"/>
      <c r="Q526" s="253"/>
      <c r="R526" s="253"/>
      <c r="S526" s="253"/>
      <c r="T526" s="253"/>
      <c r="U526" s="253"/>
      <c r="V526" s="253"/>
      <c r="W526" s="253"/>
      <c r="X526" s="253"/>
      <c r="Y526" s="253"/>
      <c r="Z526" s="253"/>
    </row>
    <row r="527" spans="1:26" ht="15.75" customHeight="1" x14ac:dyDescent="0.25">
      <c r="A527" s="263"/>
      <c r="B527" s="263"/>
      <c r="C527" s="263"/>
      <c r="D527" s="263"/>
      <c r="E527" s="263"/>
      <c r="F527" s="263"/>
      <c r="G527" s="263"/>
      <c r="H527" s="253"/>
      <c r="I527" s="253"/>
      <c r="J527" s="253"/>
      <c r="K527" s="253"/>
      <c r="L527" s="253"/>
      <c r="M527" s="253"/>
      <c r="N527" s="253"/>
      <c r="O527" s="253"/>
      <c r="P527" s="253"/>
      <c r="Q527" s="253"/>
      <c r="R527" s="253"/>
      <c r="S527" s="253"/>
      <c r="T527" s="253"/>
      <c r="U527" s="253"/>
      <c r="V527" s="253"/>
      <c r="W527" s="253"/>
      <c r="X527" s="253"/>
      <c r="Y527" s="253"/>
      <c r="Z527" s="253"/>
    </row>
    <row r="528" spans="1:26" ht="15.75" customHeight="1" x14ac:dyDescent="0.25">
      <c r="A528" s="263"/>
      <c r="B528" s="263"/>
      <c r="C528" s="263"/>
      <c r="D528" s="263"/>
      <c r="E528" s="263"/>
      <c r="F528" s="263"/>
      <c r="G528" s="263"/>
      <c r="H528" s="253"/>
      <c r="I528" s="253"/>
      <c r="J528" s="253"/>
      <c r="K528" s="253"/>
      <c r="L528" s="253"/>
      <c r="M528" s="253"/>
      <c r="N528" s="253"/>
      <c r="O528" s="253"/>
      <c r="P528" s="253"/>
      <c r="Q528" s="253"/>
      <c r="R528" s="253"/>
      <c r="S528" s="253"/>
      <c r="T528" s="253"/>
      <c r="U528" s="253"/>
      <c r="V528" s="253"/>
      <c r="W528" s="253"/>
      <c r="X528" s="253"/>
      <c r="Y528" s="253"/>
      <c r="Z528" s="253"/>
    </row>
    <row r="529" spans="1:26" ht="15.75" customHeight="1" x14ac:dyDescent="0.25">
      <c r="A529" s="263"/>
      <c r="B529" s="263"/>
      <c r="C529" s="263"/>
      <c r="D529" s="263"/>
      <c r="E529" s="263"/>
      <c r="F529" s="263"/>
      <c r="G529" s="263"/>
      <c r="H529" s="253"/>
      <c r="I529" s="253"/>
      <c r="J529" s="253"/>
      <c r="K529" s="253"/>
      <c r="L529" s="253"/>
      <c r="M529" s="253"/>
      <c r="N529" s="253"/>
      <c r="O529" s="253"/>
      <c r="P529" s="253"/>
      <c r="Q529" s="253"/>
      <c r="R529" s="253"/>
      <c r="S529" s="253"/>
      <c r="T529" s="253"/>
      <c r="U529" s="253"/>
      <c r="V529" s="253"/>
      <c r="W529" s="253"/>
      <c r="X529" s="253"/>
      <c r="Y529" s="253"/>
      <c r="Z529" s="253"/>
    </row>
    <row r="530" spans="1:26" ht="15.75" customHeight="1" x14ac:dyDescent="0.25">
      <c r="A530" s="263"/>
      <c r="B530" s="263"/>
      <c r="C530" s="263"/>
      <c r="D530" s="263"/>
      <c r="E530" s="263"/>
      <c r="F530" s="263"/>
      <c r="G530" s="263"/>
      <c r="H530" s="253"/>
      <c r="I530" s="253"/>
      <c r="J530" s="253"/>
      <c r="K530" s="253"/>
      <c r="L530" s="253"/>
      <c r="M530" s="253"/>
      <c r="N530" s="253"/>
      <c r="O530" s="253"/>
      <c r="P530" s="253"/>
      <c r="Q530" s="253"/>
      <c r="R530" s="253"/>
      <c r="S530" s="253"/>
      <c r="T530" s="253"/>
      <c r="U530" s="253"/>
      <c r="V530" s="253"/>
      <c r="W530" s="253"/>
      <c r="X530" s="253"/>
      <c r="Y530" s="253"/>
      <c r="Z530" s="253"/>
    </row>
    <row r="531" spans="1:26" ht="15.75" customHeight="1" x14ac:dyDescent="0.25">
      <c r="A531" s="263"/>
      <c r="B531" s="263"/>
      <c r="C531" s="263"/>
      <c r="D531" s="263"/>
      <c r="E531" s="263"/>
      <c r="F531" s="263"/>
      <c r="G531" s="263"/>
      <c r="H531" s="253"/>
      <c r="I531" s="253"/>
      <c r="J531" s="253"/>
      <c r="K531" s="253"/>
      <c r="L531" s="253"/>
      <c r="M531" s="253"/>
      <c r="N531" s="253"/>
      <c r="O531" s="253"/>
      <c r="P531" s="253"/>
      <c r="Q531" s="253"/>
      <c r="R531" s="253"/>
      <c r="S531" s="253"/>
      <c r="T531" s="253"/>
      <c r="U531" s="253"/>
      <c r="V531" s="253"/>
      <c r="W531" s="253"/>
      <c r="X531" s="253"/>
      <c r="Y531" s="253"/>
      <c r="Z531" s="253"/>
    </row>
    <row r="532" spans="1:26" ht="15.75" customHeight="1" x14ac:dyDescent="0.25">
      <c r="A532" s="263"/>
      <c r="B532" s="263"/>
      <c r="C532" s="263"/>
      <c r="D532" s="263"/>
      <c r="E532" s="263"/>
      <c r="F532" s="263"/>
      <c r="G532" s="263"/>
      <c r="H532" s="253"/>
      <c r="I532" s="253"/>
      <c r="J532" s="253"/>
      <c r="K532" s="253"/>
      <c r="L532" s="253"/>
      <c r="M532" s="253"/>
      <c r="N532" s="253"/>
      <c r="O532" s="253"/>
      <c r="P532" s="253"/>
      <c r="Q532" s="253"/>
      <c r="R532" s="253"/>
      <c r="S532" s="253"/>
      <c r="T532" s="253"/>
      <c r="U532" s="253"/>
      <c r="V532" s="253"/>
      <c r="W532" s="253"/>
      <c r="X532" s="253"/>
      <c r="Y532" s="253"/>
      <c r="Z532" s="253"/>
    </row>
    <row r="533" spans="1:26" ht="15.75" customHeight="1" x14ac:dyDescent="0.25">
      <c r="A533" s="263"/>
      <c r="B533" s="263"/>
      <c r="C533" s="263"/>
      <c r="D533" s="263"/>
      <c r="E533" s="263"/>
      <c r="F533" s="263"/>
      <c r="G533" s="263"/>
      <c r="H533" s="253"/>
      <c r="I533" s="253"/>
      <c r="J533" s="253"/>
      <c r="K533" s="253"/>
      <c r="L533" s="253"/>
      <c r="M533" s="253"/>
      <c r="N533" s="253"/>
      <c r="O533" s="253"/>
      <c r="P533" s="253"/>
      <c r="Q533" s="253"/>
      <c r="R533" s="253"/>
      <c r="S533" s="253"/>
      <c r="T533" s="253"/>
      <c r="U533" s="253"/>
      <c r="V533" s="253"/>
      <c r="W533" s="253"/>
      <c r="X533" s="253"/>
      <c r="Y533" s="253"/>
      <c r="Z533" s="253"/>
    </row>
    <row r="534" spans="1:26" ht="15.75" customHeight="1" x14ac:dyDescent="0.25">
      <c r="A534" s="263"/>
      <c r="B534" s="263"/>
      <c r="C534" s="263"/>
      <c r="D534" s="263"/>
      <c r="E534" s="263"/>
      <c r="F534" s="263"/>
      <c r="G534" s="263"/>
      <c r="H534" s="253"/>
      <c r="I534" s="253"/>
      <c r="J534" s="253"/>
      <c r="K534" s="253"/>
      <c r="L534" s="253"/>
      <c r="M534" s="253"/>
      <c r="N534" s="253"/>
      <c r="O534" s="253"/>
      <c r="P534" s="253"/>
      <c r="Q534" s="253"/>
      <c r="R534" s="253"/>
      <c r="S534" s="253"/>
      <c r="T534" s="253"/>
      <c r="U534" s="253"/>
      <c r="V534" s="253"/>
      <c r="W534" s="253"/>
      <c r="X534" s="253"/>
      <c r="Y534" s="253"/>
      <c r="Z534" s="253"/>
    </row>
    <row r="535" spans="1:26" ht="15.75" customHeight="1" x14ac:dyDescent="0.25">
      <c r="A535" s="263"/>
      <c r="B535" s="263"/>
      <c r="C535" s="263"/>
      <c r="D535" s="263"/>
      <c r="E535" s="263"/>
      <c r="F535" s="263"/>
      <c r="G535" s="263"/>
      <c r="H535" s="253"/>
      <c r="I535" s="253"/>
      <c r="J535" s="253"/>
      <c r="K535" s="253"/>
      <c r="L535" s="253"/>
      <c r="M535" s="253"/>
      <c r="N535" s="253"/>
      <c r="O535" s="253"/>
      <c r="P535" s="253"/>
      <c r="Q535" s="253"/>
      <c r="R535" s="253"/>
      <c r="S535" s="253"/>
      <c r="T535" s="253"/>
      <c r="U535" s="253"/>
      <c r="V535" s="253"/>
      <c r="W535" s="253"/>
      <c r="X535" s="253"/>
      <c r="Y535" s="253"/>
      <c r="Z535" s="253"/>
    </row>
    <row r="536" spans="1:26" ht="15.75" customHeight="1" x14ac:dyDescent="0.25">
      <c r="A536" s="263"/>
      <c r="B536" s="263"/>
      <c r="C536" s="263"/>
      <c r="D536" s="263"/>
      <c r="E536" s="263"/>
      <c r="F536" s="263"/>
      <c r="G536" s="263"/>
      <c r="H536" s="253"/>
      <c r="I536" s="253"/>
      <c r="J536" s="253"/>
      <c r="K536" s="253"/>
      <c r="L536" s="253"/>
      <c r="M536" s="253"/>
      <c r="N536" s="253"/>
      <c r="O536" s="253"/>
      <c r="P536" s="253"/>
      <c r="Q536" s="253"/>
      <c r="R536" s="253"/>
      <c r="S536" s="253"/>
      <c r="T536" s="253"/>
      <c r="U536" s="253"/>
      <c r="V536" s="253"/>
      <c r="W536" s="253"/>
      <c r="X536" s="253"/>
      <c r="Y536" s="253"/>
      <c r="Z536" s="253"/>
    </row>
    <row r="537" spans="1:26" ht="15.75" customHeight="1" x14ac:dyDescent="0.25">
      <c r="A537" s="263"/>
      <c r="B537" s="263"/>
      <c r="C537" s="263"/>
      <c r="D537" s="263"/>
      <c r="E537" s="263"/>
      <c r="F537" s="263"/>
      <c r="G537" s="263"/>
      <c r="H537" s="253"/>
      <c r="I537" s="253"/>
      <c r="J537" s="253"/>
      <c r="K537" s="253"/>
      <c r="L537" s="253"/>
      <c r="M537" s="253"/>
      <c r="N537" s="253"/>
      <c r="O537" s="253"/>
      <c r="P537" s="253"/>
      <c r="Q537" s="253"/>
      <c r="R537" s="253"/>
      <c r="S537" s="253"/>
      <c r="T537" s="253"/>
      <c r="U537" s="253"/>
      <c r="V537" s="253"/>
      <c r="W537" s="253"/>
      <c r="X537" s="253"/>
      <c r="Y537" s="253"/>
      <c r="Z537" s="253"/>
    </row>
    <row r="538" spans="1:26" ht="15.75" customHeight="1" x14ac:dyDescent="0.25">
      <c r="A538" s="263"/>
      <c r="B538" s="263"/>
      <c r="C538" s="263"/>
      <c r="D538" s="263"/>
      <c r="E538" s="263"/>
      <c r="F538" s="263"/>
      <c r="G538" s="263"/>
      <c r="H538" s="253"/>
      <c r="I538" s="253"/>
      <c r="J538" s="253"/>
      <c r="K538" s="253"/>
      <c r="L538" s="253"/>
      <c r="M538" s="253"/>
      <c r="N538" s="253"/>
      <c r="O538" s="253"/>
      <c r="P538" s="253"/>
      <c r="Q538" s="253"/>
      <c r="R538" s="253"/>
      <c r="S538" s="253"/>
      <c r="T538" s="253"/>
      <c r="U538" s="253"/>
      <c r="V538" s="253"/>
      <c r="W538" s="253"/>
      <c r="X538" s="253"/>
      <c r="Y538" s="253"/>
      <c r="Z538" s="253"/>
    </row>
    <row r="539" spans="1:26" ht="15.75" customHeight="1" x14ac:dyDescent="0.25">
      <c r="A539" s="263"/>
      <c r="B539" s="263"/>
      <c r="C539" s="263"/>
      <c r="D539" s="263"/>
      <c r="E539" s="263"/>
      <c r="F539" s="263"/>
      <c r="G539" s="263"/>
      <c r="H539" s="253"/>
      <c r="I539" s="253"/>
      <c r="J539" s="253"/>
      <c r="K539" s="253"/>
      <c r="L539" s="253"/>
      <c r="M539" s="253"/>
      <c r="N539" s="253"/>
      <c r="O539" s="253"/>
      <c r="P539" s="253"/>
      <c r="Q539" s="253"/>
      <c r="R539" s="253"/>
      <c r="S539" s="253"/>
      <c r="T539" s="253"/>
      <c r="U539" s="253"/>
      <c r="V539" s="253"/>
      <c r="W539" s="253"/>
      <c r="X539" s="253"/>
      <c r="Y539" s="253"/>
      <c r="Z539" s="253"/>
    </row>
    <row r="540" spans="1:26" ht="15.75" customHeight="1" x14ac:dyDescent="0.25">
      <c r="A540" s="263"/>
      <c r="B540" s="263"/>
      <c r="C540" s="263"/>
      <c r="D540" s="263"/>
      <c r="E540" s="263"/>
      <c r="F540" s="263"/>
      <c r="G540" s="263"/>
      <c r="H540" s="253"/>
      <c r="I540" s="253"/>
      <c r="J540" s="253"/>
      <c r="K540" s="253"/>
      <c r="L540" s="253"/>
      <c r="M540" s="253"/>
      <c r="N540" s="253"/>
      <c r="O540" s="253"/>
      <c r="P540" s="253"/>
      <c r="Q540" s="253"/>
      <c r="R540" s="253"/>
      <c r="S540" s="253"/>
      <c r="T540" s="253"/>
      <c r="U540" s="253"/>
      <c r="V540" s="253"/>
      <c r="W540" s="253"/>
      <c r="X540" s="253"/>
      <c r="Y540" s="253"/>
      <c r="Z540" s="253"/>
    </row>
    <row r="541" spans="1:26" ht="15.75" customHeight="1" x14ac:dyDescent="0.25">
      <c r="A541" s="263"/>
      <c r="B541" s="263"/>
      <c r="C541" s="263"/>
      <c r="D541" s="263"/>
      <c r="E541" s="263"/>
      <c r="F541" s="263"/>
      <c r="G541" s="263"/>
      <c r="H541" s="253"/>
      <c r="I541" s="253"/>
      <c r="J541" s="253"/>
      <c r="K541" s="253"/>
      <c r="L541" s="253"/>
      <c r="M541" s="253"/>
      <c r="N541" s="253"/>
      <c r="O541" s="253"/>
      <c r="P541" s="253"/>
      <c r="Q541" s="253"/>
      <c r="R541" s="253"/>
      <c r="S541" s="253"/>
      <c r="T541" s="253"/>
      <c r="U541" s="253"/>
      <c r="V541" s="253"/>
      <c r="W541" s="253"/>
      <c r="X541" s="253"/>
      <c r="Y541" s="253"/>
      <c r="Z541" s="253"/>
    </row>
    <row r="542" spans="1:26" ht="15.75" customHeight="1" x14ac:dyDescent="0.25">
      <c r="A542" s="263"/>
      <c r="B542" s="263"/>
      <c r="C542" s="263"/>
      <c r="D542" s="263"/>
      <c r="E542" s="263"/>
      <c r="F542" s="263"/>
      <c r="G542" s="263"/>
      <c r="H542" s="253"/>
      <c r="I542" s="253"/>
      <c r="J542" s="253"/>
      <c r="K542" s="253"/>
      <c r="L542" s="253"/>
      <c r="M542" s="253"/>
      <c r="N542" s="253"/>
      <c r="O542" s="253"/>
      <c r="P542" s="253"/>
      <c r="Q542" s="253"/>
      <c r="R542" s="253"/>
      <c r="S542" s="253"/>
      <c r="T542" s="253"/>
      <c r="U542" s="253"/>
      <c r="V542" s="253"/>
      <c r="W542" s="253"/>
      <c r="X542" s="253"/>
      <c r="Y542" s="253"/>
      <c r="Z542" s="253"/>
    </row>
    <row r="543" spans="1:26" ht="15.75" customHeight="1" x14ac:dyDescent="0.25">
      <c r="A543" s="263"/>
      <c r="B543" s="263"/>
      <c r="C543" s="263"/>
      <c r="D543" s="263"/>
      <c r="E543" s="263"/>
      <c r="F543" s="263"/>
      <c r="G543" s="263"/>
      <c r="H543" s="253"/>
      <c r="I543" s="253"/>
      <c r="J543" s="253"/>
      <c r="K543" s="253"/>
      <c r="L543" s="253"/>
      <c r="M543" s="253"/>
      <c r="N543" s="253"/>
      <c r="O543" s="253"/>
      <c r="P543" s="253"/>
      <c r="Q543" s="253"/>
      <c r="R543" s="253"/>
      <c r="S543" s="253"/>
      <c r="T543" s="253"/>
      <c r="U543" s="253"/>
      <c r="V543" s="253"/>
      <c r="W543" s="253"/>
      <c r="X543" s="253"/>
      <c r="Y543" s="253"/>
      <c r="Z543" s="253"/>
    </row>
    <row r="544" spans="1:26" ht="15.75" customHeight="1" x14ac:dyDescent="0.25">
      <c r="A544" s="263"/>
      <c r="B544" s="263"/>
      <c r="C544" s="263"/>
      <c r="D544" s="263"/>
      <c r="E544" s="263"/>
      <c r="F544" s="263"/>
      <c r="G544" s="263"/>
      <c r="H544" s="253"/>
      <c r="I544" s="253"/>
      <c r="J544" s="253"/>
      <c r="K544" s="253"/>
      <c r="L544" s="253"/>
      <c r="M544" s="253"/>
      <c r="N544" s="253"/>
      <c r="O544" s="253"/>
      <c r="P544" s="253"/>
      <c r="Q544" s="253"/>
      <c r="R544" s="253"/>
      <c r="S544" s="253"/>
      <c r="T544" s="253"/>
      <c r="U544" s="253"/>
      <c r="V544" s="253"/>
      <c r="W544" s="253"/>
      <c r="X544" s="253"/>
      <c r="Y544" s="253"/>
      <c r="Z544" s="253"/>
    </row>
    <row r="545" spans="1:26" ht="15.75" customHeight="1" x14ac:dyDescent="0.25">
      <c r="A545" s="263"/>
      <c r="B545" s="263"/>
      <c r="C545" s="263"/>
      <c r="D545" s="263"/>
      <c r="E545" s="263"/>
      <c r="F545" s="263"/>
      <c r="G545" s="263"/>
      <c r="H545" s="253"/>
      <c r="I545" s="253"/>
      <c r="J545" s="253"/>
      <c r="K545" s="253"/>
      <c r="L545" s="253"/>
      <c r="M545" s="253"/>
      <c r="N545" s="253"/>
      <c r="O545" s="253"/>
      <c r="P545" s="253"/>
      <c r="Q545" s="253"/>
      <c r="R545" s="253"/>
      <c r="S545" s="253"/>
      <c r="T545" s="253"/>
      <c r="U545" s="253"/>
      <c r="V545" s="253"/>
      <c r="W545" s="253"/>
      <c r="X545" s="253"/>
      <c r="Y545" s="253"/>
      <c r="Z545" s="253"/>
    </row>
    <row r="546" spans="1:26" ht="15.75" customHeight="1" x14ac:dyDescent="0.25">
      <c r="A546" s="263"/>
      <c r="B546" s="263"/>
      <c r="C546" s="263"/>
      <c r="D546" s="263"/>
      <c r="E546" s="263"/>
      <c r="F546" s="263"/>
      <c r="G546" s="263"/>
      <c r="H546" s="253"/>
      <c r="I546" s="253"/>
      <c r="J546" s="253"/>
      <c r="K546" s="253"/>
      <c r="L546" s="253"/>
      <c r="M546" s="253"/>
      <c r="N546" s="253"/>
      <c r="O546" s="253"/>
      <c r="P546" s="253"/>
      <c r="Q546" s="253"/>
      <c r="R546" s="253"/>
      <c r="S546" s="253"/>
      <c r="T546" s="253"/>
      <c r="U546" s="253"/>
      <c r="V546" s="253"/>
      <c r="W546" s="253"/>
      <c r="X546" s="253"/>
      <c r="Y546" s="253"/>
      <c r="Z546" s="253"/>
    </row>
    <row r="547" spans="1:26" ht="15.75" customHeight="1" x14ac:dyDescent="0.25">
      <c r="A547" s="263"/>
      <c r="B547" s="263"/>
      <c r="C547" s="263"/>
      <c r="D547" s="263"/>
      <c r="E547" s="263"/>
      <c r="F547" s="263"/>
      <c r="G547" s="263"/>
      <c r="H547" s="253"/>
      <c r="I547" s="253"/>
      <c r="J547" s="253"/>
      <c r="K547" s="253"/>
      <c r="L547" s="253"/>
      <c r="M547" s="253"/>
      <c r="N547" s="253"/>
      <c r="O547" s="253"/>
      <c r="P547" s="253"/>
      <c r="Q547" s="253"/>
      <c r="R547" s="253"/>
      <c r="S547" s="253"/>
      <c r="T547" s="253"/>
      <c r="U547" s="253"/>
      <c r="V547" s="253"/>
      <c r="W547" s="253"/>
      <c r="X547" s="253"/>
      <c r="Y547" s="253"/>
      <c r="Z547" s="253"/>
    </row>
    <row r="548" spans="1:26" ht="15.75" customHeight="1" x14ac:dyDescent="0.25">
      <c r="A548" s="263"/>
      <c r="B548" s="263"/>
      <c r="C548" s="263"/>
      <c r="D548" s="263"/>
      <c r="E548" s="263"/>
      <c r="F548" s="263"/>
      <c r="G548" s="263"/>
      <c r="H548" s="253"/>
      <c r="I548" s="253"/>
      <c r="J548" s="253"/>
      <c r="K548" s="253"/>
      <c r="L548" s="253"/>
      <c r="M548" s="253"/>
      <c r="N548" s="253"/>
      <c r="O548" s="253"/>
      <c r="P548" s="253"/>
      <c r="Q548" s="253"/>
      <c r="R548" s="253"/>
      <c r="S548" s="253"/>
      <c r="T548" s="253"/>
      <c r="U548" s="253"/>
      <c r="V548" s="253"/>
      <c r="W548" s="253"/>
      <c r="X548" s="253"/>
      <c r="Y548" s="253"/>
      <c r="Z548" s="253"/>
    </row>
    <row r="549" spans="1:26" ht="15.75" customHeight="1" x14ac:dyDescent="0.25">
      <c r="A549" s="263"/>
      <c r="B549" s="263"/>
      <c r="C549" s="263"/>
      <c r="D549" s="263"/>
      <c r="E549" s="263"/>
      <c r="F549" s="263"/>
      <c r="G549" s="263"/>
      <c r="H549" s="253"/>
      <c r="I549" s="253"/>
      <c r="J549" s="253"/>
      <c r="K549" s="253"/>
      <c r="L549" s="253"/>
      <c r="M549" s="253"/>
      <c r="N549" s="253"/>
      <c r="O549" s="253"/>
      <c r="P549" s="253"/>
      <c r="Q549" s="253"/>
      <c r="R549" s="253"/>
      <c r="S549" s="253"/>
      <c r="T549" s="253"/>
      <c r="U549" s="253"/>
      <c r="V549" s="253"/>
      <c r="W549" s="253"/>
      <c r="X549" s="253"/>
      <c r="Y549" s="253"/>
      <c r="Z549" s="253"/>
    </row>
    <row r="550" spans="1:26" ht="15.75" customHeight="1" x14ac:dyDescent="0.25">
      <c r="A550" s="263"/>
      <c r="B550" s="263"/>
      <c r="C550" s="263"/>
      <c r="D550" s="263"/>
      <c r="E550" s="263"/>
      <c r="F550" s="263"/>
      <c r="G550" s="263"/>
      <c r="H550" s="253"/>
      <c r="I550" s="253"/>
      <c r="J550" s="253"/>
      <c r="K550" s="253"/>
      <c r="L550" s="253"/>
      <c r="M550" s="253"/>
      <c r="N550" s="253"/>
      <c r="O550" s="253"/>
      <c r="P550" s="253"/>
      <c r="Q550" s="253"/>
      <c r="R550" s="253"/>
      <c r="S550" s="253"/>
      <c r="T550" s="253"/>
      <c r="U550" s="253"/>
      <c r="V550" s="253"/>
      <c r="W550" s="253"/>
      <c r="X550" s="253"/>
      <c r="Y550" s="253"/>
      <c r="Z550" s="253"/>
    </row>
    <row r="551" spans="1:26" ht="15.75" customHeight="1" x14ac:dyDescent="0.25">
      <c r="A551" s="263"/>
      <c r="B551" s="263"/>
      <c r="C551" s="263"/>
      <c r="D551" s="263"/>
      <c r="E551" s="263"/>
      <c r="F551" s="263"/>
      <c r="G551" s="263"/>
      <c r="H551" s="253"/>
      <c r="I551" s="253"/>
      <c r="J551" s="253"/>
      <c r="K551" s="253"/>
      <c r="L551" s="253"/>
      <c r="M551" s="253"/>
      <c r="N551" s="253"/>
      <c r="O551" s="253"/>
      <c r="P551" s="253"/>
      <c r="Q551" s="253"/>
      <c r="R551" s="253"/>
      <c r="S551" s="253"/>
      <c r="T551" s="253"/>
      <c r="U551" s="253"/>
      <c r="V551" s="253"/>
      <c r="W551" s="253"/>
      <c r="X551" s="253"/>
      <c r="Y551" s="253"/>
      <c r="Z551" s="253"/>
    </row>
    <row r="552" spans="1:26" ht="15.75" customHeight="1" x14ac:dyDescent="0.25">
      <c r="A552" s="263"/>
      <c r="B552" s="263"/>
      <c r="C552" s="263"/>
      <c r="D552" s="263"/>
      <c r="E552" s="263"/>
      <c r="F552" s="263"/>
      <c r="G552" s="263"/>
      <c r="H552" s="253"/>
      <c r="I552" s="253"/>
      <c r="J552" s="253"/>
      <c r="K552" s="253"/>
      <c r="L552" s="253"/>
      <c r="M552" s="253"/>
      <c r="N552" s="253"/>
      <c r="O552" s="253"/>
      <c r="P552" s="253"/>
      <c r="Q552" s="253"/>
      <c r="R552" s="253"/>
      <c r="S552" s="253"/>
      <c r="T552" s="253"/>
      <c r="U552" s="253"/>
      <c r="V552" s="253"/>
      <c r="W552" s="253"/>
      <c r="X552" s="253"/>
      <c r="Y552" s="253"/>
      <c r="Z552" s="253"/>
    </row>
    <row r="553" spans="1:26" ht="15.75" customHeight="1" x14ac:dyDescent="0.25">
      <c r="A553" s="263"/>
      <c r="B553" s="263"/>
      <c r="C553" s="263"/>
      <c r="D553" s="263"/>
      <c r="E553" s="263"/>
      <c r="F553" s="263"/>
      <c r="G553" s="263"/>
      <c r="H553" s="253"/>
      <c r="I553" s="253"/>
      <c r="J553" s="253"/>
      <c r="K553" s="253"/>
      <c r="L553" s="253"/>
      <c r="M553" s="253"/>
      <c r="N553" s="253"/>
      <c r="O553" s="253"/>
      <c r="P553" s="253"/>
      <c r="Q553" s="253"/>
      <c r="R553" s="253"/>
      <c r="S553" s="253"/>
      <c r="T553" s="253"/>
      <c r="U553" s="253"/>
      <c r="V553" s="253"/>
      <c r="W553" s="253"/>
      <c r="X553" s="253"/>
      <c r="Y553" s="253"/>
      <c r="Z553" s="253"/>
    </row>
    <row r="554" spans="1:26" ht="15.75" customHeight="1" x14ac:dyDescent="0.25">
      <c r="A554" s="263"/>
      <c r="B554" s="263"/>
      <c r="C554" s="263"/>
      <c r="D554" s="263"/>
      <c r="E554" s="263"/>
      <c r="F554" s="263"/>
      <c r="G554" s="263"/>
      <c r="H554" s="253"/>
      <c r="I554" s="253"/>
      <c r="J554" s="253"/>
      <c r="K554" s="253"/>
      <c r="L554" s="253"/>
      <c r="M554" s="253"/>
      <c r="N554" s="253"/>
      <c r="O554" s="253"/>
      <c r="P554" s="253"/>
      <c r="Q554" s="253"/>
      <c r="R554" s="253"/>
      <c r="S554" s="253"/>
      <c r="T554" s="253"/>
      <c r="U554" s="253"/>
      <c r="V554" s="253"/>
      <c r="W554" s="253"/>
      <c r="X554" s="253"/>
      <c r="Y554" s="253"/>
      <c r="Z554" s="253"/>
    </row>
    <row r="555" spans="1:26" ht="15.75" customHeight="1" x14ac:dyDescent="0.25">
      <c r="A555" s="263"/>
      <c r="B555" s="263"/>
      <c r="C555" s="263"/>
      <c r="D555" s="263"/>
      <c r="E555" s="263"/>
      <c r="F555" s="263"/>
      <c r="G555" s="263"/>
      <c r="H555" s="253"/>
      <c r="I555" s="253"/>
      <c r="J555" s="253"/>
      <c r="K555" s="253"/>
      <c r="L555" s="253"/>
      <c r="M555" s="253"/>
      <c r="N555" s="253"/>
      <c r="O555" s="253"/>
      <c r="P555" s="253"/>
      <c r="Q555" s="253"/>
      <c r="R555" s="253"/>
      <c r="S555" s="253"/>
      <c r="T555" s="253"/>
      <c r="U555" s="253"/>
      <c r="V555" s="253"/>
      <c r="W555" s="253"/>
      <c r="X555" s="253"/>
      <c r="Y555" s="253"/>
      <c r="Z555" s="253"/>
    </row>
    <row r="556" spans="1:26" ht="15.75" customHeight="1" x14ac:dyDescent="0.25">
      <c r="A556" s="263"/>
      <c r="B556" s="263"/>
      <c r="C556" s="263"/>
      <c r="D556" s="263"/>
      <c r="E556" s="263"/>
      <c r="F556" s="263"/>
      <c r="G556" s="263"/>
      <c r="H556" s="253"/>
      <c r="I556" s="253"/>
      <c r="J556" s="253"/>
      <c r="K556" s="253"/>
      <c r="L556" s="253"/>
      <c r="M556" s="253"/>
      <c r="N556" s="253"/>
      <c r="O556" s="253"/>
      <c r="P556" s="253"/>
      <c r="Q556" s="253"/>
      <c r="R556" s="253"/>
      <c r="S556" s="253"/>
      <c r="T556" s="253"/>
      <c r="U556" s="253"/>
      <c r="V556" s="253"/>
      <c r="W556" s="253"/>
      <c r="X556" s="253"/>
      <c r="Y556" s="253"/>
      <c r="Z556" s="253"/>
    </row>
    <row r="557" spans="1:26" ht="15.75" customHeight="1" x14ac:dyDescent="0.25">
      <c r="A557" s="263"/>
      <c r="B557" s="263"/>
      <c r="C557" s="263"/>
      <c r="D557" s="263"/>
      <c r="E557" s="263"/>
      <c r="F557" s="263"/>
      <c r="G557" s="263"/>
      <c r="H557" s="253"/>
      <c r="I557" s="253"/>
      <c r="J557" s="253"/>
      <c r="K557" s="253"/>
      <c r="L557" s="253"/>
      <c r="M557" s="253"/>
      <c r="N557" s="253"/>
      <c r="O557" s="253"/>
      <c r="P557" s="253"/>
      <c r="Q557" s="253"/>
      <c r="R557" s="253"/>
      <c r="S557" s="253"/>
      <c r="T557" s="253"/>
      <c r="U557" s="253"/>
      <c r="V557" s="253"/>
      <c r="W557" s="253"/>
      <c r="X557" s="253"/>
      <c r="Y557" s="253"/>
      <c r="Z557" s="253"/>
    </row>
    <row r="558" spans="1:26" ht="15.75" customHeight="1" x14ac:dyDescent="0.25">
      <c r="A558" s="263"/>
      <c r="B558" s="263"/>
      <c r="C558" s="263"/>
      <c r="D558" s="263"/>
      <c r="E558" s="263"/>
      <c r="F558" s="263"/>
      <c r="G558" s="263"/>
      <c r="H558" s="253"/>
      <c r="I558" s="253"/>
      <c r="J558" s="253"/>
      <c r="K558" s="253"/>
      <c r="L558" s="253"/>
      <c r="M558" s="253"/>
      <c r="N558" s="253"/>
      <c r="O558" s="253"/>
      <c r="P558" s="253"/>
      <c r="Q558" s="253"/>
      <c r="R558" s="253"/>
      <c r="S558" s="253"/>
      <c r="T558" s="253"/>
      <c r="U558" s="253"/>
      <c r="V558" s="253"/>
      <c r="W558" s="253"/>
      <c r="X558" s="253"/>
      <c r="Y558" s="253"/>
      <c r="Z558" s="253"/>
    </row>
    <row r="559" spans="1:26" ht="15.75" customHeight="1" x14ac:dyDescent="0.25">
      <c r="A559" s="263"/>
      <c r="B559" s="263"/>
      <c r="C559" s="263"/>
      <c r="D559" s="263"/>
      <c r="E559" s="263"/>
      <c r="F559" s="263"/>
      <c r="G559" s="263"/>
      <c r="H559" s="253"/>
      <c r="I559" s="253"/>
      <c r="J559" s="253"/>
      <c r="K559" s="253"/>
      <c r="L559" s="253"/>
      <c r="M559" s="253"/>
      <c r="N559" s="253"/>
      <c r="O559" s="253"/>
      <c r="P559" s="253"/>
      <c r="Q559" s="253"/>
      <c r="R559" s="253"/>
      <c r="S559" s="253"/>
      <c r="T559" s="253"/>
      <c r="U559" s="253"/>
      <c r="V559" s="253"/>
      <c r="W559" s="253"/>
      <c r="X559" s="253"/>
      <c r="Y559" s="253"/>
      <c r="Z559" s="253"/>
    </row>
    <row r="560" spans="1:26" ht="15.75" customHeight="1" x14ac:dyDescent="0.25">
      <c r="A560" s="263"/>
      <c r="B560" s="263"/>
      <c r="C560" s="263"/>
      <c r="D560" s="263"/>
      <c r="E560" s="263"/>
      <c r="F560" s="263"/>
      <c r="G560" s="263"/>
      <c r="H560" s="253"/>
      <c r="I560" s="253"/>
      <c r="J560" s="253"/>
      <c r="K560" s="253"/>
      <c r="L560" s="253"/>
      <c r="M560" s="253"/>
      <c r="N560" s="253"/>
      <c r="O560" s="253"/>
      <c r="P560" s="253"/>
      <c r="Q560" s="253"/>
      <c r="R560" s="253"/>
      <c r="S560" s="253"/>
      <c r="T560" s="253"/>
      <c r="U560" s="253"/>
      <c r="V560" s="253"/>
      <c r="W560" s="253"/>
      <c r="X560" s="253"/>
      <c r="Y560" s="253"/>
      <c r="Z560" s="253"/>
    </row>
    <row r="561" spans="1:26" ht="15.75" customHeight="1" x14ac:dyDescent="0.25">
      <c r="A561" s="263"/>
      <c r="B561" s="263"/>
      <c r="C561" s="263"/>
      <c r="D561" s="263"/>
      <c r="E561" s="263"/>
      <c r="F561" s="263"/>
      <c r="G561" s="263"/>
      <c r="H561" s="253"/>
      <c r="I561" s="253"/>
      <c r="J561" s="253"/>
      <c r="K561" s="253"/>
      <c r="L561" s="253"/>
      <c r="M561" s="253"/>
      <c r="N561" s="253"/>
      <c r="O561" s="253"/>
      <c r="P561" s="253"/>
      <c r="Q561" s="253"/>
      <c r="R561" s="253"/>
      <c r="S561" s="253"/>
      <c r="T561" s="253"/>
      <c r="U561" s="253"/>
      <c r="V561" s="253"/>
      <c r="W561" s="253"/>
      <c r="X561" s="253"/>
      <c r="Y561" s="253"/>
      <c r="Z561" s="253"/>
    </row>
    <row r="562" spans="1:26" ht="15.75" customHeight="1" x14ac:dyDescent="0.25">
      <c r="A562" s="263"/>
      <c r="B562" s="263"/>
      <c r="C562" s="263"/>
      <c r="D562" s="263"/>
      <c r="E562" s="263"/>
      <c r="F562" s="263"/>
      <c r="G562" s="263"/>
      <c r="H562" s="253"/>
      <c r="I562" s="253"/>
      <c r="J562" s="253"/>
      <c r="K562" s="253"/>
      <c r="L562" s="253"/>
      <c r="M562" s="253"/>
      <c r="N562" s="253"/>
      <c r="O562" s="253"/>
      <c r="P562" s="253"/>
      <c r="Q562" s="253"/>
      <c r="R562" s="253"/>
      <c r="S562" s="253"/>
      <c r="T562" s="253"/>
      <c r="U562" s="253"/>
      <c r="V562" s="253"/>
      <c r="W562" s="253"/>
      <c r="X562" s="253"/>
      <c r="Y562" s="253"/>
      <c r="Z562" s="253"/>
    </row>
    <row r="563" spans="1:26" ht="15.75" customHeight="1" x14ac:dyDescent="0.25">
      <c r="A563" s="263"/>
      <c r="B563" s="263"/>
      <c r="C563" s="263"/>
      <c r="D563" s="263"/>
      <c r="E563" s="263"/>
      <c r="F563" s="263"/>
      <c r="G563" s="263"/>
      <c r="H563" s="253"/>
      <c r="I563" s="253"/>
      <c r="J563" s="253"/>
      <c r="K563" s="253"/>
      <c r="L563" s="253"/>
      <c r="M563" s="253"/>
      <c r="N563" s="253"/>
      <c r="O563" s="253"/>
      <c r="P563" s="253"/>
      <c r="Q563" s="253"/>
      <c r="R563" s="253"/>
      <c r="S563" s="253"/>
      <c r="T563" s="253"/>
      <c r="U563" s="253"/>
      <c r="V563" s="253"/>
      <c r="W563" s="253"/>
      <c r="X563" s="253"/>
      <c r="Y563" s="253"/>
      <c r="Z563" s="253"/>
    </row>
    <row r="564" spans="1:26" ht="15.75" customHeight="1" x14ac:dyDescent="0.25">
      <c r="A564" s="263"/>
      <c r="B564" s="263"/>
      <c r="C564" s="263"/>
      <c r="D564" s="263"/>
      <c r="E564" s="263"/>
      <c r="F564" s="263"/>
      <c r="G564" s="263"/>
      <c r="H564" s="253"/>
      <c r="I564" s="253"/>
      <c r="J564" s="253"/>
      <c r="K564" s="253"/>
      <c r="L564" s="253"/>
      <c r="M564" s="253"/>
      <c r="N564" s="253"/>
      <c r="O564" s="253"/>
      <c r="P564" s="253"/>
      <c r="Q564" s="253"/>
      <c r="R564" s="253"/>
      <c r="S564" s="253"/>
      <c r="T564" s="253"/>
      <c r="U564" s="253"/>
      <c r="V564" s="253"/>
      <c r="W564" s="253"/>
      <c r="X564" s="253"/>
      <c r="Y564" s="253"/>
      <c r="Z564" s="253"/>
    </row>
    <row r="565" spans="1:26" ht="15.75" customHeight="1" x14ac:dyDescent="0.25">
      <c r="A565" s="263"/>
      <c r="B565" s="263"/>
      <c r="C565" s="263"/>
      <c r="D565" s="263"/>
      <c r="E565" s="263"/>
      <c r="F565" s="263"/>
      <c r="G565" s="263"/>
      <c r="H565" s="253"/>
      <c r="I565" s="253"/>
      <c r="J565" s="253"/>
      <c r="K565" s="253"/>
      <c r="L565" s="253"/>
      <c r="M565" s="253"/>
      <c r="N565" s="253"/>
      <c r="O565" s="253"/>
      <c r="P565" s="253"/>
      <c r="Q565" s="253"/>
      <c r="R565" s="253"/>
      <c r="S565" s="253"/>
      <c r="T565" s="253"/>
      <c r="U565" s="253"/>
      <c r="V565" s="253"/>
      <c r="W565" s="253"/>
      <c r="X565" s="253"/>
      <c r="Y565" s="253"/>
      <c r="Z565" s="253"/>
    </row>
    <row r="566" spans="1:26" ht="15.75" customHeight="1" x14ac:dyDescent="0.25">
      <c r="A566" s="263"/>
      <c r="B566" s="263"/>
      <c r="C566" s="263"/>
      <c r="D566" s="263"/>
      <c r="E566" s="263"/>
      <c r="F566" s="263"/>
      <c r="G566" s="263"/>
      <c r="H566" s="253"/>
      <c r="I566" s="253"/>
      <c r="J566" s="253"/>
      <c r="K566" s="253"/>
      <c r="L566" s="253"/>
      <c r="M566" s="253"/>
      <c r="N566" s="253"/>
      <c r="O566" s="253"/>
      <c r="P566" s="253"/>
      <c r="Q566" s="253"/>
      <c r="R566" s="253"/>
      <c r="S566" s="253"/>
      <c r="T566" s="253"/>
      <c r="U566" s="253"/>
      <c r="V566" s="253"/>
      <c r="W566" s="253"/>
      <c r="X566" s="253"/>
      <c r="Y566" s="253"/>
      <c r="Z566" s="253"/>
    </row>
    <row r="567" spans="1:26" ht="15.75" customHeight="1" x14ac:dyDescent="0.25">
      <c r="A567" s="263"/>
      <c r="B567" s="263"/>
      <c r="C567" s="263"/>
      <c r="D567" s="263"/>
      <c r="E567" s="263"/>
      <c r="F567" s="263"/>
      <c r="G567" s="263"/>
      <c r="H567" s="253"/>
      <c r="I567" s="253"/>
      <c r="J567" s="253"/>
      <c r="K567" s="253"/>
      <c r="L567" s="253"/>
      <c r="M567" s="253"/>
      <c r="N567" s="253"/>
      <c r="O567" s="253"/>
      <c r="P567" s="253"/>
      <c r="Q567" s="253"/>
      <c r="R567" s="253"/>
      <c r="S567" s="253"/>
      <c r="T567" s="253"/>
      <c r="U567" s="253"/>
      <c r="V567" s="253"/>
      <c r="W567" s="253"/>
      <c r="X567" s="253"/>
      <c r="Y567" s="253"/>
      <c r="Z567" s="253"/>
    </row>
    <row r="568" spans="1:26" ht="15.75" customHeight="1" x14ac:dyDescent="0.25">
      <c r="A568" s="263"/>
      <c r="B568" s="263"/>
      <c r="C568" s="263"/>
      <c r="D568" s="263"/>
      <c r="E568" s="263"/>
      <c r="F568" s="263"/>
      <c r="G568" s="263"/>
      <c r="H568" s="253"/>
      <c r="I568" s="253"/>
      <c r="J568" s="253"/>
      <c r="K568" s="253"/>
      <c r="L568" s="253"/>
      <c r="M568" s="253"/>
      <c r="N568" s="253"/>
      <c r="O568" s="253"/>
      <c r="P568" s="253"/>
      <c r="Q568" s="253"/>
      <c r="R568" s="253"/>
      <c r="S568" s="253"/>
      <c r="T568" s="253"/>
      <c r="U568" s="253"/>
      <c r="V568" s="253"/>
      <c r="W568" s="253"/>
      <c r="X568" s="253"/>
      <c r="Y568" s="253"/>
      <c r="Z568" s="253"/>
    </row>
    <row r="569" spans="1:26" ht="15.75" customHeight="1" x14ac:dyDescent="0.25">
      <c r="A569" s="263"/>
      <c r="B569" s="263"/>
      <c r="C569" s="263"/>
      <c r="D569" s="263"/>
      <c r="E569" s="263"/>
      <c r="F569" s="263"/>
      <c r="G569" s="263"/>
      <c r="H569" s="253"/>
      <c r="I569" s="253"/>
      <c r="J569" s="253"/>
      <c r="K569" s="253"/>
      <c r="L569" s="253"/>
      <c r="M569" s="253"/>
      <c r="N569" s="253"/>
      <c r="O569" s="253"/>
      <c r="P569" s="253"/>
      <c r="Q569" s="253"/>
      <c r="R569" s="253"/>
      <c r="S569" s="253"/>
      <c r="T569" s="253"/>
      <c r="U569" s="253"/>
      <c r="V569" s="253"/>
      <c r="W569" s="253"/>
      <c r="X569" s="253"/>
      <c r="Y569" s="253"/>
      <c r="Z569" s="253"/>
    </row>
    <row r="570" spans="1:26" ht="15.75" customHeight="1" x14ac:dyDescent="0.25">
      <c r="A570" s="263"/>
      <c r="B570" s="263"/>
      <c r="C570" s="263"/>
      <c r="D570" s="263"/>
      <c r="E570" s="263"/>
      <c r="F570" s="263"/>
      <c r="G570" s="263"/>
      <c r="H570" s="253"/>
      <c r="I570" s="253"/>
      <c r="J570" s="253"/>
      <c r="K570" s="253"/>
      <c r="L570" s="253"/>
      <c r="M570" s="253"/>
      <c r="N570" s="253"/>
      <c r="O570" s="253"/>
      <c r="P570" s="253"/>
      <c r="Q570" s="253"/>
      <c r="R570" s="253"/>
      <c r="S570" s="253"/>
      <c r="T570" s="253"/>
      <c r="U570" s="253"/>
      <c r="V570" s="253"/>
      <c r="W570" s="253"/>
      <c r="X570" s="253"/>
      <c r="Y570" s="253"/>
      <c r="Z570" s="253"/>
    </row>
    <row r="571" spans="1:26" ht="15.75" customHeight="1" x14ac:dyDescent="0.25">
      <c r="A571" s="263"/>
      <c r="B571" s="263"/>
      <c r="C571" s="263"/>
      <c r="D571" s="263"/>
      <c r="E571" s="263"/>
      <c r="F571" s="263"/>
      <c r="G571" s="263"/>
      <c r="H571" s="253"/>
      <c r="I571" s="253"/>
      <c r="J571" s="253"/>
      <c r="K571" s="253"/>
      <c r="L571" s="253"/>
      <c r="M571" s="253"/>
      <c r="N571" s="253"/>
      <c r="O571" s="253"/>
      <c r="P571" s="253"/>
      <c r="Q571" s="253"/>
      <c r="R571" s="253"/>
      <c r="S571" s="253"/>
      <c r="T571" s="253"/>
      <c r="U571" s="253"/>
      <c r="V571" s="253"/>
      <c r="W571" s="253"/>
      <c r="X571" s="253"/>
      <c r="Y571" s="253"/>
      <c r="Z571" s="253"/>
    </row>
    <row r="572" spans="1:26" ht="15.75" customHeight="1" x14ac:dyDescent="0.25">
      <c r="A572" s="263"/>
      <c r="B572" s="263"/>
      <c r="C572" s="263"/>
      <c r="D572" s="263"/>
      <c r="E572" s="263"/>
      <c r="F572" s="263"/>
      <c r="G572" s="263"/>
      <c r="H572" s="253"/>
      <c r="I572" s="253"/>
      <c r="J572" s="253"/>
      <c r="K572" s="253"/>
      <c r="L572" s="253"/>
      <c r="M572" s="253"/>
      <c r="N572" s="253"/>
      <c r="O572" s="253"/>
      <c r="P572" s="253"/>
      <c r="Q572" s="253"/>
      <c r="R572" s="253"/>
      <c r="S572" s="253"/>
      <c r="T572" s="253"/>
      <c r="U572" s="253"/>
      <c r="V572" s="253"/>
      <c r="W572" s="253"/>
      <c r="X572" s="253"/>
      <c r="Y572" s="253"/>
      <c r="Z572" s="253"/>
    </row>
    <row r="573" spans="1:26" ht="15.75" customHeight="1" x14ac:dyDescent="0.25">
      <c r="A573" s="263"/>
      <c r="B573" s="263"/>
      <c r="C573" s="263"/>
      <c r="D573" s="263"/>
      <c r="E573" s="263"/>
      <c r="F573" s="263"/>
      <c r="G573" s="263"/>
      <c r="H573" s="253"/>
      <c r="I573" s="253"/>
      <c r="J573" s="253"/>
      <c r="K573" s="253"/>
      <c r="L573" s="253"/>
      <c r="M573" s="253"/>
      <c r="N573" s="253"/>
      <c r="O573" s="253"/>
      <c r="P573" s="253"/>
      <c r="Q573" s="253"/>
      <c r="R573" s="253"/>
      <c r="S573" s="253"/>
      <c r="T573" s="253"/>
      <c r="U573" s="253"/>
      <c r="V573" s="253"/>
      <c r="W573" s="253"/>
      <c r="X573" s="253"/>
      <c r="Y573" s="253"/>
      <c r="Z573" s="253"/>
    </row>
    <row r="574" spans="1:26" ht="15.75" customHeight="1" x14ac:dyDescent="0.25">
      <c r="A574" s="263"/>
      <c r="B574" s="263"/>
      <c r="C574" s="263"/>
      <c r="D574" s="263"/>
      <c r="E574" s="263"/>
      <c r="F574" s="263"/>
      <c r="G574" s="263"/>
      <c r="H574" s="253"/>
      <c r="I574" s="253"/>
      <c r="J574" s="253"/>
      <c r="K574" s="253"/>
      <c r="L574" s="253"/>
      <c r="M574" s="253"/>
      <c r="N574" s="253"/>
      <c r="O574" s="253"/>
      <c r="P574" s="253"/>
      <c r="Q574" s="253"/>
      <c r="R574" s="253"/>
      <c r="S574" s="253"/>
      <c r="T574" s="253"/>
      <c r="U574" s="253"/>
      <c r="V574" s="253"/>
      <c r="W574" s="253"/>
      <c r="X574" s="253"/>
      <c r="Y574" s="253"/>
      <c r="Z574" s="253"/>
    </row>
    <row r="575" spans="1:26" ht="15.75" customHeight="1" x14ac:dyDescent="0.25">
      <c r="A575" s="263"/>
      <c r="B575" s="263"/>
      <c r="C575" s="263"/>
      <c r="D575" s="263"/>
      <c r="E575" s="263"/>
      <c r="F575" s="263"/>
      <c r="G575" s="263"/>
      <c r="H575" s="253"/>
      <c r="I575" s="253"/>
      <c r="J575" s="253"/>
      <c r="K575" s="253"/>
      <c r="L575" s="253"/>
      <c r="M575" s="253"/>
      <c r="N575" s="253"/>
      <c r="O575" s="253"/>
      <c r="P575" s="253"/>
      <c r="Q575" s="253"/>
      <c r="R575" s="253"/>
      <c r="S575" s="253"/>
      <c r="T575" s="253"/>
      <c r="U575" s="253"/>
      <c r="V575" s="253"/>
      <c r="W575" s="253"/>
      <c r="X575" s="253"/>
      <c r="Y575" s="253"/>
      <c r="Z575" s="253"/>
    </row>
    <row r="576" spans="1:26" ht="15.75" customHeight="1" x14ac:dyDescent="0.25">
      <c r="A576" s="263"/>
      <c r="B576" s="263"/>
      <c r="C576" s="263"/>
      <c r="D576" s="263"/>
      <c r="E576" s="263"/>
      <c r="F576" s="263"/>
      <c r="G576" s="263"/>
      <c r="H576" s="253"/>
      <c r="I576" s="253"/>
      <c r="J576" s="253"/>
      <c r="K576" s="253"/>
      <c r="L576" s="253"/>
      <c r="M576" s="253"/>
      <c r="N576" s="253"/>
      <c r="O576" s="253"/>
      <c r="P576" s="253"/>
      <c r="Q576" s="253"/>
      <c r="R576" s="253"/>
      <c r="S576" s="253"/>
      <c r="T576" s="253"/>
      <c r="U576" s="253"/>
      <c r="V576" s="253"/>
      <c r="W576" s="253"/>
      <c r="X576" s="253"/>
      <c r="Y576" s="253"/>
      <c r="Z576" s="253"/>
    </row>
    <row r="577" spans="1:26" ht="15.75" customHeight="1" x14ac:dyDescent="0.25">
      <c r="A577" s="263"/>
      <c r="B577" s="263"/>
      <c r="C577" s="263"/>
      <c r="D577" s="263"/>
      <c r="E577" s="263"/>
      <c r="F577" s="263"/>
      <c r="G577" s="263"/>
      <c r="H577" s="253"/>
      <c r="I577" s="253"/>
      <c r="J577" s="253"/>
      <c r="K577" s="253"/>
      <c r="L577" s="253"/>
      <c r="M577" s="253"/>
      <c r="N577" s="253"/>
      <c r="O577" s="253"/>
      <c r="P577" s="253"/>
      <c r="Q577" s="253"/>
      <c r="R577" s="253"/>
      <c r="S577" s="253"/>
      <c r="T577" s="253"/>
      <c r="U577" s="253"/>
      <c r="V577" s="253"/>
      <c r="W577" s="253"/>
      <c r="X577" s="253"/>
      <c r="Y577" s="253"/>
      <c r="Z577" s="253"/>
    </row>
    <row r="578" spans="1:26" ht="15.75" customHeight="1" x14ac:dyDescent="0.25">
      <c r="A578" s="263"/>
      <c r="B578" s="263"/>
      <c r="C578" s="263"/>
      <c r="D578" s="263"/>
      <c r="E578" s="263"/>
      <c r="F578" s="263"/>
      <c r="G578" s="263"/>
      <c r="H578" s="253"/>
      <c r="I578" s="253"/>
      <c r="J578" s="253"/>
      <c r="K578" s="253"/>
      <c r="L578" s="253"/>
      <c r="M578" s="253"/>
      <c r="N578" s="253"/>
      <c r="O578" s="253"/>
      <c r="P578" s="253"/>
      <c r="Q578" s="253"/>
      <c r="R578" s="253"/>
      <c r="S578" s="253"/>
      <c r="T578" s="253"/>
      <c r="U578" s="253"/>
      <c r="V578" s="253"/>
      <c r="W578" s="253"/>
      <c r="X578" s="253"/>
      <c r="Y578" s="253"/>
      <c r="Z578" s="253"/>
    </row>
    <row r="579" spans="1:26" ht="15.75" customHeight="1" x14ac:dyDescent="0.25">
      <c r="A579" s="263"/>
      <c r="B579" s="263"/>
      <c r="C579" s="263"/>
      <c r="D579" s="263"/>
      <c r="E579" s="263"/>
      <c r="F579" s="263"/>
      <c r="G579" s="263"/>
      <c r="H579" s="253"/>
      <c r="I579" s="253"/>
      <c r="J579" s="253"/>
      <c r="K579" s="253"/>
      <c r="L579" s="253"/>
      <c r="M579" s="253"/>
      <c r="N579" s="253"/>
      <c r="O579" s="253"/>
      <c r="P579" s="253"/>
      <c r="Q579" s="253"/>
      <c r="R579" s="253"/>
      <c r="S579" s="253"/>
      <c r="T579" s="253"/>
      <c r="U579" s="253"/>
      <c r="V579" s="253"/>
      <c r="W579" s="253"/>
      <c r="X579" s="253"/>
      <c r="Y579" s="253"/>
      <c r="Z579" s="253"/>
    </row>
    <row r="580" spans="1:26" ht="15.75" customHeight="1" x14ac:dyDescent="0.25">
      <c r="A580" s="263"/>
      <c r="B580" s="263"/>
      <c r="C580" s="263"/>
      <c r="D580" s="263"/>
      <c r="E580" s="263"/>
      <c r="F580" s="263"/>
      <c r="G580" s="263"/>
      <c r="H580" s="253"/>
      <c r="I580" s="253"/>
      <c r="J580" s="253"/>
      <c r="K580" s="253"/>
      <c r="L580" s="253"/>
      <c r="M580" s="253"/>
      <c r="N580" s="253"/>
      <c r="O580" s="253"/>
      <c r="P580" s="253"/>
      <c r="Q580" s="253"/>
      <c r="R580" s="253"/>
      <c r="S580" s="253"/>
      <c r="T580" s="253"/>
      <c r="U580" s="253"/>
      <c r="V580" s="253"/>
      <c r="W580" s="253"/>
      <c r="X580" s="253"/>
      <c r="Y580" s="253"/>
      <c r="Z580" s="253"/>
    </row>
    <row r="581" spans="1:26" ht="15.75" customHeight="1" x14ac:dyDescent="0.25">
      <c r="A581" s="263"/>
      <c r="B581" s="263"/>
      <c r="C581" s="263"/>
      <c r="D581" s="263"/>
      <c r="E581" s="263"/>
      <c r="F581" s="263"/>
      <c r="G581" s="263"/>
      <c r="H581" s="253"/>
      <c r="I581" s="253"/>
      <c r="J581" s="253"/>
      <c r="K581" s="253"/>
      <c r="L581" s="253"/>
      <c r="M581" s="253"/>
      <c r="N581" s="253"/>
      <c r="O581" s="253"/>
      <c r="P581" s="253"/>
      <c r="Q581" s="253"/>
      <c r="R581" s="253"/>
      <c r="S581" s="253"/>
      <c r="T581" s="253"/>
      <c r="U581" s="253"/>
      <c r="V581" s="253"/>
      <c r="W581" s="253"/>
      <c r="X581" s="253"/>
      <c r="Y581" s="253"/>
      <c r="Z581" s="253"/>
    </row>
    <row r="582" spans="1:26" ht="15.75" customHeight="1" x14ac:dyDescent="0.25">
      <c r="A582" s="263"/>
      <c r="B582" s="263"/>
      <c r="C582" s="263"/>
      <c r="D582" s="263"/>
      <c r="E582" s="263"/>
      <c r="F582" s="263"/>
      <c r="G582" s="263"/>
      <c r="H582" s="253"/>
      <c r="I582" s="253"/>
      <c r="J582" s="253"/>
      <c r="K582" s="253"/>
      <c r="L582" s="253"/>
      <c r="M582" s="253"/>
      <c r="N582" s="253"/>
      <c r="O582" s="253"/>
      <c r="P582" s="253"/>
      <c r="Q582" s="253"/>
      <c r="R582" s="253"/>
      <c r="S582" s="253"/>
      <c r="T582" s="253"/>
      <c r="U582" s="253"/>
      <c r="V582" s="253"/>
      <c r="W582" s="253"/>
      <c r="X582" s="253"/>
      <c r="Y582" s="253"/>
      <c r="Z582" s="253"/>
    </row>
    <row r="583" spans="1:26" ht="15.75" customHeight="1" x14ac:dyDescent="0.25">
      <c r="A583" s="263"/>
      <c r="B583" s="263"/>
      <c r="C583" s="263"/>
      <c r="D583" s="263"/>
      <c r="E583" s="263"/>
      <c r="F583" s="263"/>
      <c r="G583" s="263"/>
      <c r="H583" s="253"/>
      <c r="I583" s="253"/>
      <c r="J583" s="253"/>
      <c r="K583" s="253"/>
      <c r="L583" s="253"/>
      <c r="M583" s="253"/>
      <c r="N583" s="253"/>
      <c r="O583" s="253"/>
      <c r="P583" s="253"/>
      <c r="Q583" s="253"/>
      <c r="R583" s="253"/>
      <c r="S583" s="253"/>
      <c r="T583" s="253"/>
      <c r="U583" s="253"/>
      <c r="V583" s="253"/>
      <c r="W583" s="253"/>
      <c r="X583" s="253"/>
      <c r="Y583" s="253"/>
      <c r="Z583" s="253"/>
    </row>
    <row r="584" spans="1:26" ht="15.75" customHeight="1" x14ac:dyDescent="0.25">
      <c r="A584" s="263"/>
      <c r="B584" s="263"/>
      <c r="C584" s="263"/>
      <c r="D584" s="263"/>
      <c r="E584" s="263"/>
      <c r="F584" s="263"/>
      <c r="G584" s="263"/>
      <c r="H584" s="253"/>
      <c r="I584" s="253"/>
      <c r="J584" s="253"/>
      <c r="K584" s="253"/>
      <c r="L584" s="253"/>
      <c r="M584" s="253"/>
      <c r="N584" s="253"/>
      <c r="O584" s="253"/>
      <c r="P584" s="253"/>
      <c r="Q584" s="253"/>
      <c r="R584" s="253"/>
      <c r="S584" s="253"/>
      <c r="T584" s="253"/>
      <c r="U584" s="253"/>
      <c r="V584" s="253"/>
      <c r="W584" s="253"/>
      <c r="X584" s="253"/>
      <c r="Y584" s="253"/>
      <c r="Z584" s="253"/>
    </row>
    <row r="585" spans="1:26" ht="15.75" customHeight="1" x14ac:dyDescent="0.25">
      <c r="A585" s="263"/>
      <c r="B585" s="263"/>
      <c r="C585" s="263"/>
      <c r="D585" s="263"/>
      <c r="E585" s="263"/>
      <c r="F585" s="263"/>
      <c r="G585" s="263"/>
      <c r="H585" s="253"/>
      <c r="I585" s="253"/>
      <c r="J585" s="253"/>
      <c r="K585" s="253"/>
      <c r="L585" s="253"/>
      <c r="M585" s="253"/>
      <c r="N585" s="253"/>
      <c r="O585" s="253"/>
      <c r="P585" s="253"/>
      <c r="Q585" s="253"/>
      <c r="R585" s="253"/>
      <c r="S585" s="253"/>
      <c r="T585" s="253"/>
      <c r="U585" s="253"/>
      <c r="V585" s="253"/>
      <c r="W585" s="253"/>
      <c r="X585" s="253"/>
      <c r="Y585" s="253"/>
      <c r="Z585" s="253"/>
    </row>
    <row r="586" spans="1:26" ht="15.75" customHeight="1" x14ac:dyDescent="0.25">
      <c r="A586" s="263"/>
      <c r="B586" s="263"/>
      <c r="C586" s="263"/>
      <c r="D586" s="263"/>
      <c r="E586" s="263"/>
      <c r="F586" s="263"/>
      <c r="G586" s="263"/>
      <c r="H586" s="253"/>
      <c r="I586" s="253"/>
      <c r="J586" s="253"/>
      <c r="K586" s="253"/>
      <c r="L586" s="253"/>
      <c r="M586" s="253"/>
      <c r="N586" s="253"/>
      <c r="O586" s="253"/>
      <c r="P586" s="253"/>
      <c r="Q586" s="253"/>
      <c r="R586" s="253"/>
      <c r="S586" s="253"/>
      <c r="T586" s="253"/>
      <c r="U586" s="253"/>
      <c r="V586" s="253"/>
      <c r="W586" s="253"/>
      <c r="X586" s="253"/>
      <c r="Y586" s="253"/>
      <c r="Z586" s="253"/>
    </row>
    <row r="587" spans="1:26" ht="15.75" customHeight="1" x14ac:dyDescent="0.25">
      <c r="A587" s="263"/>
      <c r="B587" s="263"/>
      <c r="C587" s="263"/>
      <c r="D587" s="263"/>
      <c r="E587" s="263"/>
      <c r="F587" s="263"/>
      <c r="G587" s="263"/>
      <c r="H587" s="253"/>
      <c r="I587" s="253"/>
      <c r="J587" s="253"/>
      <c r="K587" s="253"/>
      <c r="L587" s="253"/>
      <c r="M587" s="253"/>
      <c r="N587" s="253"/>
      <c r="O587" s="253"/>
      <c r="P587" s="253"/>
      <c r="Q587" s="253"/>
      <c r="R587" s="253"/>
      <c r="S587" s="253"/>
      <c r="T587" s="253"/>
      <c r="U587" s="253"/>
      <c r="V587" s="253"/>
      <c r="W587" s="253"/>
      <c r="X587" s="253"/>
      <c r="Y587" s="253"/>
      <c r="Z587" s="253"/>
    </row>
    <row r="588" spans="1:26" ht="15.75" customHeight="1" x14ac:dyDescent="0.25">
      <c r="A588" s="263"/>
      <c r="B588" s="263"/>
      <c r="C588" s="263"/>
      <c r="D588" s="263"/>
      <c r="E588" s="263"/>
      <c r="F588" s="263"/>
      <c r="G588" s="263"/>
      <c r="H588" s="253"/>
      <c r="I588" s="253"/>
      <c r="J588" s="253"/>
      <c r="K588" s="253"/>
      <c r="L588" s="253"/>
      <c r="M588" s="253"/>
      <c r="N588" s="253"/>
      <c r="O588" s="253"/>
      <c r="P588" s="253"/>
      <c r="Q588" s="253"/>
      <c r="R588" s="253"/>
      <c r="S588" s="253"/>
      <c r="T588" s="253"/>
      <c r="U588" s="253"/>
      <c r="V588" s="253"/>
      <c r="W588" s="253"/>
      <c r="X588" s="253"/>
      <c r="Y588" s="253"/>
      <c r="Z588" s="253"/>
    </row>
    <row r="589" spans="1:26" ht="15.75" customHeight="1" x14ac:dyDescent="0.25">
      <c r="A589" s="263"/>
      <c r="B589" s="263"/>
      <c r="C589" s="263"/>
      <c r="D589" s="263"/>
      <c r="E589" s="263"/>
      <c r="F589" s="263"/>
      <c r="G589" s="263"/>
      <c r="H589" s="253"/>
      <c r="I589" s="253"/>
      <c r="J589" s="253"/>
      <c r="K589" s="253"/>
      <c r="L589" s="253"/>
      <c r="M589" s="253"/>
      <c r="N589" s="253"/>
      <c r="O589" s="253"/>
      <c r="P589" s="253"/>
      <c r="Q589" s="253"/>
      <c r="R589" s="253"/>
      <c r="S589" s="253"/>
      <c r="T589" s="253"/>
      <c r="U589" s="253"/>
      <c r="V589" s="253"/>
      <c r="W589" s="253"/>
      <c r="X589" s="253"/>
      <c r="Y589" s="253"/>
      <c r="Z589" s="253"/>
    </row>
    <row r="590" spans="1:26" ht="15.75" customHeight="1" x14ac:dyDescent="0.25">
      <c r="A590" s="263"/>
      <c r="B590" s="263"/>
      <c r="C590" s="263"/>
      <c r="D590" s="263"/>
      <c r="E590" s="263"/>
      <c r="F590" s="263"/>
      <c r="G590" s="263"/>
      <c r="H590" s="253"/>
      <c r="I590" s="253"/>
      <c r="J590" s="253"/>
      <c r="K590" s="253"/>
      <c r="L590" s="253"/>
      <c r="M590" s="253"/>
      <c r="N590" s="253"/>
      <c r="O590" s="253"/>
      <c r="P590" s="253"/>
      <c r="Q590" s="253"/>
      <c r="R590" s="253"/>
      <c r="S590" s="253"/>
      <c r="T590" s="253"/>
      <c r="U590" s="253"/>
      <c r="V590" s="253"/>
      <c r="W590" s="253"/>
      <c r="X590" s="253"/>
      <c r="Y590" s="253"/>
      <c r="Z590" s="253"/>
    </row>
    <row r="591" spans="1:26" ht="15.75" customHeight="1" x14ac:dyDescent="0.25">
      <c r="A591" s="263"/>
      <c r="B591" s="263"/>
      <c r="C591" s="263"/>
      <c r="D591" s="263"/>
      <c r="E591" s="263"/>
      <c r="F591" s="263"/>
      <c r="G591" s="263"/>
      <c r="H591" s="253"/>
      <c r="I591" s="253"/>
      <c r="J591" s="253"/>
      <c r="K591" s="253"/>
      <c r="L591" s="253"/>
      <c r="M591" s="253"/>
      <c r="N591" s="253"/>
      <c r="O591" s="253"/>
      <c r="P591" s="253"/>
      <c r="Q591" s="253"/>
      <c r="R591" s="253"/>
      <c r="S591" s="253"/>
      <c r="T591" s="253"/>
      <c r="U591" s="253"/>
      <c r="V591" s="253"/>
      <c r="W591" s="253"/>
      <c r="X591" s="253"/>
      <c r="Y591" s="253"/>
      <c r="Z591" s="253"/>
    </row>
    <row r="592" spans="1:26" ht="15.75" customHeight="1" x14ac:dyDescent="0.25">
      <c r="A592" s="263"/>
      <c r="B592" s="263"/>
      <c r="C592" s="263"/>
      <c r="D592" s="263"/>
      <c r="E592" s="263"/>
      <c r="F592" s="263"/>
      <c r="G592" s="263"/>
      <c r="H592" s="253"/>
      <c r="I592" s="253"/>
      <c r="J592" s="253"/>
      <c r="K592" s="253"/>
      <c r="L592" s="253"/>
      <c r="M592" s="253"/>
      <c r="N592" s="253"/>
      <c r="O592" s="253"/>
      <c r="P592" s="253"/>
      <c r="Q592" s="253"/>
      <c r="R592" s="253"/>
      <c r="S592" s="253"/>
      <c r="T592" s="253"/>
      <c r="U592" s="253"/>
      <c r="V592" s="253"/>
      <c r="W592" s="253"/>
      <c r="X592" s="253"/>
      <c r="Y592" s="253"/>
      <c r="Z592" s="253"/>
    </row>
    <row r="593" spans="1:26" ht="15.75" customHeight="1" x14ac:dyDescent="0.25">
      <c r="A593" s="263"/>
      <c r="B593" s="263"/>
      <c r="C593" s="263"/>
      <c r="D593" s="263"/>
      <c r="E593" s="263"/>
      <c r="F593" s="263"/>
      <c r="G593" s="263"/>
      <c r="H593" s="253"/>
      <c r="I593" s="253"/>
      <c r="J593" s="253"/>
      <c r="K593" s="253"/>
      <c r="L593" s="253"/>
      <c r="M593" s="253"/>
      <c r="N593" s="253"/>
      <c r="O593" s="253"/>
      <c r="P593" s="253"/>
      <c r="Q593" s="253"/>
      <c r="R593" s="253"/>
      <c r="S593" s="253"/>
      <c r="T593" s="253"/>
      <c r="U593" s="253"/>
      <c r="V593" s="253"/>
      <c r="W593" s="253"/>
      <c r="X593" s="253"/>
      <c r="Y593" s="253"/>
      <c r="Z593" s="253"/>
    </row>
    <row r="594" spans="1:26" ht="15.75" customHeight="1" x14ac:dyDescent="0.25">
      <c r="A594" s="263"/>
      <c r="B594" s="263"/>
      <c r="C594" s="263"/>
      <c r="D594" s="263"/>
      <c r="E594" s="263"/>
      <c r="F594" s="263"/>
      <c r="G594" s="263"/>
      <c r="H594" s="253"/>
      <c r="I594" s="253"/>
      <c r="J594" s="253"/>
      <c r="K594" s="253"/>
      <c r="L594" s="253"/>
      <c r="M594" s="253"/>
      <c r="N594" s="253"/>
      <c r="O594" s="253"/>
      <c r="P594" s="253"/>
      <c r="Q594" s="253"/>
      <c r="R594" s="253"/>
      <c r="S594" s="253"/>
      <c r="T594" s="253"/>
      <c r="U594" s="253"/>
      <c r="V594" s="253"/>
      <c r="W594" s="253"/>
      <c r="X594" s="253"/>
      <c r="Y594" s="253"/>
      <c r="Z594" s="253"/>
    </row>
    <row r="595" spans="1:26" ht="15.75" customHeight="1" x14ac:dyDescent="0.25">
      <c r="A595" s="263"/>
      <c r="B595" s="263"/>
      <c r="C595" s="263"/>
      <c r="D595" s="263"/>
      <c r="E595" s="263"/>
      <c r="F595" s="263"/>
      <c r="G595" s="263"/>
      <c r="H595" s="253"/>
      <c r="I595" s="253"/>
      <c r="J595" s="253"/>
      <c r="K595" s="253"/>
      <c r="L595" s="253"/>
      <c r="M595" s="253"/>
      <c r="N595" s="253"/>
      <c r="O595" s="253"/>
      <c r="P595" s="253"/>
      <c r="Q595" s="253"/>
      <c r="R595" s="253"/>
      <c r="S595" s="253"/>
      <c r="T595" s="253"/>
      <c r="U595" s="253"/>
      <c r="V595" s="253"/>
      <c r="W595" s="253"/>
      <c r="X595" s="253"/>
      <c r="Y595" s="253"/>
      <c r="Z595" s="253"/>
    </row>
    <row r="596" spans="1:26" ht="15.75" customHeight="1" x14ac:dyDescent="0.25">
      <c r="A596" s="263"/>
      <c r="B596" s="263"/>
      <c r="C596" s="263"/>
      <c r="D596" s="263"/>
      <c r="E596" s="263"/>
      <c r="F596" s="263"/>
      <c r="G596" s="263"/>
      <c r="H596" s="253"/>
      <c r="I596" s="253"/>
      <c r="J596" s="253"/>
      <c r="K596" s="253"/>
      <c r="L596" s="253"/>
      <c r="M596" s="253"/>
      <c r="N596" s="253"/>
      <c r="O596" s="253"/>
      <c r="P596" s="253"/>
      <c r="Q596" s="253"/>
      <c r="R596" s="253"/>
      <c r="S596" s="253"/>
      <c r="T596" s="253"/>
      <c r="U596" s="253"/>
      <c r="V596" s="253"/>
      <c r="W596" s="253"/>
      <c r="X596" s="253"/>
      <c r="Y596" s="253"/>
      <c r="Z596" s="253"/>
    </row>
    <row r="597" spans="1:26" ht="15.75" customHeight="1" x14ac:dyDescent="0.25">
      <c r="A597" s="263"/>
      <c r="B597" s="263"/>
      <c r="C597" s="263"/>
      <c r="D597" s="263"/>
      <c r="E597" s="263"/>
      <c r="F597" s="263"/>
      <c r="G597" s="263"/>
      <c r="H597" s="253"/>
      <c r="I597" s="253"/>
      <c r="J597" s="253"/>
      <c r="K597" s="253"/>
      <c r="L597" s="253"/>
      <c r="M597" s="253"/>
      <c r="N597" s="253"/>
      <c r="O597" s="253"/>
      <c r="P597" s="253"/>
      <c r="Q597" s="253"/>
      <c r="R597" s="253"/>
      <c r="S597" s="253"/>
      <c r="T597" s="253"/>
      <c r="U597" s="253"/>
      <c r="V597" s="253"/>
      <c r="W597" s="253"/>
      <c r="X597" s="253"/>
      <c r="Y597" s="253"/>
      <c r="Z597" s="253"/>
    </row>
    <row r="598" spans="1:26" ht="15.75" customHeight="1" x14ac:dyDescent="0.25">
      <c r="A598" s="263"/>
      <c r="B598" s="263"/>
      <c r="C598" s="263"/>
      <c r="D598" s="263"/>
      <c r="E598" s="263"/>
      <c r="F598" s="263"/>
      <c r="G598" s="263"/>
      <c r="H598" s="253"/>
      <c r="I598" s="253"/>
      <c r="J598" s="253"/>
      <c r="K598" s="253"/>
      <c r="L598" s="253"/>
      <c r="M598" s="253"/>
      <c r="N598" s="253"/>
      <c r="O598" s="253"/>
      <c r="P598" s="253"/>
      <c r="Q598" s="253"/>
      <c r="R598" s="253"/>
      <c r="S598" s="253"/>
      <c r="T598" s="253"/>
      <c r="U598" s="253"/>
      <c r="V598" s="253"/>
      <c r="W598" s="253"/>
      <c r="X598" s="253"/>
      <c r="Y598" s="253"/>
      <c r="Z598" s="253"/>
    </row>
    <row r="599" spans="1:26" ht="15.75" customHeight="1" x14ac:dyDescent="0.25">
      <c r="A599" s="263"/>
      <c r="B599" s="263"/>
      <c r="C599" s="263"/>
      <c r="D599" s="263"/>
      <c r="E599" s="263"/>
      <c r="F599" s="263"/>
      <c r="G599" s="263"/>
      <c r="H599" s="253"/>
      <c r="I599" s="253"/>
      <c r="J599" s="253"/>
      <c r="K599" s="253"/>
      <c r="L599" s="253"/>
      <c r="M599" s="253"/>
      <c r="N599" s="253"/>
      <c r="O599" s="253"/>
      <c r="P599" s="253"/>
      <c r="Q599" s="253"/>
      <c r="R599" s="253"/>
      <c r="S599" s="253"/>
      <c r="T599" s="253"/>
      <c r="U599" s="253"/>
      <c r="V599" s="253"/>
      <c r="W599" s="253"/>
      <c r="X599" s="253"/>
      <c r="Y599" s="253"/>
      <c r="Z599" s="253"/>
    </row>
    <row r="600" spans="1:26" ht="15.75" customHeight="1" x14ac:dyDescent="0.25">
      <c r="A600" s="263"/>
      <c r="B600" s="263"/>
      <c r="C600" s="263"/>
      <c r="D600" s="263"/>
      <c r="E600" s="263"/>
      <c r="F600" s="263"/>
      <c r="G600" s="263"/>
      <c r="H600" s="253"/>
      <c r="I600" s="253"/>
      <c r="J600" s="253"/>
      <c r="K600" s="253"/>
      <c r="L600" s="253"/>
      <c r="M600" s="253"/>
      <c r="N600" s="253"/>
      <c r="O600" s="253"/>
      <c r="P600" s="253"/>
      <c r="Q600" s="253"/>
      <c r="R600" s="253"/>
      <c r="S600" s="253"/>
      <c r="T600" s="253"/>
      <c r="U600" s="253"/>
      <c r="V600" s="253"/>
      <c r="W600" s="253"/>
      <c r="X600" s="253"/>
      <c r="Y600" s="253"/>
      <c r="Z600" s="253"/>
    </row>
    <row r="601" spans="1:26" ht="15.75" customHeight="1" x14ac:dyDescent="0.25">
      <c r="A601" s="263"/>
      <c r="B601" s="263"/>
      <c r="C601" s="263"/>
      <c r="D601" s="263"/>
      <c r="E601" s="263"/>
      <c r="F601" s="263"/>
      <c r="G601" s="263"/>
      <c r="H601" s="253"/>
      <c r="I601" s="253"/>
      <c r="J601" s="253"/>
      <c r="K601" s="253"/>
      <c r="L601" s="253"/>
      <c r="M601" s="253"/>
      <c r="N601" s="253"/>
      <c r="O601" s="253"/>
      <c r="P601" s="253"/>
      <c r="Q601" s="253"/>
      <c r="R601" s="253"/>
      <c r="S601" s="253"/>
      <c r="T601" s="253"/>
      <c r="U601" s="253"/>
      <c r="V601" s="253"/>
      <c r="W601" s="253"/>
      <c r="X601" s="253"/>
      <c r="Y601" s="253"/>
      <c r="Z601" s="253"/>
    </row>
    <row r="602" spans="1:26" ht="15.75" customHeight="1" x14ac:dyDescent="0.25">
      <c r="A602" s="263"/>
      <c r="B602" s="263"/>
      <c r="C602" s="263"/>
      <c r="D602" s="263"/>
      <c r="E602" s="263"/>
      <c r="F602" s="263"/>
      <c r="G602" s="263"/>
      <c r="H602" s="253"/>
      <c r="I602" s="253"/>
      <c r="J602" s="253"/>
      <c r="K602" s="253"/>
      <c r="L602" s="253"/>
      <c r="M602" s="253"/>
      <c r="N602" s="253"/>
      <c r="O602" s="253"/>
      <c r="P602" s="253"/>
      <c r="Q602" s="253"/>
      <c r="R602" s="253"/>
      <c r="S602" s="253"/>
      <c r="T602" s="253"/>
      <c r="U602" s="253"/>
      <c r="V602" s="253"/>
      <c r="W602" s="253"/>
      <c r="X602" s="253"/>
      <c r="Y602" s="253"/>
      <c r="Z602" s="253"/>
    </row>
    <row r="603" spans="1:26" ht="15.75" customHeight="1" x14ac:dyDescent="0.25">
      <c r="A603" s="263"/>
      <c r="B603" s="263"/>
      <c r="C603" s="263"/>
      <c r="D603" s="263"/>
      <c r="E603" s="263"/>
      <c r="F603" s="263"/>
      <c r="G603" s="263"/>
      <c r="H603" s="253"/>
      <c r="I603" s="253"/>
      <c r="J603" s="253"/>
      <c r="K603" s="253"/>
      <c r="L603" s="253"/>
      <c r="M603" s="253"/>
      <c r="N603" s="253"/>
      <c r="O603" s="253"/>
      <c r="P603" s="253"/>
      <c r="Q603" s="253"/>
      <c r="R603" s="253"/>
      <c r="S603" s="253"/>
      <c r="T603" s="253"/>
      <c r="U603" s="253"/>
      <c r="V603" s="253"/>
      <c r="W603" s="253"/>
      <c r="X603" s="253"/>
      <c r="Y603" s="253"/>
      <c r="Z603" s="253"/>
    </row>
    <row r="604" spans="1:26" ht="15.75" customHeight="1" x14ac:dyDescent="0.25">
      <c r="A604" s="263"/>
      <c r="B604" s="263"/>
      <c r="C604" s="263"/>
      <c r="D604" s="263"/>
      <c r="E604" s="263"/>
      <c r="F604" s="263"/>
      <c r="G604" s="263"/>
      <c r="H604" s="253"/>
      <c r="I604" s="253"/>
      <c r="J604" s="253"/>
      <c r="K604" s="253"/>
      <c r="L604" s="253"/>
      <c r="M604" s="253"/>
      <c r="N604" s="253"/>
      <c r="O604" s="253"/>
      <c r="P604" s="253"/>
      <c r="Q604" s="253"/>
      <c r="R604" s="253"/>
      <c r="S604" s="253"/>
      <c r="T604" s="253"/>
      <c r="U604" s="253"/>
      <c r="V604" s="253"/>
      <c r="W604" s="253"/>
      <c r="X604" s="253"/>
      <c r="Y604" s="253"/>
      <c r="Z604" s="253"/>
    </row>
    <row r="605" spans="1:26" ht="15.75" customHeight="1" x14ac:dyDescent="0.25">
      <c r="A605" s="263"/>
      <c r="B605" s="263"/>
      <c r="C605" s="263"/>
      <c r="D605" s="263"/>
      <c r="E605" s="263"/>
      <c r="F605" s="263"/>
      <c r="G605" s="263"/>
      <c r="H605" s="253"/>
      <c r="I605" s="253"/>
      <c r="J605" s="253"/>
      <c r="K605" s="253"/>
      <c r="L605" s="253"/>
      <c r="M605" s="253"/>
      <c r="N605" s="253"/>
      <c r="O605" s="253"/>
      <c r="P605" s="253"/>
      <c r="Q605" s="253"/>
      <c r="R605" s="253"/>
      <c r="S605" s="253"/>
      <c r="T605" s="253"/>
      <c r="U605" s="253"/>
      <c r="V605" s="253"/>
      <c r="W605" s="253"/>
      <c r="X605" s="253"/>
      <c r="Y605" s="253"/>
      <c r="Z605" s="253"/>
    </row>
    <row r="606" spans="1:26" ht="15.75" customHeight="1" x14ac:dyDescent="0.25">
      <c r="A606" s="263"/>
      <c r="B606" s="263"/>
      <c r="C606" s="263"/>
      <c r="D606" s="263"/>
      <c r="E606" s="263"/>
      <c r="F606" s="263"/>
      <c r="G606" s="263"/>
      <c r="H606" s="253"/>
      <c r="I606" s="253"/>
      <c r="J606" s="253"/>
      <c r="K606" s="253"/>
      <c r="L606" s="253"/>
      <c r="M606" s="253"/>
      <c r="N606" s="253"/>
      <c r="O606" s="253"/>
      <c r="P606" s="253"/>
      <c r="Q606" s="253"/>
      <c r="R606" s="253"/>
      <c r="S606" s="253"/>
      <c r="T606" s="253"/>
      <c r="U606" s="253"/>
      <c r="V606" s="253"/>
      <c r="W606" s="253"/>
      <c r="X606" s="253"/>
      <c r="Y606" s="253"/>
      <c r="Z606" s="253"/>
    </row>
    <row r="607" spans="1:26" ht="15.75" customHeight="1" x14ac:dyDescent="0.25">
      <c r="A607" s="263"/>
      <c r="B607" s="263"/>
      <c r="C607" s="263"/>
      <c r="D607" s="263"/>
      <c r="E607" s="263"/>
      <c r="F607" s="263"/>
      <c r="G607" s="263"/>
      <c r="H607" s="253"/>
      <c r="I607" s="253"/>
      <c r="J607" s="253"/>
      <c r="K607" s="253"/>
      <c r="L607" s="253"/>
      <c r="M607" s="253"/>
      <c r="N607" s="253"/>
      <c r="O607" s="253"/>
      <c r="P607" s="253"/>
      <c r="Q607" s="253"/>
      <c r="R607" s="253"/>
      <c r="S607" s="253"/>
      <c r="T607" s="253"/>
      <c r="U607" s="253"/>
      <c r="V607" s="253"/>
      <c r="W607" s="253"/>
      <c r="X607" s="253"/>
      <c r="Y607" s="253"/>
      <c r="Z607" s="253"/>
    </row>
    <row r="608" spans="1:26" ht="15.75" customHeight="1" x14ac:dyDescent="0.25">
      <c r="A608" s="263"/>
      <c r="B608" s="263"/>
      <c r="C608" s="263"/>
      <c r="D608" s="263"/>
      <c r="E608" s="263"/>
      <c r="F608" s="263"/>
      <c r="G608" s="263"/>
      <c r="H608" s="253"/>
      <c r="I608" s="253"/>
      <c r="J608" s="253"/>
      <c r="K608" s="253"/>
      <c r="L608" s="253"/>
      <c r="M608" s="253"/>
      <c r="N608" s="253"/>
      <c r="O608" s="253"/>
      <c r="P608" s="253"/>
      <c r="Q608" s="253"/>
      <c r="R608" s="253"/>
      <c r="S608" s="253"/>
      <c r="T608" s="253"/>
      <c r="U608" s="253"/>
      <c r="V608" s="253"/>
      <c r="W608" s="253"/>
      <c r="X608" s="253"/>
      <c r="Y608" s="253"/>
      <c r="Z608" s="253"/>
    </row>
    <row r="609" spans="1:26" ht="15.75" customHeight="1" x14ac:dyDescent="0.25">
      <c r="A609" s="263"/>
      <c r="B609" s="263"/>
      <c r="C609" s="263"/>
      <c r="D609" s="263"/>
      <c r="E609" s="263"/>
      <c r="F609" s="263"/>
      <c r="G609" s="263"/>
      <c r="H609" s="253"/>
      <c r="I609" s="253"/>
      <c r="J609" s="253"/>
      <c r="K609" s="253"/>
      <c r="L609" s="253"/>
      <c r="M609" s="253"/>
      <c r="N609" s="253"/>
      <c r="O609" s="253"/>
      <c r="P609" s="253"/>
      <c r="Q609" s="253"/>
      <c r="R609" s="253"/>
      <c r="S609" s="253"/>
      <c r="T609" s="253"/>
      <c r="U609" s="253"/>
      <c r="V609" s="253"/>
      <c r="W609" s="253"/>
      <c r="X609" s="253"/>
      <c r="Y609" s="253"/>
      <c r="Z609" s="253"/>
    </row>
    <row r="610" spans="1:26" ht="15.75" customHeight="1" x14ac:dyDescent="0.25">
      <c r="A610" s="263"/>
      <c r="B610" s="263"/>
      <c r="C610" s="263"/>
      <c r="D610" s="263"/>
      <c r="E610" s="263"/>
      <c r="F610" s="263"/>
      <c r="G610" s="263"/>
      <c r="H610" s="253"/>
      <c r="I610" s="253"/>
      <c r="J610" s="253"/>
      <c r="K610" s="253"/>
      <c r="L610" s="253"/>
      <c r="M610" s="253"/>
      <c r="N610" s="253"/>
      <c r="O610" s="253"/>
      <c r="P610" s="253"/>
      <c r="Q610" s="253"/>
      <c r="R610" s="253"/>
      <c r="S610" s="253"/>
      <c r="T610" s="253"/>
      <c r="U610" s="253"/>
      <c r="V610" s="253"/>
      <c r="W610" s="253"/>
      <c r="X610" s="253"/>
      <c r="Y610" s="253"/>
      <c r="Z610" s="253"/>
    </row>
    <row r="611" spans="1:26" ht="15.75" customHeight="1" x14ac:dyDescent="0.25">
      <c r="A611" s="263"/>
      <c r="B611" s="263"/>
      <c r="C611" s="263"/>
      <c r="D611" s="263"/>
      <c r="E611" s="263"/>
      <c r="F611" s="263"/>
      <c r="G611" s="263"/>
      <c r="H611" s="253"/>
      <c r="I611" s="253"/>
      <c r="J611" s="253"/>
      <c r="K611" s="253"/>
      <c r="L611" s="253"/>
      <c r="M611" s="253"/>
      <c r="N611" s="253"/>
      <c r="O611" s="253"/>
      <c r="P611" s="253"/>
      <c r="Q611" s="253"/>
      <c r="R611" s="253"/>
      <c r="S611" s="253"/>
      <c r="T611" s="253"/>
      <c r="U611" s="253"/>
      <c r="V611" s="253"/>
      <c r="W611" s="253"/>
      <c r="X611" s="253"/>
      <c r="Y611" s="253"/>
      <c r="Z611" s="253"/>
    </row>
    <row r="612" spans="1:26" ht="15.75" customHeight="1" x14ac:dyDescent="0.25">
      <c r="A612" s="263"/>
      <c r="B612" s="263"/>
      <c r="C612" s="263"/>
      <c r="D612" s="263"/>
      <c r="E612" s="263"/>
      <c r="F612" s="263"/>
      <c r="G612" s="263"/>
      <c r="H612" s="253"/>
      <c r="I612" s="253"/>
      <c r="J612" s="253"/>
      <c r="K612" s="253"/>
      <c r="L612" s="253"/>
      <c r="M612" s="253"/>
      <c r="N612" s="253"/>
      <c r="O612" s="253"/>
      <c r="P612" s="253"/>
      <c r="Q612" s="253"/>
      <c r="R612" s="253"/>
      <c r="S612" s="253"/>
      <c r="T612" s="253"/>
      <c r="U612" s="253"/>
      <c r="V612" s="253"/>
      <c r="W612" s="253"/>
      <c r="X612" s="253"/>
      <c r="Y612" s="253"/>
      <c r="Z612" s="253"/>
    </row>
    <row r="613" spans="1:26" ht="15.75" customHeight="1" x14ac:dyDescent="0.25">
      <c r="A613" s="263"/>
      <c r="B613" s="263"/>
      <c r="C613" s="263"/>
      <c r="D613" s="263"/>
      <c r="E613" s="263"/>
      <c r="F613" s="263"/>
      <c r="G613" s="263"/>
      <c r="H613" s="253"/>
      <c r="I613" s="253"/>
      <c r="J613" s="253"/>
      <c r="K613" s="253"/>
      <c r="L613" s="253"/>
      <c r="M613" s="253"/>
      <c r="N613" s="253"/>
      <c r="O613" s="253"/>
      <c r="P613" s="253"/>
      <c r="Q613" s="253"/>
      <c r="R613" s="253"/>
      <c r="S613" s="253"/>
      <c r="T613" s="253"/>
      <c r="U613" s="253"/>
      <c r="V613" s="253"/>
      <c r="W613" s="253"/>
      <c r="X613" s="253"/>
      <c r="Y613" s="253"/>
      <c r="Z613" s="253"/>
    </row>
    <row r="614" spans="1:26" ht="15.75" customHeight="1" x14ac:dyDescent="0.25">
      <c r="A614" s="263"/>
      <c r="B614" s="263"/>
      <c r="C614" s="263"/>
      <c r="D614" s="263"/>
      <c r="E614" s="263"/>
      <c r="F614" s="263"/>
      <c r="G614" s="263"/>
      <c r="H614" s="253"/>
      <c r="I614" s="253"/>
      <c r="J614" s="253"/>
      <c r="K614" s="253"/>
      <c r="L614" s="253"/>
      <c r="M614" s="253"/>
      <c r="N614" s="253"/>
      <c r="O614" s="253"/>
      <c r="P614" s="253"/>
      <c r="Q614" s="253"/>
      <c r="R614" s="253"/>
      <c r="S614" s="253"/>
      <c r="T614" s="253"/>
      <c r="U614" s="253"/>
      <c r="V614" s="253"/>
      <c r="W614" s="253"/>
      <c r="X614" s="253"/>
      <c r="Y614" s="253"/>
      <c r="Z614" s="253"/>
    </row>
    <row r="615" spans="1:26" ht="15.75" customHeight="1" x14ac:dyDescent="0.25">
      <c r="A615" s="263"/>
      <c r="B615" s="263"/>
      <c r="C615" s="263"/>
      <c r="D615" s="263"/>
      <c r="E615" s="263"/>
      <c r="F615" s="263"/>
      <c r="G615" s="263"/>
      <c r="H615" s="253"/>
      <c r="I615" s="253"/>
      <c r="J615" s="253"/>
      <c r="K615" s="253"/>
      <c r="L615" s="253"/>
      <c r="M615" s="253"/>
      <c r="N615" s="253"/>
      <c r="O615" s="253"/>
      <c r="P615" s="253"/>
      <c r="Q615" s="253"/>
      <c r="R615" s="253"/>
      <c r="S615" s="253"/>
      <c r="T615" s="253"/>
      <c r="U615" s="253"/>
      <c r="V615" s="253"/>
      <c r="W615" s="253"/>
      <c r="X615" s="253"/>
      <c r="Y615" s="253"/>
      <c r="Z615" s="253"/>
    </row>
    <row r="616" spans="1:26" ht="15.75" customHeight="1" x14ac:dyDescent="0.25">
      <c r="A616" s="263"/>
      <c r="B616" s="263"/>
      <c r="C616" s="263"/>
      <c r="D616" s="263"/>
      <c r="E616" s="263"/>
      <c r="F616" s="263"/>
      <c r="G616" s="263"/>
      <c r="H616" s="253"/>
      <c r="I616" s="253"/>
      <c r="J616" s="253"/>
      <c r="K616" s="253"/>
      <c r="L616" s="253"/>
      <c r="M616" s="253"/>
      <c r="N616" s="253"/>
      <c r="O616" s="253"/>
      <c r="P616" s="253"/>
      <c r="Q616" s="253"/>
      <c r="R616" s="253"/>
      <c r="S616" s="253"/>
      <c r="T616" s="253"/>
      <c r="U616" s="253"/>
      <c r="V616" s="253"/>
      <c r="W616" s="253"/>
      <c r="X616" s="253"/>
      <c r="Y616" s="253"/>
      <c r="Z616" s="253"/>
    </row>
    <row r="617" spans="1:26" ht="15.75" customHeight="1" x14ac:dyDescent="0.25">
      <c r="A617" s="263"/>
      <c r="B617" s="263"/>
      <c r="C617" s="263"/>
      <c r="D617" s="263"/>
      <c r="E617" s="263"/>
      <c r="F617" s="263"/>
      <c r="G617" s="263"/>
      <c r="H617" s="253"/>
      <c r="I617" s="253"/>
      <c r="J617" s="253"/>
      <c r="K617" s="253"/>
      <c r="L617" s="253"/>
      <c r="M617" s="253"/>
      <c r="N617" s="253"/>
      <c r="O617" s="253"/>
      <c r="P617" s="253"/>
      <c r="Q617" s="253"/>
      <c r="R617" s="253"/>
      <c r="S617" s="253"/>
      <c r="T617" s="253"/>
      <c r="U617" s="253"/>
      <c r="V617" s="253"/>
      <c r="W617" s="253"/>
      <c r="X617" s="253"/>
      <c r="Y617" s="253"/>
      <c r="Z617" s="253"/>
    </row>
    <row r="618" spans="1:26" ht="15.75" customHeight="1" x14ac:dyDescent="0.25">
      <c r="A618" s="263"/>
      <c r="B618" s="263"/>
      <c r="C618" s="263"/>
      <c r="D618" s="263"/>
      <c r="E618" s="263"/>
      <c r="F618" s="263"/>
      <c r="G618" s="263"/>
      <c r="H618" s="253"/>
      <c r="I618" s="253"/>
      <c r="J618" s="253"/>
      <c r="K618" s="253"/>
      <c r="L618" s="253"/>
      <c r="M618" s="253"/>
      <c r="N618" s="253"/>
      <c r="O618" s="253"/>
      <c r="P618" s="253"/>
      <c r="Q618" s="253"/>
      <c r="R618" s="253"/>
      <c r="S618" s="253"/>
      <c r="T618" s="253"/>
      <c r="U618" s="253"/>
      <c r="V618" s="253"/>
      <c r="W618" s="253"/>
      <c r="X618" s="253"/>
      <c r="Y618" s="253"/>
      <c r="Z618" s="253"/>
    </row>
    <row r="619" spans="1:26" ht="15.75" customHeight="1" x14ac:dyDescent="0.25">
      <c r="A619" s="263"/>
      <c r="B619" s="263"/>
      <c r="C619" s="263"/>
      <c r="D619" s="263"/>
      <c r="E619" s="263"/>
      <c r="F619" s="263"/>
      <c r="G619" s="263"/>
      <c r="H619" s="253"/>
      <c r="I619" s="253"/>
      <c r="J619" s="253"/>
      <c r="K619" s="253"/>
      <c r="L619" s="253"/>
      <c r="M619" s="253"/>
      <c r="N619" s="253"/>
      <c r="O619" s="253"/>
      <c r="P619" s="253"/>
      <c r="Q619" s="253"/>
      <c r="R619" s="253"/>
      <c r="S619" s="253"/>
      <c r="T619" s="253"/>
      <c r="U619" s="253"/>
      <c r="V619" s="253"/>
      <c r="W619" s="253"/>
      <c r="X619" s="253"/>
      <c r="Y619" s="253"/>
      <c r="Z619" s="253"/>
    </row>
    <row r="620" spans="1:26" ht="15.75" customHeight="1" x14ac:dyDescent="0.25">
      <c r="A620" s="263"/>
      <c r="B620" s="263"/>
      <c r="C620" s="263"/>
      <c r="D620" s="263"/>
      <c r="E620" s="263"/>
      <c r="F620" s="263"/>
      <c r="G620" s="263"/>
      <c r="H620" s="253"/>
      <c r="I620" s="253"/>
      <c r="J620" s="253"/>
      <c r="K620" s="253"/>
      <c r="L620" s="253"/>
      <c r="M620" s="253"/>
      <c r="N620" s="253"/>
      <c r="O620" s="253"/>
      <c r="P620" s="253"/>
      <c r="Q620" s="253"/>
      <c r="R620" s="253"/>
      <c r="S620" s="253"/>
      <c r="T620" s="253"/>
      <c r="U620" s="253"/>
      <c r="V620" s="253"/>
      <c r="W620" s="253"/>
      <c r="X620" s="253"/>
      <c r="Y620" s="253"/>
      <c r="Z620" s="253"/>
    </row>
    <row r="621" spans="1:26" ht="15.75" customHeight="1" x14ac:dyDescent="0.25">
      <c r="A621" s="263"/>
      <c r="B621" s="263"/>
      <c r="C621" s="263"/>
      <c r="D621" s="263"/>
      <c r="E621" s="263"/>
      <c r="F621" s="263"/>
      <c r="G621" s="263"/>
      <c r="H621" s="253"/>
      <c r="I621" s="253"/>
      <c r="J621" s="253"/>
      <c r="K621" s="253"/>
      <c r="L621" s="253"/>
      <c r="M621" s="253"/>
      <c r="N621" s="253"/>
      <c r="O621" s="253"/>
      <c r="P621" s="253"/>
      <c r="Q621" s="253"/>
      <c r="R621" s="253"/>
      <c r="S621" s="253"/>
      <c r="T621" s="253"/>
      <c r="U621" s="253"/>
      <c r="V621" s="253"/>
      <c r="W621" s="253"/>
      <c r="X621" s="253"/>
      <c r="Y621" s="253"/>
      <c r="Z621" s="253"/>
    </row>
    <row r="622" spans="1:26" ht="15.75" customHeight="1" x14ac:dyDescent="0.25">
      <c r="A622" s="263"/>
      <c r="B622" s="263"/>
      <c r="C622" s="263"/>
      <c r="D622" s="263"/>
      <c r="E622" s="263"/>
      <c r="F622" s="263"/>
      <c r="G622" s="263"/>
      <c r="H622" s="253"/>
      <c r="I622" s="253"/>
      <c r="J622" s="253"/>
      <c r="K622" s="253"/>
      <c r="L622" s="253"/>
      <c r="M622" s="253"/>
      <c r="N622" s="253"/>
      <c r="O622" s="253"/>
      <c r="P622" s="253"/>
      <c r="Q622" s="253"/>
      <c r="R622" s="253"/>
      <c r="S622" s="253"/>
      <c r="T622" s="253"/>
      <c r="U622" s="253"/>
      <c r="V622" s="253"/>
      <c r="W622" s="253"/>
      <c r="X622" s="253"/>
      <c r="Y622" s="253"/>
      <c r="Z622" s="253"/>
    </row>
    <row r="623" spans="1:26" ht="15.75" customHeight="1" x14ac:dyDescent="0.25">
      <c r="A623" s="263"/>
      <c r="B623" s="263"/>
      <c r="C623" s="263"/>
      <c r="D623" s="263"/>
      <c r="E623" s="263"/>
      <c r="F623" s="263"/>
      <c r="G623" s="263"/>
      <c r="H623" s="253"/>
      <c r="I623" s="253"/>
      <c r="J623" s="253"/>
      <c r="K623" s="253"/>
      <c r="L623" s="253"/>
      <c r="M623" s="253"/>
      <c r="N623" s="253"/>
      <c r="O623" s="253"/>
      <c r="P623" s="253"/>
      <c r="Q623" s="253"/>
      <c r="R623" s="253"/>
      <c r="S623" s="253"/>
      <c r="T623" s="253"/>
      <c r="U623" s="253"/>
      <c r="V623" s="253"/>
      <c r="W623" s="253"/>
      <c r="X623" s="253"/>
      <c r="Y623" s="253"/>
      <c r="Z623" s="253"/>
    </row>
    <row r="624" spans="1:26" ht="15.75" customHeight="1" x14ac:dyDescent="0.25">
      <c r="A624" s="263"/>
      <c r="B624" s="263"/>
      <c r="C624" s="263"/>
      <c r="D624" s="263"/>
      <c r="E624" s="263"/>
      <c r="F624" s="263"/>
      <c r="G624" s="263"/>
      <c r="H624" s="253"/>
      <c r="I624" s="253"/>
      <c r="J624" s="253"/>
      <c r="K624" s="253"/>
      <c r="L624" s="253"/>
      <c r="M624" s="253"/>
      <c r="N624" s="253"/>
      <c r="O624" s="253"/>
      <c r="P624" s="253"/>
      <c r="Q624" s="253"/>
      <c r="R624" s="253"/>
      <c r="S624" s="253"/>
      <c r="T624" s="253"/>
      <c r="U624" s="253"/>
      <c r="V624" s="253"/>
      <c r="W624" s="253"/>
      <c r="X624" s="253"/>
      <c r="Y624" s="253"/>
      <c r="Z624" s="253"/>
    </row>
    <row r="625" spans="1:26" ht="15.75" customHeight="1" x14ac:dyDescent="0.25">
      <c r="A625" s="263"/>
      <c r="B625" s="263"/>
      <c r="C625" s="263"/>
      <c r="D625" s="263"/>
      <c r="E625" s="263"/>
      <c r="F625" s="263"/>
      <c r="G625" s="263"/>
      <c r="H625" s="253"/>
      <c r="I625" s="253"/>
      <c r="J625" s="253"/>
      <c r="K625" s="253"/>
      <c r="L625" s="253"/>
      <c r="M625" s="253"/>
      <c r="N625" s="253"/>
      <c r="O625" s="253"/>
      <c r="P625" s="253"/>
      <c r="Q625" s="253"/>
      <c r="R625" s="253"/>
      <c r="S625" s="253"/>
      <c r="T625" s="253"/>
      <c r="U625" s="253"/>
      <c r="V625" s="253"/>
      <c r="W625" s="253"/>
      <c r="X625" s="253"/>
      <c r="Y625" s="253"/>
      <c r="Z625" s="253"/>
    </row>
    <row r="626" spans="1:26" ht="15.75" customHeight="1" x14ac:dyDescent="0.25">
      <c r="A626" s="263"/>
      <c r="B626" s="263"/>
      <c r="C626" s="263"/>
      <c r="D626" s="263"/>
      <c r="E626" s="263"/>
      <c r="F626" s="263"/>
      <c r="G626" s="263"/>
      <c r="H626" s="253"/>
      <c r="I626" s="253"/>
      <c r="J626" s="253"/>
      <c r="K626" s="253"/>
      <c r="L626" s="253"/>
      <c r="M626" s="253"/>
      <c r="N626" s="253"/>
      <c r="O626" s="253"/>
      <c r="P626" s="253"/>
      <c r="Q626" s="253"/>
      <c r="R626" s="253"/>
      <c r="S626" s="253"/>
      <c r="T626" s="253"/>
      <c r="U626" s="253"/>
      <c r="V626" s="253"/>
      <c r="W626" s="253"/>
      <c r="X626" s="253"/>
      <c r="Y626" s="253"/>
      <c r="Z626" s="253"/>
    </row>
    <row r="627" spans="1:26" ht="15.75" customHeight="1" x14ac:dyDescent="0.25">
      <c r="A627" s="263"/>
      <c r="B627" s="263"/>
      <c r="C627" s="263"/>
      <c r="D627" s="263"/>
      <c r="E627" s="263"/>
      <c r="F627" s="263"/>
      <c r="G627" s="263"/>
      <c r="H627" s="253"/>
      <c r="I627" s="253"/>
      <c r="J627" s="253"/>
      <c r="K627" s="253"/>
      <c r="L627" s="253"/>
      <c r="M627" s="253"/>
      <c r="N627" s="253"/>
      <c r="O627" s="253"/>
      <c r="P627" s="253"/>
      <c r="Q627" s="253"/>
      <c r="R627" s="253"/>
      <c r="S627" s="253"/>
      <c r="T627" s="253"/>
      <c r="U627" s="253"/>
      <c r="V627" s="253"/>
      <c r="W627" s="253"/>
      <c r="X627" s="253"/>
      <c r="Y627" s="253"/>
      <c r="Z627" s="253"/>
    </row>
    <row r="628" spans="1:26" ht="15.75" customHeight="1" x14ac:dyDescent="0.25">
      <c r="A628" s="263"/>
      <c r="B628" s="263"/>
      <c r="C628" s="263"/>
      <c r="D628" s="263"/>
      <c r="E628" s="263"/>
      <c r="F628" s="263"/>
      <c r="G628" s="263"/>
      <c r="H628" s="253"/>
      <c r="I628" s="253"/>
      <c r="J628" s="253"/>
      <c r="K628" s="253"/>
      <c r="L628" s="253"/>
      <c r="M628" s="253"/>
      <c r="N628" s="253"/>
      <c r="O628" s="253"/>
      <c r="P628" s="253"/>
      <c r="Q628" s="253"/>
      <c r="R628" s="253"/>
      <c r="S628" s="253"/>
      <c r="T628" s="253"/>
      <c r="U628" s="253"/>
      <c r="V628" s="253"/>
      <c r="W628" s="253"/>
      <c r="X628" s="253"/>
      <c r="Y628" s="253"/>
      <c r="Z628" s="253"/>
    </row>
    <row r="629" spans="1:26" ht="15.75" customHeight="1" x14ac:dyDescent="0.25">
      <c r="A629" s="263"/>
      <c r="B629" s="263"/>
      <c r="C629" s="263"/>
      <c r="D629" s="263"/>
      <c r="E629" s="263"/>
      <c r="F629" s="263"/>
      <c r="G629" s="263"/>
      <c r="H629" s="253"/>
      <c r="I629" s="253"/>
      <c r="J629" s="253"/>
      <c r="K629" s="253"/>
      <c r="L629" s="253"/>
      <c r="M629" s="253"/>
      <c r="N629" s="253"/>
      <c r="O629" s="253"/>
      <c r="P629" s="253"/>
      <c r="Q629" s="253"/>
      <c r="R629" s="253"/>
      <c r="S629" s="253"/>
      <c r="T629" s="253"/>
      <c r="U629" s="253"/>
      <c r="V629" s="253"/>
      <c r="W629" s="253"/>
      <c r="X629" s="253"/>
      <c r="Y629" s="253"/>
      <c r="Z629" s="253"/>
    </row>
    <row r="630" spans="1:26" ht="15.75" customHeight="1" x14ac:dyDescent="0.25">
      <c r="A630" s="263"/>
      <c r="B630" s="263"/>
      <c r="C630" s="263"/>
      <c r="D630" s="263"/>
      <c r="E630" s="263"/>
      <c r="F630" s="263"/>
      <c r="G630" s="263"/>
      <c r="H630" s="253"/>
      <c r="I630" s="253"/>
      <c r="J630" s="253"/>
      <c r="K630" s="253"/>
      <c r="L630" s="253"/>
      <c r="M630" s="253"/>
      <c r="N630" s="253"/>
      <c r="O630" s="253"/>
      <c r="P630" s="253"/>
      <c r="Q630" s="253"/>
      <c r="R630" s="253"/>
      <c r="S630" s="253"/>
      <c r="T630" s="253"/>
      <c r="U630" s="253"/>
      <c r="V630" s="253"/>
      <c r="W630" s="253"/>
      <c r="X630" s="253"/>
      <c r="Y630" s="253"/>
      <c r="Z630" s="253"/>
    </row>
    <row r="631" spans="1:26" ht="15.75" customHeight="1" x14ac:dyDescent="0.25">
      <c r="A631" s="263"/>
      <c r="B631" s="263"/>
      <c r="C631" s="263"/>
      <c r="D631" s="263"/>
      <c r="E631" s="263"/>
      <c r="F631" s="263"/>
      <c r="G631" s="263"/>
      <c r="H631" s="253"/>
      <c r="I631" s="253"/>
      <c r="J631" s="253"/>
      <c r="K631" s="253"/>
      <c r="L631" s="253"/>
      <c r="M631" s="253"/>
      <c r="N631" s="253"/>
      <c r="O631" s="253"/>
      <c r="P631" s="253"/>
      <c r="Q631" s="253"/>
      <c r="R631" s="253"/>
      <c r="S631" s="253"/>
      <c r="T631" s="253"/>
      <c r="U631" s="253"/>
      <c r="V631" s="253"/>
      <c r="W631" s="253"/>
      <c r="X631" s="253"/>
      <c r="Y631" s="253"/>
      <c r="Z631" s="253"/>
    </row>
    <row r="632" spans="1:26" ht="15.75" customHeight="1" x14ac:dyDescent="0.25">
      <c r="A632" s="263"/>
      <c r="B632" s="263"/>
      <c r="C632" s="263"/>
      <c r="D632" s="263"/>
      <c r="E632" s="263"/>
      <c r="F632" s="263"/>
      <c r="G632" s="263"/>
      <c r="H632" s="253"/>
      <c r="I632" s="253"/>
      <c r="J632" s="253"/>
      <c r="K632" s="253"/>
      <c r="L632" s="253"/>
      <c r="M632" s="253"/>
      <c r="N632" s="253"/>
      <c r="O632" s="253"/>
      <c r="P632" s="253"/>
      <c r="Q632" s="253"/>
      <c r="R632" s="253"/>
      <c r="S632" s="253"/>
      <c r="T632" s="253"/>
      <c r="U632" s="253"/>
      <c r="V632" s="253"/>
      <c r="W632" s="253"/>
      <c r="X632" s="253"/>
      <c r="Y632" s="253"/>
      <c r="Z632" s="253"/>
    </row>
    <row r="633" spans="1:26" ht="15.75" customHeight="1" x14ac:dyDescent="0.25">
      <c r="A633" s="263"/>
      <c r="B633" s="263"/>
      <c r="C633" s="263"/>
      <c r="D633" s="263"/>
      <c r="E633" s="263"/>
      <c r="F633" s="263"/>
      <c r="G633" s="263"/>
      <c r="H633" s="253"/>
      <c r="I633" s="253"/>
      <c r="J633" s="253"/>
      <c r="K633" s="253"/>
      <c r="L633" s="253"/>
      <c r="M633" s="253"/>
      <c r="N633" s="253"/>
      <c r="O633" s="253"/>
      <c r="P633" s="253"/>
      <c r="Q633" s="253"/>
      <c r="R633" s="253"/>
      <c r="S633" s="253"/>
      <c r="T633" s="253"/>
      <c r="U633" s="253"/>
      <c r="V633" s="253"/>
      <c r="W633" s="253"/>
      <c r="X633" s="253"/>
      <c r="Y633" s="253"/>
      <c r="Z633" s="253"/>
    </row>
    <row r="634" spans="1:26" ht="15.75" customHeight="1" x14ac:dyDescent="0.25">
      <c r="A634" s="263"/>
      <c r="B634" s="263"/>
      <c r="C634" s="263"/>
      <c r="D634" s="263"/>
      <c r="E634" s="263"/>
      <c r="F634" s="263"/>
      <c r="G634" s="263"/>
      <c r="H634" s="253"/>
      <c r="I634" s="253"/>
      <c r="J634" s="253"/>
      <c r="K634" s="253"/>
      <c r="L634" s="253"/>
      <c r="M634" s="253"/>
      <c r="N634" s="253"/>
      <c r="O634" s="253"/>
      <c r="P634" s="253"/>
      <c r="Q634" s="253"/>
      <c r="R634" s="253"/>
      <c r="S634" s="253"/>
      <c r="T634" s="253"/>
      <c r="U634" s="253"/>
      <c r="V634" s="253"/>
      <c r="W634" s="253"/>
      <c r="X634" s="253"/>
      <c r="Y634" s="253"/>
      <c r="Z634" s="253"/>
    </row>
    <row r="635" spans="1:26" ht="15.75" customHeight="1" x14ac:dyDescent="0.25">
      <c r="A635" s="263"/>
      <c r="B635" s="263"/>
      <c r="C635" s="263"/>
      <c r="D635" s="263"/>
      <c r="E635" s="263"/>
      <c r="F635" s="263"/>
      <c r="G635" s="263"/>
      <c r="H635" s="253"/>
      <c r="I635" s="253"/>
      <c r="J635" s="253"/>
      <c r="K635" s="253"/>
      <c r="L635" s="253"/>
      <c r="M635" s="253"/>
      <c r="N635" s="253"/>
      <c r="O635" s="253"/>
      <c r="P635" s="253"/>
      <c r="Q635" s="253"/>
      <c r="R635" s="253"/>
      <c r="S635" s="253"/>
      <c r="T635" s="253"/>
      <c r="U635" s="253"/>
      <c r="V635" s="253"/>
      <c r="W635" s="253"/>
      <c r="X635" s="253"/>
      <c r="Y635" s="253"/>
      <c r="Z635" s="253"/>
    </row>
    <row r="636" spans="1:26" ht="15.75" customHeight="1" x14ac:dyDescent="0.25">
      <c r="A636" s="263"/>
      <c r="B636" s="263"/>
      <c r="C636" s="263"/>
      <c r="D636" s="263"/>
      <c r="E636" s="263"/>
      <c r="F636" s="263"/>
      <c r="G636" s="263"/>
      <c r="H636" s="253"/>
      <c r="I636" s="253"/>
      <c r="J636" s="253"/>
      <c r="K636" s="253"/>
      <c r="L636" s="253"/>
      <c r="M636" s="253"/>
      <c r="N636" s="253"/>
      <c r="O636" s="253"/>
      <c r="P636" s="253"/>
      <c r="Q636" s="253"/>
      <c r="R636" s="253"/>
      <c r="S636" s="253"/>
      <c r="T636" s="253"/>
      <c r="U636" s="253"/>
      <c r="V636" s="253"/>
      <c r="W636" s="253"/>
      <c r="X636" s="253"/>
      <c r="Y636" s="253"/>
      <c r="Z636" s="253"/>
    </row>
    <row r="637" spans="1:26" ht="15.75" customHeight="1" x14ac:dyDescent="0.25">
      <c r="A637" s="263"/>
      <c r="B637" s="263"/>
      <c r="C637" s="263"/>
      <c r="D637" s="263"/>
      <c r="E637" s="263"/>
      <c r="F637" s="263"/>
      <c r="G637" s="263"/>
      <c r="H637" s="253"/>
      <c r="I637" s="253"/>
      <c r="J637" s="253"/>
      <c r="K637" s="253"/>
      <c r="L637" s="253"/>
      <c r="M637" s="253"/>
      <c r="N637" s="253"/>
      <c r="O637" s="253"/>
      <c r="P637" s="253"/>
      <c r="Q637" s="253"/>
      <c r="R637" s="253"/>
      <c r="S637" s="253"/>
      <c r="T637" s="253"/>
      <c r="U637" s="253"/>
      <c r="V637" s="253"/>
      <c r="W637" s="253"/>
      <c r="X637" s="253"/>
      <c r="Y637" s="253"/>
      <c r="Z637" s="253"/>
    </row>
    <row r="638" spans="1:26" ht="15.75" customHeight="1" x14ac:dyDescent="0.25">
      <c r="A638" s="263"/>
      <c r="B638" s="263"/>
      <c r="C638" s="263"/>
      <c r="D638" s="263"/>
      <c r="E638" s="263"/>
      <c r="F638" s="263"/>
      <c r="G638" s="263"/>
      <c r="H638" s="253"/>
      <c r="I638" s="253"/>
      <c r="J638" s="253"/>
      <c r="K638" s="253"/>
      <c r="L638" s="253"/>
      <c r="M638" s="253"/>
      <c r="N638" s="253"/>
      <c r="O638" s="253"/>
      <c r="P638" s="253"/>
      <c r="Q638" s="253"/>
      <c r="R638" s="253"/>
      <c r="S638" s="253"/>
      <c r="T638" s="253"/>
      <c r="U638" s="253"/>
      <c r="V638" s="253"/>
      <c r="W638" s="253"/>
      <c r="X638" s="253"/>
      <c r="Y638" s="253"/>
      <c r="Z638" s="253"/>
    </row>
    <row r="639" spans="1:26" ht="15.75" customHeight="1" x14ac:dyDescent="0.25">
      <c r="A639" s="263"/>
      <c r="B639" s="263"/>
      <c r="C639" s="263"/>
      <c r="D639" s="263"/>
      <c r="E639" s="263"/>
      <c r="F639" s="263"/>
      <c r="G639" s="263"/>
      <c r="H639" s="253"/>
      <c r="I639" s="253"/>
      <c r="J639" s="253"/>
      <c r="K639" s="253"/>
      <c r="L639" s="253"/>
      <c r="M639" s="253"/>
      <c r="N639" s="253"/>
      <c r="O639" s="253"/>
      <c r="P639" s="253"/>
      <c r="Q639" s="253"/>
      <c r="R639" s="253"/>
      <c r="S639" s="253"/>
      <c r="T639" s="253"/>
      <c r="U639" s="253"/>
      <c r="V639" s="253"/>
      <c r="W639" s="253"/>
      <c r="X639" s="253"/>
      <c r="Y639" s="253"/>
      <c r="Z639" s="253"/>
    </row>
    <row r="640" spans="1:26" ht="15.75" customHeight="1" x14ac:dyDescent="0.25">
      <c r="A640" s="263"/>
      <c r="B640" s="263"/>
      <c r="C640" s="263"/>
      <c r="D640" s="263"/>
      <c r="E640" s="263"/>
      <c r="F640" s="263"/>
      <c r="G640" s="263"/>
      <c r="H640" s="253"/>
      <c r="I640" s="253"/>
      <c r="J640" s="253"/>
      <c r="K640" s="253"/>
      <c r="L640" s="253"/>
      <c r="M640" s="253"/>
      <c r="N640" s="253"/>
      <c r="O640" s="253"/>
      <c r="P640" s="253"/>
      <c r="Q640" s="253"/>
      <c r="R640" s="253"/>
      <c r="S640" s="253"/>
      <c r="T640" s="253"/>
      <c r="U640" s="253"/>
      <c r="V640" s="253"/>
      <c r="W640" s="253"/>
      <c r="X640" s="253"/>
      <c r="Y640" s="253"/>
      <c r="Z640" s="253"/>
    </row>
    <row r="641" spans="1:26" ht="15.75" customHeight="1" x14ac:dyDescent="0.25">
      <c r="A641" s="263"/>
      <c r="B641" s="263"/>
      <c r="C641" s="263"/>
      <c r="D641" s="263"/>
      <c r="E641" s="263"/>
      <c r="F641" s="263"/>
      <c r="G641" s="263"/>
      <c r="H641" s="253"/>
      <c r="I641" s="253"/>
      <c r="J641" s="253"/>
      <c r="K641" s="253"/>
      <c r="L641" s="253"/>
      <c r="M641" s="253"/>
      <c r="N641" s="253"/>
      <c r="O641" s="253"/>
      <c r="P641" s="253"/>
      <c r="Q641" s="253"/>
      <c r="R641" s="253"/>
      <c r="S641" s="253"/>
      <c r="T641" s="253"/>
      <c r="U641" s="253"/>
      <c r="V641" s="253"/>
      <c r="W641" s="253"/>
      <c r="X641" s="253"/>
      <c r="Y641" s="253"/>
      <c r="Z641" s="253"/>
    </row>
    <row r="642" spans="1:26" ht="15.75" customHeight="1" x14ac:dyDescent="0.25">
      <c r="A642" s="263"/>
      <c r="B642" s="263"/>
      <c r="C642" s="263"/>
      <c r="D642" s="263"/>
      <c r="E642" s="263"/>
      <c r="F642" s="263"/>
      <c r="G642" s="263"/>
      <c r="H642" s="253"/>
      <c r="I642" s="253"/>
      <c r="J642" s="253"/>
      <c r="K642" s="253"/>
      <c r="L642" s="253"/>
      <c r="M642" s="253"/>
      <c r="N642" s="253"/>
      <c r="O642" s="253"/>
      <c r="P642" s="253"/>
      <c r="Q642" s="253"/>
      <c r="R642" s="253"/>
      <c r="S642" s="253"/>
      <c r="T642" s="253"/>
      <c r="U642" s="253"/>
      <c r="V642" s="253"/>
      <c r="W642" s="253"/>
      <c r="X642" s="253"/>
      <c r="Y642" s="253"/>
      <c r="Z642" s="253"/>
    </row>
    <row r="643" spans="1:26" ht="15.75" customHeight="1" x14ac:dyDescent="0.25">
      <c r="A643" s="263"/>
      <c r="B643" s="263"/>
      <c r="C643" s="263"/>
      <c r="D643" s="263"/>
      <c r="E643" s="263"/>
      <c r="F643" s="263"/>
      <c r="G643" s="263"/>
      <c r="H643" s="253"/>
      <c r="I643" s="253"/>
      <c r="J643" s="253"/>
      <c r="K643" s="253"/>
      <c r="L643" s="253"/>
      <c r="M643" s="253"/>
      <c r="N643" s="253"/>
      <c r="O643" s="253"/>
      <c r="P643" s="253"/>
      <c r="Q643" s="253"/>
      <c r="R643" s="253"/>
      <c r="S643" s="253"/>
      <c r="T643" s="253"/>
      <c r="U643" s="253"/>
      <c r="V643" s="253"/>
      <c r="W643" s="253"/>
      <c r="X643" s="253"/>
      <c r="Y643" s="253"/>
      <c r="Z643" s="253"/>
    </row>
    <row r="644" spans="1:26" ht="15.75" customHeight="1" x14ac:dyDescent="0.25">
      <c r="A644" s="263"/>
      <c r="B644" s="263"/>
      <c r="C644" s="263"/>
      <c r="D644" s="263"/>
      <c r="E644" s="263"/>
      <c r="F644" s="263"/>
      <c r="G644" s="263"/>
      <c r="H644" s="253"/>
      <c r="I644" s="253"/>
      <c r="J644" s="253"/>
      <c r="K644" s="253"/>
      <c r="L644" s="253"/>
      <c r="M644" s="253"/>
      <c r="N644" s="253"/>
      <c r="O644" s="253"/>
      <c r="P644" s="253"/>
      <c r="Q644" s="253"/>
      <c r="R644" s="253"/>
      <c r="S644" s="253"/>
      <c r="T644" s="253"/>
      <c r="U644" s="253"/>
      <c r="V644" s="253"/>
      <c r="W644" s="253"/>
      <c r="X644" s="253"/>
      <c r="Y644" s="253"/>
      <c r="Z644" s="253"/>
    </row>
    <row r="645" spans="1:26" ht="15.75" customHeight="1" x14ac:dyDescent="0.25">
      <c r="A645" s="263"/>
      <c r="B645" s="263"/>
      <c r="C645" s="263"/>
      <c r="D645" s="263"/>
      <c r="E645" s="263"/>
      <c r="F645" s="263"/>
      <c r="G645" s="263"/>
      <c r="H645" s="253"/>
      <c r="I645" s="253"/>
      <c r="J645" s="253"/>
      <c r="K645" s="253"/>
      <c r="L645" s="253"/>
      <c r="M645" s="253"/>
      <c r="N645" s="253"/>
      <c r="O645" s="253"/>
      <c r="P645" s="253"/>
      <c r="Q645" s="253"/>
      <c r="R645" s="253"/>
      <c r="S645" s="253"/>
      <c r="T645" s="253"/>
      <c r="U645" s="253"/>
      <c r="V645" s="253"/>
      <c r="W645" s="253"/>
      <c r="X645" s="253"/>
      <c r="Y645" s="253"/>
      <c r="Z645" s="253"/>
    </row>
    <row r="646" spans="1:26" ht="15.75" customHeight="1" x14ac:dyDescent="0.25">
      <c r="A646" s="263"/>
      <c r="B646" s="263"/>
      <c r="C646" s="263"/>
      <c r="D646" s="263"/>
      <c r="E646" s="263"/>
      <c r="F646" s="263"/>
      <c r="G646" s="263"/>
      <c r="H646" s="253"/>
      <c r="I646" s="253"/>
      <c r="J646" s="253"/>
      <c r="K646" s="253"/>
      <c r="L646" s="253"/>
      <c r="M646" s="253"/>
      <c r="N646" s="253"/>
      <c r="O646" s="253"/>
      <c r="P646" s="253"/>
      <c r="Q646" s="253"/>
      <c r="R646" s="253"/>
      <c r="S646" s="253"/>
      <c r="T646" s="253"/>
      <c r="U646" s="253"/>
      <c r="V646" s="253"/>
      <c r="W646" s="253"/>
      <c r="X646" s="253"/>
      <c r="Y646" s="253"/>
      <c r="Z646" s="253"/>
    </row>
    <row r="647" spans="1:26" ht="15.75" customHeight="1" x14ac:dyDescent="0.25">
      <c r="A647" s="263"/>
      <c r="B647" s="263"/>
      <c r="C647" s="263"/>
      <c r="D647" s="263"/>
      <c r="E647" s="263"/>
      <c r="F647" s="263"/>
      <c r="G647" s="263"/>
      <c r="H647" s="253"/>
      <c r="I647" s="253"/>
      <c r="J647" s="253"/>
      <c r="K647" s="253"/>
      <c r="L647" s="253"/>
      <c r="M647" s="253"/>
      <c r="N647" s="253"/>
      <c r="O647" s="253"/>
      <c r="P647" s="253"/>
      <c r="Q647" s="253"/>
      <c r="R647" s="253"/>
      <c r="S647" s="253"/>
      <c r="T647" s="253"/>
      <c r="U647" s="253"/>
      <c r="V647" s="253"/>
      <c r="W647" s="253"/>
      <c r="X647" s="253"/>
      <c r="Y647" s="253"/>
      <c r="Z647" s="253"/>
    </row>
    <row r="648" spans="1:26" ht="15.75" customHeight="1" x14ac:dyDescent="0.25">
      <c r="A648" s="263"/>
      <c r="B648" s="263"/>
      <c r="C648" s="263"/>
      <c r="D648" s="263"/>
      <c r="E648" s="263"/>
      <c r="F648" s="263"/>
      <c r="G648" s="263"/>
      <c r="H648" s="253"/>
      <c r="I648" s="253"/>
      <c r="J648" s="253"/>
      <c r="K648" s="253"/>
      <c r="L648" s="253"/>
      <c r="M648" s="253"/>
      <c r="N648" s="253"/>
      <c r="O648" s="253"/>
      <c r="P648" s="253"/>
      <c r="Q648" s="253"/>
      <c r="R648" s="253"/>
      <c r="S648" s="253"/>
      <c r="T648" s="253"/>
      <c r="U648" s="253"/>
      <c r="V648" s="253"/>
      <c r="W648" s="253"/>
      <c r="X648" s="253"/>
      <c r="Y648" s="253"/>
      <c r="Z648" s="253"/>
    </row>
    <row r="649" spans="1:26" ht="15.75" customHeight="1" x14ac:dyDescent="0.25">
      <c r="A649" s="263"/>
      <c r="B649" s="263"/>
      <c r="C649" s="263"/>
      <c r="D649" s="263"/>
      <c r="E649" s="263"/>
      <c r="F649" s="263"/>
      <c r="G649" s="263"/>
      <c r="H649" s="253"/>
      <c r="I649" s="253"/>
      <c r="J649" s="253"/>
      <c r="K649" s="253"/>
      <c r="L649" s="253"/>
      <c r="M649" s="253"/>
      <c r="N649" s="253"/>
      <c r="O649" s="253"/>
      <c r="P649" s="253"/>
      <c r="Q649" s="253"/>
      <c r="R649" s="253"/>
      <c r="S649" s="253"/>
      <c r="T649" s="253"/>
      <c r="U649" s="253"/>
      <c r="V649" s="253"/>
      <c r="W649" s="253"/>
      <c r="X649" s="253"/>
      <c r="Y649" s="253"/>
      <c r="Z649" s="253"/>
    </row>
    <row r="650" spans="1:26" ht="15.75" customHeight="1" x14ac:dyDescent="0.25">
      <c r="A650" s="263"/>
      <c r="B650" s="263"/>
      <c r="C650" s="263"/>
      <c r="D650" s="263"/>
      <c r="E650" s="263"/>
      <c r="F650" s="263"/>
      <c r="G650" s="263"/>
      <c r="H650" s="253"/>
      <c r="I650" s="253"/>
      <c r="J650" s="253"/>
      <c r="K650" s="253"/>
      <c r="L650" s="253"/>
      <c r="M650" s="253"/>
      <c r="N650" s="253"/>
      <c r="O650" s="253"/>
      <c r="P650" s="253"/>
      <c r="Q650" s="253"/>
      <c r="R650" s="253"/>
      <c r="S650" s="253"/>
      <c r="T650" s="253"/>
      <c r="U650" s="253"/>
      <c r="V650" s="253"/>
      <c r="W650" s="253"/>
      <c r="X650" s="253"/>
      <c r="Y650" s="253"/>
      <c r="Z650" s="253"/>
    </row>
    <row r="651" spans="1:26" ht="15.75" customHeight="1" x14ac:dyDescent="0.25">
      <c r="A651" s="263"/>
      <c r="B651" s="263"/>
      <c r="C651" s="263"/>
      <c r="D651" s="263"/>
      <c r="E651" s="263"/>
      <c r="F651" s="263"/>
      <c r="G651" s="263"/>
      <c r="H651" s="253"/>
      <c r="I651" s="253"/>
      <c r="J651" s="253"/>
      <c r="K651" s="253"/>
      <c r="L651" s="253"/>
      <c r="M651" s="253"/>
      <c r="N651" s="253"/>
      <c r="O651" s="253"/>
      <c r="P651" s="253"/>
      <c r="Q651" s="253"/>
      <c r="R651" s="253"/>
      <c r="S651" s="253"/>
      <c r="T651" s="253"/>
      <c r="U651" s="253"/>
      <c r="V651" s="253"/>
      <c r="W651" s="253"/>
      <c r="X651" s="253"/>
      <c r="Y651" s="253"/>
      <c r="Z651" s="253"/>
    </row>
    <row r="652" spans="1:26" ht="15.75" customHeight="1" x14ac:dyDescent="0.25">
      <c r="A652" s="263"/>
      <c r="B652" s="263"/>
      <c r="C652" s="263"/>
      <c r="D652" s="263"/>
      <c r="E652" s="263"/>
      <c r="F652" s="263"/>
      <c r="G652" s="263"/>
      <c r="H652" s="253"/>
      <c r="I652" s="253"/>
      <c r="J652" s="253"/>
      <c r="K652" s="253"/>
      <c r="L652" s="253"/>
      <c r="M652" s="253"/>
      <c r="N652" s="253"/>
      <c r="O652" s="253"/>
      <c r="P652" s="253"/>
      <c r="Q652" s="253"/>
      <c r="R652" s="253"/>
      <c r="S652" s="253"/>
      <c r="T652" s="253"/>
      <c r="U652" s="253"/>
      <c r="V652" s="253"/>
      <c r="W652" s="253"/>
      <c r="X652" s="253"/>
      <c r="Y652" s="253"/>
      <c r="Z652" s="253"/>
    </row>
    <row r="653" spans="1:26" ht="15.75" customHeight="1" x14ac:dyDescent="0.25">
      <c r="A653" s="263"/>
      <c r="B653" s="263"/>
      <c r="C653" s="263"/>
      <c r="D653" s="263"/>
      <c r="E653" s="263"/>
      <c r="F653" s="263"/>
      <c r="G653" s="263"/>
      <c r="H653" s="253"/>
      <c r="I653" s="253"/>
      <c r="J653" s="253"/>
      <c r="K653" s="253"/>
      <c r="L653" s="253"/>
      <c r="M653" s="253"/>
      <c r="N653" s="253"/>
      <c r="O653" s="253"/>
      <c r="P653" s="253"/>
      <c r="Q653" s="253"/>
      <c r="R653" s="253"/>
      <c r="S653" s="253"/>
      <c r="T653" s="253"/>
      <c r="U653" s="253"/>
      <c r="V653" s="253"/>
      <c r="W653" s="253"/>
      <c r="X653" s="253"/>
      <c r="Y653" s="253"/>
      <c r="Z653" s="253"/>
    </row>
    <row r="654" spans="1:26" ht="15.75" customHeight="1" x14ac:dyDescent="0.25">
      <c r="A654" s="263"/>
      <c r="B654" s="263"/>
      <c r="C654" s="263"/>
      <c r="D654" s="263"/>
      <c r="E654" s="263"/>
      <c r="F654" s="263"/>
      <c r="G654" s="263"/>
      <c r="H654" s="253"/>
      <c r="I654" s="253"/>
      <c r="J654" s="253"/>
      <c r="K654" s="253"/>
      <c r="L654" s="253"/>
      <c r="M654" s="253"/>
      <c r="N654" s="253"/>
      <c r="O654" s="253"/>
      <c r="P654" s="253"/>
      <c r="Q654" s="253"/>
      <c r="R654" s="253"/>
      <c r="S654" s="253"/>
      <c r="T654" s="253"/>
      <c r="U654" s="253"/>
      <c r="V654" s="253"/>
      <c r="W654" s="253"/>
      <c r="X654" s="253"/>
      <c r="Y654" s="253"/>
      <c r="Z654" s="253"/>
    </row>
    <row r="655" spans="1:26" ht="15.75" customHeight="1" x14ac:dyDescent="0.25">
      <c r="A655" s="263"/>
      <c r="B655" s="263"/>
      <c r="C655" s="263"/>
      <c r="D655" s="263"/>
      <c r="E655" s="263"/>
      <c r="F655" s="263"/>
      <c r="G655" s="263"/>
      <c r="H655" s="253"/>
      <c r="I655" s="253"/>
      <c r="J655" s="253"/>
      <c r="K655" s="253"/>
      <c r="L655" s="253"/>
      <c r="M655" s="253"/>
      <c r="N655" s="253"/>
      <c r="O655" s="253"/>
      <c r="P655" s="253"/>
      <c r="Q655" s="253"/>
      <c r="R655" s="253"/>
      <c r="S655" s="253"/>
      <c r="T655" s="253"/>
      <c r="U655" s="253"/>
      <c r="V655" s="253"/>
      <c r="W655" s="253"/>
      <c r="X655" s="253"/>
      <c r="Y655" s="253"/>
      <c r="Z655" s="253"/>
    </row>
    <row r="656" spans="1:26" ht="15.75" customHeight="1" x14ac:dyDescent="0.25">
      <c r="A656" s="263"/>
      <c r="B656" s="263"/>
      <c r="C656" s="263"/>
      <c r="D656" s="263"/>
      <c r="E656" s="263"/>
      <c r="F656" s="263"/>
      <c r="G656" s="263"/>
      <c r="H656" s="253"/>
      <c r="I656" s="253"/>
      <c r="J656" s="253"/>
      <c r="K656" s="253"/>
      <c r="L656" s="253"/>
      <c r="M656" s="253"/>
      <c r="N656" s="253"/>
      <c r="O656" s="253"/>
      <c r="P656" s="253"/>
      <c r="Q656" s="253"/>
      <c r="R656" s="253"/>
      <c r="S656" s="253"/>
      <c r="T656" s="253"/>
      <c r="U656" s="253"/>
      <c r="V656" s="253"/>
      <c r="W656" s="253"/>
      <c r="X656" s="253"/>
      <c r="Y656" s="253"/>
      <c r="Z656" s="253"/>
    </row>
    <row r="657" spans="1:26" ht="15.75" customHeight="1" x14ac:dyDescent="0.25">
      <c r="A657" s="263"/>
      <c r="B657" s="263"/>
      <c r="C657" s="263"/>
      <c r="D657" s="263"/>
      <c r="E657" s="263"/>
      <c r="F657" s="263"/>
      <c r="G657" s="263"/>
      <c r="H657" s="253"/>
      <c r="I657" s="253"/>
      <c r="J657" s="253"/>
      <c r="K657" s="253"/>
      <c r="L657" s="253"/>
      <c r="M657" s="253"/>
      <c r="N657" s="253"/>
      <c r="O657" s="253"/>
      <c r="P657" s="253"/>
      <c r="Q657" s="253"/>
      <c r="R657" s="253"/>
      <c r="S657" s="253"/>
      <c r="T657" s="253"/>
      <c r="U657" s="253"/>
      <c r="V657" s="253"/>
      <c r="W657" s="253"/>
      <c r="X657" s="253"/>
      <c r="Y657" s="253"/>
      <c r="Z657" s="253"/>
    </row>
    <row r="658" spans="1:26" ht="15.75" customHeight="1" x14ac:dyDescent="0.25">
      <c r="A658" s="263"/>
      <c r="B658" s="263"/>
      <c r="C658" s="263"/>
      <c r="D658" s="263"/>
      <c r="E658" s="263"/>
      <c r="F658" s="263"/>
      <c r="G658" s="263"/>
      <c r="H658" s="253"/>
      <c r="I658" s="253"/>
      <c r="J658" s="253"/>
      <c r="K658" s="253"/>
      <c r="L658" s="253"/>
      <c r="M658" s="253"/>
      <c r="N658" s="253"/>
      <c r="O658" s="253"/>
      <c r="P658" s="253"/>
      <c r="Q658" s="253"/>
      <c r="R658" s="253"/>
      <c r="S658" s="253"/>
      <c r="T658" s="253"/>
      <c r="U658" s="253"/>
      <c r="V658" s="253"/>
      <c r="W658" s="253"/>
      <c r="X658" s="253"/>
      <c r="Y658" s="253"/>
      <c r="Z658" s="253"/>
    </row>
    <row r="659" spans="1:26" ht="15.75" customHeight="1" x14ac:dyDescent="0.25">
      <c r="A659" s="263"/>
      <c r="B659" s="263"/>
      <c r="C659" s="263"/>
      <c r="D659" s="263"/>
      <c r="E659" s="263"/>
      <c r="F659" s="263"/>
      <c r="G659" s="263"/>
      <c r="H659" s="253"/>
      <c r="I659" s="253"/>
      <c r="J659" s="253"/>
      <c r="K659" s="253"/>
      <c r="L659" s="253"/>
      <c r="M659" s="253"/>
      <c r="N659" s="253"/>
      <c r="O659" s="253"/>
      <c r="P659" s="253"/>
      <c r="Q659" s="253"/>
      <c r="R659" s="253"/>
      <c r="S659" s="253"/>
      <c r="T659" s="253"/>
      <c r="U659" s="253"/>
      <c r="V659" s="253"/>
      <c r="W659" s="253"/>
      <c r="X659" s="253"/>
      <c r="Y659" s="253"/>
      <c r="Z659" s="253"/>
    </row>
    <row r="660" spans="1:26" ht="15.75" customHeight="1" x14ac:dyDescent="0.25">
      <c r="A660" s="263"/>
      <c r="B660" s="263"/>
      <c r="C660" s="263"/>
      <c r="D660" s="263"/>
      <c r="E660" s="263"/>
      <c r="F660" s="263"/>
      <c r="G660" s="263"/>
      <c r="H660" s="253"/>
      <c r="I660" s="253"/>
      <c r="J660" s="253"/>
      <c r="K660" s="253"/>
      <c r="L660" s="253"/>
      <c r="M660" s="253"/>
      <c r="N660" s="253"/>
      <c r="O660" s="253"/>
      <c r="P660" s="253"/>
      <c r="Q660" s="253"/>
      <c r="R660" s="253"/>
      <c r="S660" s="253"/>
      <c r="T660" s="253"/>
      <c r="U660" s="253"/>
      <c r="V660" s="253"/>
      <c r="W660" s="253"/>
      <c r="X660" s="253"/>
      <c r="Y660" s="253"/>
      <c r="Z660" s="253"/>
    </row>
    <row r="661" spans="1:26" ht="15.75" customHeight="1" x14ac:dyDescent="0.25">
      <c r="A661" s="263"/>
      <c r="B661" s="263"/>
      <c r="C661" s="263"/>
      <c r="D661" s="263"/>
      <c r="E661" s="263"/>
      <c r="F661" s="263"/>
      <c r="G661" s="263"/>
      <c r="H661" s="253"/>
      <c r="I661" s="253"/>
      <c r="J661" s="253"/>
      <c r="K661" s="253"/>
      <c r="L661" s="253"/>
      <c r="M661" s="253"/>
      <c r="N661" s="253"/>
      <c r="O661" s="253"/>
      <c r="P661" s="253"/>
      <c r="Q661" s="253"/>
      <c r="R661" s="253"/>
      <c r="S661" s="253"/>
      <c r="T661" s="253"/>
      <c r="U661" s="253"/>
      <c r="V661" s="253"/>
      <c r="W661" s="253"/>
      <c r="X661" s="253"/>
      <c r="Y661" s="253"/>
      <c r="Z661" s="253"/>
    </row>
    <row r="662" spans="1:26" ht="15.75" customHeight="1" x14ac:dyDescent="0.25">
      <c r="A662" s="263"/>
      <c r="B662" s="263"/>
      <c r="C662" s="263"/>
      <c r="D662" s="263"/>
      <c r="E662" s="263"/>
      <c r="F662" s="263"/>
      <c r="G662" s="263"/>
      <c r="H662" s="253"/>
      <c r="I662" s="253"/>
      <c r="J662" s="253"/>
      <c r="K662" s="253"/>
      <c r="L662" s="253"/>
      <c r="M662" s="253"/>
      <c r="N662" s="253"/>
      <c r="O662" s="253"/>
      <c r="P662" s="253"/>
      <c r="Q662" s="253"/>
      <c r="R662" s="253"/>
      <c r="S662" s="253"/>
      <c r="T662" s="253"/>
      <c r="U662" s="253"/>
      <c r="V662" s="253"/>
      <c r="W662" s="253"/>
      <c r="X662" s="253"/>
      <c r="Y662" s="253"/>
      <c r="Z662" s="253"/>
    </row>
    <row r="663" spans="1:26" ht="15.75" customHeight="1" x14ac:dyDescent="0.25">
      <c r="A663" s="263"/>
      <c r="B663" s="263"/>
      <c r="C663" s="263"/>
      <c r="D663" s="263"/>
      <c r="E663" s="263"/>
      <c r="F663" s="263"/>
      <c r="G663" s="263"/>
      <c r="H663" s="253"/>
      <c r="I663" s="253"/>
      <c r="J663" s="253"/>
      <c r="K663" s="253"/>
      <c r="L663" s="253"/>
      <c r="M663" s="253"/>
      <c r="N663" s="253"/>
      <c r="O663" s="253"/>
      <c r="P663" s="253"/>
      <c r="Q663" s="253"/>
      <c r="R663" s="253"/>
      <c r="S663" s="253"/>
      <c r="T663" s="253"/>
      <c r="U663" s="253"/>
      <c r="V663" s="253"/>
      <c r="W663" s="253"/>
      <c r="X663" s="253"/>
      <c r="Y663" s="253"/>
      <c r="Z663" s="253"/>
    </row>
    <row r="664" spans="1:26" ht="15.75" customHeight="1" x14ac:dyDescent="0.25">
      <c r="A664" s="263"/>
      <c r="B664" s="263"/>
      <c r="C664" s="263"/>
      <c r="D664" s="263"/>
      <c r="E664" s="263"/>
      <c r="F664" s="263"/>
      <c r="G664" s="263"/>
      <c r="H664" s="253"/>
      <c r="I664" s="253"/>
      <c r="J664" s="253"/>
      <c r="K664" s="253"/>
      <c r="L664" s="253"/>
      <c r="M664" s="253"/>
      <c r="N664" s="253"/>
      <c r="O664" s="253"/>
      <c r="P664" s="253"/>
      <c r="Q664" s="253"/>
      <c r="R664" s="253"/>
      <c r="S664" s="253"/>
      <c r="T664" s="253"/>
      <c r="U664" s="253"/>
      <c r="V664" s="253"/>
      <c r="W664" s="253"/>
      <c r="X664" s="253"/>
      <c r="Y664" s="253"/>
      <c r="Z664" s="253"/>
    </row>
    <row r="665" spans="1:26" ht="15.75" customHeight="1" x14ac:dyDescent="0.25">
      <c r="A665" s="263"/>
      <c r="B665" s="263"/>
      <c r="C665" s="263"/>
      <c r="D665" s="263"/>
      <c r="E665" s="263"/>
      <c r="F665" s="263"/>
      <c r="G665" s="263"/>
      <c r="H665" s="253"/>
      <c r="I665" s="253"/>
      <c r="J665" s="253"/>
      <c r="K665" s="253"/>
      <c r="L665" s="253"/>
      <c r="M665" s="253"/>
      <c r="N665" s="253"/>
      <c r="O665" s="253"/>
      <c r="P665" s="253"/>
      <c r="Q665" s="253"/>
      <c r="R665" s="253"/>
      <c r="S665" s="253"/>
      <c r="T665" s="253"/>
      <c r="U665" s="253"/>
      <c r="V665" s="253"/>
      <c r="W665" s="253"/>
      <c r="X665" s="253"/>
      <c r="Y665" s="253"/>
      <c r="Z665" s="253"/>
    </row>
    <row r="666" spans="1:26" ht="15.75" customHeight="1" x14ac:dyDescent="0.25">
      <c r="A666" s="263"/>
      <c r="B666" s="263"/>
      <c r="C666" s="263"/>
      <c r="D666" s="263"/>
      <c r="E666" s="263"/>
      <c r="F666" s="263"/>
      <c r="G666" s="263"/>
      <c r="H666" s="253"/>
      <c r="I666" s="253"/>
      <c r="J666" s="253"/>
      <c r="K666" s="253"/>
      <c r="L666" s="253"/>
      <c r="M666" s="253"/>
      <c r="N666" s="253"/>
      <c r="O666" s="253"/>
      <c r="P666" s="253"/>
      <c r="Q666" s="253"/>
      <c r="R666" s="253"/>
      <c r="S666" s="253"/>
      <c r="T666" s="253"/>
      <c r="U666" s="253"/>
      <c r="V666" s="253"/>
      <c r="W666" s="253"/>
      <c r="X666" s="253"/>
      <c r="Y666" s="253"/>
      <c r="Z666" s="253"/>
    </row>
    <row r="667" spans="1:26" ht="15.75" customHeight="1" x14ac:dyDescent="0.25">
      <c r="A667" s="263"/>
      <c r="B667" s="263"/>
      <c r="C667" s="263"/>
      <c r="D667" s="263"/>
      <c r="E667" s="263"/>
      <c r="F667" s="263"/>
      <c r="G667" s="263"/>
      <c r="H667" s="253"/>
      <c r="I667" s="253"/>
      <c r="J667" s="253"/>
      <c r="K667" s="253"/>
      <c r="L667" s="253"/>
      <c r="M667" s="253"/>
      <c r="N667" s="253"/>
      <c r="O667" s="253"/>
      <c r="P667" s="253"/>
      <c r="Q667" s="253"/>
      <c r="R667" s="253"/>
      <c r="S667" s="253"/>
      <c r="T667" s="253"/>
      <c r="U667" s="253"/>
      <c r="V667" s="253"/>
      <c r="W667" s="253"/>
      <c r="X667" s="253"/>
      <c r="Y667" s="253"/>
      <c r="Z667" s="253"/>
    </row>
    <row r="668" spans="1:26" ht="15.75" customHeight="1" x14ac:dyDescent="0.25">
      <c r="A668" s="263"/>
      <c r="B668" s="263"/>
      <c r="C668" s="263"/>
      <c r="D668" s="263"/>
      <c r="E668" s="263"/>
      <c r="F668" s="263"/>
      <c r="G668" s="263"/>
      <c r="H668" s="253"/>
      <c r="I668" s="253"/>
      <c r="J668" s="253"/>
      <c r="K668" s="253"/>
      <c r="L668" s="253"/>
      <c r="M668" s="253"/>
      <c r="N668" s="253"/>
      <c r="O668" s="253"/>
      <c r="P668" s="253"/>
      <c r="Q668" s="253"/>
      <c r="R668" s="253"/>
      <c r="S668" s="253"/>
      <c r="T668" s="253"/>
      <c r="U668" s="253"/>
      <c r="V668" s="253"/>
      <c r="W668" s="253"/>
      <c r="X668" s="253"/>
      <c r="Y668" s="253"/>
      <c r="Z668" s="253"/>
    </row>
    <row r="669" spans="1:26" ht="15.75" customHeight="1" x14ac:dyDescent="0.25">
      <c r="A669" s="263"/>
      <c r="B669" s="263"/>
      <c r="C669" s="263"/>
      <c r="D669" s="263"/>
      <c r="E669" s="263"/>
      <c r="F669" s="263"/>
      <c r="G669" s="263"/>
      <c r="H669" s="253"/>
      <c r="I669" s="253"/>
      <c r="J669" s="253"/>
      <c r="K669" s="253"/>
      <c r="L669" s="253"/>
      <c r="M669" s="253"/>
      <c r="N669" s="253"/>
      <c r="O669" s="253"/>
      <c r="P669" s="253"/>
      <c r="Q669" s="253"/>
      <c r="R669" s="253"/>
      <c r="S669" s="253"/>
      <c r="T669" s="253"/>
      <c r="U669" s="253"/>
      <c r="V669" s="253"/>
      <c r="W669" s="253"/>
      <c r="X669" s="253"/>
      <c r="Y669" s="253"/>
      <c r="Z669" s="253"/>
    </row>
    <row r="670" spans="1:26" ht="15.75" customHeight="1" x14ac:dyDescent="0.25">
      <c r="A670" s="263"/>
      <c r="B670" s="263"/>
      <c r="C670" s="263"/>
      <c r="D670" s="263"/>
      <c r="E670" s="263"/>
      <c r="F670" s="263"/>
      <c r="G670" s="263"/>
      <c r="H670" s="253"/>
      <c r="I670" s="253"/>
      <c r="J670" s="253"/>
      <c r="K670" s="253"/>
      <c r="L670" s="253"/>
      <c r="M670" s="253"/>
      <c r="N670" s="253"/>
      <c r="O670" s="253"/>
      <c r="P670" s="253"/>
      <c r="Q670" s="253"/>
      <c r="R670" s="253"/>
      <c r="S670" s="253"/>
      <c r="T670" s="253"/>
      <c r="U670" s="253"/>
      <c r="V670" s="253"/>
      <c r="W670" s="253"/>
      <c r="X670" s="253"/>
      <c r="Y670" s="253"/>
      <c r="Z670" s="253"/>
    </row>
    <row r="671" spans="1:26" ht="15.75" customHeight="1" x14ac:dyDescent="0.25">
      <c r="A671" s="263"/>
      <c r="B671" s="263"/>
      <c r="C671" s="263"/>
      <c r="D671" s="263"/>
      <c r="E671" s="263"/>
      <c r="F671" s="263"/>
      <c r="G671" s="263"/>
      <c r="H671" s="253"/>
      <c r="I671" s="253"/>
      <c r="J671" s="253"/>
      <c r="K671" s="253"/>
      <c r="L671" s="253"/>
      <c r="M671" s="253"/>
      <c r="N671" s="253"/>
      <c r="O671" s="253"/>
      <c r="P671" s="253"/>
      <c r="Q671" s="253"/>
      <c r="R671" s="253"/>
      <c r="S671" s="253"/>
      <c r="T671" s="253"/>
      <c r="U671" s="253"/>
      <c r="V671" s="253"/>
      <c r="W671" s="253"/>
      <c r="X671" s="253"/>
      <c r="Y671" s="253"/>
      <c r="Z671" s="253"/>
    </row>
    <row r="672" spans="1:26" ht="15.75" customHeight="1" x14ac:dyDescent="0.25">
      <c r="A672" s="263"/>
      <c r="B672" s="263"/>
      <c r="C672" s="263"/>
      <c r="D672" s="263"/>
      <c r="E672" s="263"/>
      <c r="F672" s="263"/>
      <c r="G672" s="263"/>
      <c r="H672" s="253"/>
      <c r="I672" s="253"/>
      <c r="J672" s="253"/>
      <c r="K672" s="253"/>
      <c r="L672" s="253"/>
      <c r="M672" s="253"/>
      <c r="N672" s="253"/>
      <c r="O672" s="253"/>
      <c r="P672" s="253"/>
      <c r="Q672" s="253"/>
      <c r="R672" s="253"/>
      <c r="S672" s="253"/>
      <c r="T672" s="253"/>
      <c r="U672" s="253"/>
      <c r="V672" s="253"/>
      <c r="W672" s="253"/>
      <c r="X672" s="253"/>
      <c r="Y672" s="253"/>
      <c r="Z672" s="253"/>
    </row>
    <row r="673" spans="1:26" ht="15.75" customHeight="1" x14ac:dyDescent="0.25">
      <c r="A673" s="263"/>
      <c r="B673" s="263"/>
      <c r="C673" s="263"/>
      <c r="D673" s="263"/>
      <c r="E673" s="263"/>
      <c r="F673" s="263"/>
      <c r="G673" s="263"/>
      <c r="H673" s="253"/>
      <c r="I673" s="253"/>
      <c r="J673" s="253"/>
      <c r="K673" s="253"/>
      <c r="L673" s="253"/>
      <c r="M673" s="253"/>
      <c r="N673" s="253"/>
      <c r="O673" s="253"/>
      <c r="P673" s="253"/>
      <c r="Q673" s="253"/>
      <c r="R673" s="253"/>
      <c r="S673" s="253"/>
      <c r="T673" s="253"/>
      <c r="U673" s="253"/>
      <c r="V673" s="253"/>
      <c r="W673" s="253"/>
      <c r="X673" s="253"/>
      <c r="Y673" s="253"/>
      <c r="Z673" s="253"/>
    </row>
    <row r="674" spans="1:26" ht="15.75" customHeight="1" x14ac:dyDescent="0.25">
      <c r="A674" s="263"/>
      <c r="B674" s="263"/>
      <c r="C674" s="263"/>
      <c r="D674" s="263"/>
      <c r="E674" s="263"/>
      <c r="F674" s="263"/>
      <c r="G674" s="263"/>
      <c r="H674" s="253"/>
      <c r="I674" s="253"/>
      <c r="J674" s="253"/>
      <c r="K674" s="253"/>
      <c r="L674" s="253"/>
      <c r="M674" s="253"/>
      <c r="N674" s="253"/>
      <c r="O674" s="253"/>
      <c r="P674" s="253"/>
      <c r="Q674" s="253"/>
      <c r="R674" s="253"/>
      <c r="S674" s="253"/>
      <c r="T674" s="253"/>
      <c r="U674" s="253"/>
      <c r="V674" s="253"/>
      <c r="W674" s="253"/>
      <c r="X674" s="253"/>
      <c r="Y674" s="253"/>
      <c r="Z674" s="253"/>
    </row>
    <row r="675" spans="1:26" ht="15.75" customHeight="1" x14ac:dyDescent="0.25">
      <c r="A675" s="263"/>
      <c r="B675" s="263"/>
      <c r="C675" s="263"/>
      <c r="D675" s="263"/>
      <c r="E675" s="263"/>
      <c r="F675" s="263"/>
      <c r="G675" s="263"/>
      <c r="H675" s="253"/>
      <c r="I675" s="253"/>
      <c r="J675" s="253"/>
      <c r="K675" s="253"/>
      <c r="L675" s="253"/>
      <c r="M675" s="253"/>
      <c r="N675" s="253"/>
      <c r="O675" s="253"/>
      <c r="P675" s="253"/>
      <c r="Q675" s="253"/>
      <c r="R675" s="253"/>
      <c r="S675" s="253"/>
      <c r="T675" s="253"/>
      <c r="U675" s="253"/>
      <c r="V675" s="253"/>
      <c r="W675" s="253"/>
      <c r="X675" s="253"/>
      <c r="Y675" s="253"/>
      <c r="Z675" s="253"/>
    </row>
    <row r="676" spans="1:26" ht="15.75" customHeight="1" x14ac:dyDescent="0.25">
      <c r="A676" s="263"/>
      <c r="B676" s="263"/>
      <c r="C676" s="263"/>
      <c r="D676" s="263"/>
      <c r="E676" s="263"/>
      <c r="F676" s="263"/>
      <c r="G676" s="263"/>
      <c r="H676" s="253"/>
      <c r="I676" s="253"/>
      <c r="J676" s="253"/>
      <c r="K676" s="253"/>
      <c r="L676" s="253"/>
      <c r="M676" s="253"/>
      <c r="N676" s="253"/>
      <c r="O676" s="253"/>
      <c r="P676" s="253"/>
      <c r="Q676" s="253"/>
      <c r="R676" s="253"/>
      <c r="S676" s="253"/>
      <c r="T676" s="253"/>
      <c r="U676" s="253"/>
      <c r="V676" s="253"/>
      <c r="W676" s="253"/>
      <c r="X676" s="253"/>
      <c r="Y676" s="253"/>
      <c r="Z676" s="253"/>
    </row>
    <row r="677" spans="1:26" ht="15.75" customHeight="1" x14ac:dyDescent="0.25">
      <c r="A677" s="263"/>
      <c r="B677" s="263"/>
      <c r="C677" s="263"/>
      <c r="D677" s="263"/>
      <c r="E677" s="263"/>
      <c r="F677" s="263"/>
      <c r="G677" s="263"/>
      <c r="H677" s="253"/>
      <c r="I677" s="253"/>
      <c r="J677" s="253"/>
      <c r="K677" s="253"/>
      <c r="L677" s="253"/>
      <c r="M677" s="253"/>
      <c r="N677" s="253"/>
      <c r="O677" s="253"/>
      <c r="P677" s="253"/>
      <c r="Q677" s="253"/>
      <c r="R677" s="253"/>
      <c r="S677" s="253"/>
      <c r="T677" s="253"/>
      <c r="U677" s="253"/>
      <c r="V677" s="253"/>
      <c r="W677" s="253"/>
      <c r="X677" s="253"/>
      <c r="Y677" s="253"/>
      <c r="Z677" s="253"/>
    </row>
    <row r="678" spans="1:26" ht="15.75" customHeight="1" x14ac:dyDescent="0.25">
      <c r="A678" s="263"/>
      <c r="B678" s="263"/>
      <c r="C678" s="263"/>
      <c r="D678" s="263"/>
      <c r="E678" s="263"/>
      <c r="F678" s="263"/>
      <c r="G678" s="263"/>
      <c r="H678" s="253"/>
      <c r="I678" s="253"/>
      <c r="J678" s="253"/>
      <c r="K678" s="253"/>
      <c r="L678" s="253"/>
      <c r="M678" s="253"/>
      <c r="N678" s="253"/>
      <c r="O678" s="253"/>
      <c r="P678" s="253"/>
      <c r="Q678" s="253"/>
      <c r="R678" s="253"/>
      <c r="S678" s="253"/>
      <c r="T678" s="253"/>
      <c r="U678" s="253"/>
      <c r="V678" s="253"/>
      <c r="W678" s="253"/>
      <c r="X678" s="253"/>
      <c r="Y678" s="253"/>
      <c r="Z678" s="253"/>
    </row>
    <row r="679" spans="1:26" ht="15.75" customHeight="1" x14ac:dyDescent="0.25">
      <c r="A679" s="263"/>
      <c r="B679" s="263"/>
      <c r="C679" s="263"/>
      <c r="D679" s="263"/>
      <c r="E679" s="263"/>
      <c r="F679" s="263"/>
      <c r="G679" s="263"/>
      <c r="H679" s="253"/>
      <c r="I679" s="253"/>
      <c r="J679" s="253"/>
      <c r="K679" s="253"/>
      <c r="L679" s="253"/>
      <c r="M679" s="253"/>
      <c r="N679" s="253"/>
      <c r="O679" s="253"/>
      <c r="P679" s="253"/>
      <c r="Q679" s="253"/>
      <c r="R679" s="253"/>
      <c r="S679" s="253"/>
      <c r="T679" s="253"/>
      <c r="U679" s="253"/>
      <c r="V679" s="253"/>
      <c r="W679" s="253"/>
      <c r="X679" s="253"/>
      <c r="Y679" s="253"/>
      <c r="Z679" s="253"/>
    </row>
    <row r="680" spans="1:26" ht="15.75" customHeight="1" x14ac:dyDescent="0.25">
      <c r="A680" s="263"/>
      <c r="B680" s="263"/>
      <c r="C680" s="263"/>
      <c r="D680" s="263"/>
      <c r="E680" s="263"/>
      <c r="F680" s="263"/>
      <c r="G680" s="263"/>
      <c r="H680" s="253"/>
      <c r="I680" s="253"/>
      <c r="J680" s="253"/>
      <c r="K680" s="253"/>
      <c r="L680" s="253"/>
      <c r="M680" s="253"/>
      <c r="N680" s="253"/>
      <c r="O680" s="253"/>
      <c r="P680" s="253"/>
      <c r="Q680" s="253"/>
      <c r="R680" s="253"/>
      <c r="S680" s="253"/>
      <c r="T680" s="253"/>
      <c r="U680" s="253"/>
      <c r="V680" s="253"/>
      <c r="W680" s="253"/>
      <c r="X680" s="253"/>
      <c r="Y680" s="253"/>
      <c r="Z680" s="253"/>
    </row>
    <row r="681" spans="1:26" ht="15.75" customHeight="1" x14ac:dyDescent="0.25">
      <c r="A681" s="263"/>
      <c r="B681" s="263"/>
      <c r="C681" s="263"/>
      <c r="D681" s="263"/>
      <c r="E681" s="263"/>
      <c r="F681" s="263"/>
      <c r="G681" s="263"/>
      <c r="H681" s="253"/>
      <c r="I681" s="253"/>
      <c r="J681" s="253"/>
      <c r="K681" s="253"/>
      <c r="L681" s="253"/>
      <c r="M681" s="253"/>
      <c r="N681" s="253"/>
      <c r="O681" s="253"/>
      <c r="P681" s="253"/>
      <c r="Q681" s="253"/>
      <c r="R681" s="253"/>
      <c r="S681" s="253"/>
      <c r="T681" s="253"/>
      <c r="U681" s="253"/>
      <c r="V681" s="253"/>
      <c r="W681" s="253"/>
      <c r="X681" s="253"/>
      <c r="Y681" s="253"/>
      <c r="Z681" s="253"/>
    </row>
    <row r="682" spans="1:26" ht="15.75" customHeight="1" x14ac:dyDescent="0.25">
      <c r="A682" s="263"/>
      <c r="B682" s="263"/>
      <c r="C682" s="263"/>
      <c r="D682" s="263"/>
      <c r="E682" s="263"/>
      <c r="F682" s="263"/>
      <c r="G682" s="263"/>
      <c r="H682" s="253"/>
      <c r="I682" s="253"/>
      <c r="J682" s="253"/>
      <c r="K682" s="253"/>
      <c r="L682" s="253"/>
      <c r="M682" s="253"/>
      <c r="N682" s="253"/>
      <c r="O682" s="253"/>
      <c r="P682" s="253"/>
      <c r="Q682" s="253"/>
      <c r="R682" s="253"/>
      <c r="S682" s="253"/>
      <c r="T682" s="253"/>
      <c r="U682" s="253"/>
      <c r="V682" s="253"/>
      <c r="W682" s="253"/>
      <c r="X682" s="253"/>
      <c r="Y682" s="253"/>
      <c r="Z682" s="253"/>
    </row>
    <row r="683" spans="1:26" ht="15.75" customHeight="1" x14ac:dyDescent="0.25">
      <c r="A683" s="263"/>
      <c r="B683" s="263"/>
      <c r="C683" s="263"/>
      <c r="D683" s="263"/>
      <c r="E683" s="263"/>
      <c r="F683" s="263"/>
      <c r="G683" s="263"/>
      <c r="H683" s="253"/>
      <c r="I683" s="253"/>
      <c r="J683" s="253"/>
      <c r="K683" s="253"/>
      <c r="L683" s="253"/>
      <c r="M683" s="253"/>
      <c r="N683" s="253"/>
      <c r="O683" s="253"/>
      <c r="P683" s="253"/>
      <c r="Q683" s="253"/>
      <c r="R683" s="253"/>
      <c r="S683" s="253"/>
      <c r="T683" s="253"/>
      <c r="U683" s="253"/>
      <c r="V683" s="253"/>
      <c r="W683" s="253"/>
      <c r="X683" s="253"/>
      <c r="Y683" s="253"/>
      <c r="Z683" s="253"/>
    </row>
    <row r="684" spans="1:26" ht="15.75" customHeight="1" x14ac:dyDescent="0.25">
      <c r="A684" s="263"/>
      <c r="B684" s="263"/>
      <c r="C684" s="263"/>
      <c r="D684" s="263"/>
      <c r="E684" s="263"/>
      <c r="F684" s="263"/>
      <c r="G684" s="263"/>
      <c r="H684" s="253"/>
      <c r="I684" s="253"/>
      <c r="J684" s="253"/>
      <c r="K684" s="253"/>
      <c r="L684" s="253"/>
      <c r="M684" s="253"/>
      <c r="N684" s="253"/>
      <c r="O684" s="253"/>
      <c r="P684" s="253"/>
      <c r="Q684" s="253"/>
      <c r="R684" s="253"/>
      <c r="S684" s="253"/>
      <c r="T684" s="253"/>
      <c r="U684" s="253"/>
      <c r="V684" s="253"/>
      <c r="W684" s="253"/>
      <c r="X684" s="253"/>
      <c r="Y684" s="253"/>
      <c r="Z684" s="253"/>
    </row>
    <row r="685" spans="1:26" ht="15.75" customHeight="1" x14ac:dyDescent="0.25">
      <c r="A685" s="263"/>
      <c r="B685" s="263"/>
      <c r="C685" s="263"/>
      <c r="D685" s="263"/>
      <c r="E685" s="263"/>
      <c r="F685" s="263"/>
      <c r="G685" s="263"/>
      <c r="H685" s="253"/>
      <c r="I685" s="253"/>
      <c r="J685" s="253"/>
      <c r="K685" s="253"/>
      <c r="L685" s="253"/>
      <c r="M685" s="253"/>
      <c r="N685" s="253"/>
      <c r="O685" s="253"/>
      <c r="P685" s="253"/>
      <c r="Q685" s="253"/>
      <c r="R685" s="253"/>
      <c r="S685" s="253"/>
      <c r="T685" s="253"/>
      <c r="U685" s="253"/>
      <c r="V685" s="253"/>
      <c r="W685" s="253"/>
      <c r="X685" s="253"/>
      <c r="Y685" s="253"/>
      <c r="Z685" s="253"/>
    </row>
    <row r="686" spans="1:26" ht="15.75" customHeight="1" x14ac:dyDescent="0.25">
      <c r="A686" s="263"/>
      <c r="B686" s="263"/>
      <c r="C686" s="263"/>
      <c r="D686" s="263"/>
      <c r="E686" s="263"/>
      <c r="F686" s="263"/>
      <c r="G686" s="263"/>
      <c r="H686" s="253"/>
      <c r="I686" s="253"/>
      <c r="J686" s="253"/>
      <c r="K686" s="253"/>
      <c r="L686" s="253"/>
      <c r="M686" s="253"/>
      <c r="N686" s="253"/>
      <c r="O686" s="253"/>
      <c r="P686" s="253"/>
      <c r="Q686" s="253"/>
      <c r="R686" s="253"/>
      <c r="S686" s="253"/>
      <c r="T686" s="253"/>
      <c r="U686" s="253"/>
      <c r="V686" s="253"/>
      <c r="W686" s="253"/>
      <c r="X686" s="253"/>
      <c r="Y686" s="253"/>
      <c r="Z686" s="253"/>
    </row>
    <row r="687" spans="1:26" ht="15.75" customHeight="1" x14ac:dyDescent="0.25">
      <c r="A687" s="263"/>
      <c r="B687" s="263"/>
      <c r="C687" s="263"/>
      <c r="D687" s="263"/>
      <c r="E687" s="263"/>
      <c r="F687" s="263"/>
      <c r="G687" s="263"/>
      <c r="H687" s="253"/>
      <c r="I687" s="253"/>
      <c r="J687" s="253"/>
      <c r="K687" s="253"/>
      <c r="L687" s="253"/>
      <c r="M687" s="253"/>
      <c r="N687" s="253"/>
      <c r="O687" s="253"/>
      <c r="P687" s="253"/>
      <c r="Q687" s="253"/>
      <c r="R687" s="253"/>
      <c r="S687" s="253"/>
      <c r="T687" s="253"/>
      <c r="U687" s="253"/>
      <c r="V687" s="253"/>
      <c r="W687" s="253"/>
      <c r="X687" s="253"/>
      <c r="Y687" s="253"/>
      <c r="Z687" s="253"/>
    </row>
    <row r="688" spans="1:26" ht="15.75" customHeight="1" x14ac:dyDescent="0.25">
      <c r="A688" s="263"/>
      <c r="B688" s="263"/>
      <c r="C688" s="263"/>
      <c r="D688" s="263"/>
      <c r="E688" s="263"/>
      <c r="F688" s="263"/>
      <c r="G688" s="263"/>
      <c r="H688" s="253"/>
      <c r="I688" s="253"/>
      <c r="J688" s="253"/>
      <c r="K688" s="253"/>
      <c r="L688" s="253"/>
      <c r="M688" s="253"/>
      <c r="N688" s="253"/>
      <c r="O688" s="253"/>
      <c r="P688" s="253"/>
      <c r="Q688" s="253"/>
      <c r="R688" s="253"/>
      <c r="S688" s="253"/>
      <c r="T688" s="253"/>
      <c r="U688" s="253"/>
      <c r="V688" s="253"/>
      <c r="W688" s="253"/>
      <c r="X688" s="253"/>
      <c r="Y688" s="253"/>
      <c r="Z688" s="253"/>
    </row>
    <row r="689" spans="1:26" ht="15.75" customHeight="1" x14ac:dyDescent="0.25">
      <c r="A689" s="263"/>
      <c r="B689" s="263"/>
      <c r="C689" s="263"/>
      <c r="D689" s="263"/>
      <c r="E689" s="263"/>
      <c r="F689" s="263"/>
      <c r="G689" s="263"/>
      <c r="H689" s="253"/>
      <c r="I689" s="253"/>
      <c r="J689" s="253"/>
      <c r="K689" s="253"/>
      <c r="L689" s="253"/>
      <c r="M689" s="253"/>
      <c r="N689" s="253"/>
      <c r="O689" s="253"/>
      <c r="P689" s="253"/>
      <c r="Q689" s="253"/>
      <c r="R689" s="253"/>
      <c r="S689" s="253"/>
      <c r="T689" s="253"/>
      <c r="U689" s="253"/>
      <c r="V689" s="253"/>
      <c r="W689" s="253"/>
      <c r="X689" s="253"/>
      <c r="Y689" s="253"/>
      <c r="Z689" s="253"/>
    </row>
    <row r="690" spans="1:26" ht="15.75" customHeight="1" x14ac:dyDescent="0.25">
      <c r="A690" s="263"/>
      <c r="B690" s="263"/>
      <c r="C690" s="263"/>
      <c r="D690" s="263"/>
      <c r="E690" s="263"/>
      <c r="F690" s="263"/>
      <c r="G690" s="263"/>
      <c r="H690" s="253"/>
      <c r="I690" s="253"/>
      <c r="J690" s="253"/>
      <c r="K690" s="253"/>
      <c r="L690" s="253"/>
      <c r="M690" s="253"/>
      <c r="N690" s="253"/>
      <c r="O690" s="253"/>
      <c r="P690" s="253"/>
      <c r="Q690" s="253"/>
      <c r="R690" s="253"/>
      <c r="S690" s="253"/>
      <c r="T690" s="253"/>
      <c r="U690" s="253"/>
      <c r="V690" s="253"/>
      <c r="W690" s="253"/>
      <c r="X690" s="253"/>
      <c r="Y690" s="253"/>
      <c r="Z690" s="253"/>
    </row>
    <row r="691" spans="1:26" ht="15.75" customHeight="1" x14ac:dyDescent="0.25">
      <c r="A691" s="263"/>
      <c r="B691" s="263"/>
      <c r="C691" s="263"/>
      <c r="D691" s="263"/>
      <c r="E691" s="263"/>
      <c r="F691" s="263"/>
      <c r="G691" s="263"/>
      <c r="H691" s="253"/>
      <c r="I691" s="253"/>
      <c r="J691" s="253"/>
      <c r="K691" s="253"/>
      <c r="L691" s="253"/>
      <c r="M691" s="253"/>
      <c r="N691" s="253"/>
      <c r="O691" s="253"/>
      <c r="P691" s="253"/>
      <c r="Q691" s="253"/>
      <c r="R691" s="253"/>
      <c r="S691" s="253"/>
      <c r="T691" s="253"/>
      <c r="U691" s="253"/>
      <c r="V691" s="253"/>
      <c r="W691" s="253"/>
      <c r="X691" s="253"/>
      <c r="Y691" s="253"/>
      <c r="Z691" s="253"/>
    </row>
    <row r="692" spans="1:26" ht="15.75" customHeight="1" x14ac:dyDescent="0.25">
      <c r="A692" s="263"/>
      <c r="B692" s="263"/>
      <c r="C692" s="263"/>
      <c r="D692" s="263"/>
      <c r="E692" s="263"/>
      <c r="F692" s="263"/>
      <c r="G692" s="263"/>
      <c r="H692" s="253"/>
      <c r="I692" s="253"/>
      <c r="J692" s="253"/>
      <c r="K692" s="253"/>
      <c r="L692" s="253"/>
      <c r="M692" s="253"/>
      <c r="N692" s="253"/>
      <c r="O692" s="253"/>
      <c r="P692" s="253"/>
      <c r="Q692" s="253"/>
      <c r="R692" s="253"/>
      <c r="S692" s="253"/>
      <c r="T692" s="253"/>
      <c r="U692" s="253"/>
      <c r="V692" s="253"/>
      <c r="W692" s="253"/>
      <c r="X692" s="253"/>
      <c r="Y692" s="253"/>
      <c r="Z692" s="253"/>
    </row>
    <row r="693" spans="1:26" ht="15.75" customHeight="1" x14ac:dyDescent="0.25">
      <c r="A693" s="263"/>
      <c r="B693" s="263"/>
      <c r="C693" s="263"/>
      <c r="D693" s="263"/>
      <c r="E693" s="263"/>
      <c r="F693" s="263"/>
      <c r="G693" s="263"/>
      <c r="H693" s="253"/>
      <c r="I693" s="253"/>
      <c r="J693" s="253"/>
      <c r="K693" s="253"/>
      <c r="L693" s="253"/>
      <c r="M693" s="253"/>
      <c r="N693" s="253"/>
      <c r="O693" s="253"/>
      <c r="P693" s="253"/>
      <c r="Q693" s="253"/>
      <c r="R693" s="253"/>
      <c r="S693" s="253"/>
      <c r="T693" s="253"/>
      <c r="U693" s="253"/>
      <c r="V693" s="253"/>
      <c r="W693" s="253"/>
      <c r="X693" s="253"/>
      <c r="Y693" s="253"/>
      <c r="Z693" s="253"/>
    </row>
    <row r="694" spans="1:26" ht="15.75" customHeight="1" x14ac:dyDescent="0.25">
      <c r="A694" s="263"/>
      <c r="B694" s="263"/>
      <c r="C694" s="263"/>
      <c r="D694" s="263"/>
      <c r="E694" s="263"/>
      <c r="F694" s="263"/>
      <c r="G694" s="263"/>
      <c r="H694" s="253"/>
      <c r="I694" s="253"/>
      <c r="J694" s="253"/>
      <c r="K694" s="253"/>
      <c r="L694" s="253"/>
      <c r="M694" s="253"/>
      <c r="N694" s="253"/>
      <c r="O694" s="253"/>
      <c r="P694" s="253"/>
      <c r="Q694" s="253"/>
      <c r="R694" s="253"/>
      <c r="S694" s="253"/>
      <c r="T694" s="253"/>
      <c r="U694" s="253"/>
      <c r="V694" s="253"/>
      <c r="W694" s="253"/>
      <c r="X694" s="253"/>
      <c r="Y694" s="253"/>
      <c r="Z694" s="253"/>
    </row>
    <row r="695" spans="1:26" ht="15.75" customHeight="1" x14ac:dyDescent="0.25">
      <c r="A695" s="263"/>
      <c r="B695" s="263"/>
      <c r="C695" s="263"/>
      <c r="D695" s="263"/>
      <c r="E695" s="263"/>
      <c r="F695" s="263"/>
      <c r="G695" s="263"/>
      <c r="H695" s="253"/>
      <c r="I695" s="253"/>
      <c r="J695" s="253"/>
      <c r="K695" s="253"/>
      <c r="L695" s="253"/>
      <c r="M695" s="253"/>
      <c r="N695" s="253"/>
      <c r="O695" s="253"/>
      <c r="P695" s="253"/>
      <c r="Q695" s="253"/>
      <c r="R695" s="253"/>
      <c r="S695" s="253"/>
      <c r="T695" s="253"/>
      <c r="U695" s="253"/>
      <c r="V695" s="253"/>
      <c r="W695" s="253"/>
      <c r="X695" s="253"/>
      <c r="Y695" s="253"/>
      <c r="Z695" s="253"/>
    </row>
    <row r="696" spans="1:26" ht="15.75" customHeight="1" x14ac:dyDescent="0.25">
      <c r="A696" s="263"/>
      <c r="B696" s="263"/>
      <c r="C696" s="263"/>
      <c r="D696" s="263"/>
      <c r="E696" s="263"/>
      <c r="F696" s="263"/>
      <c r="G696" s="263"/>
      <c r="H696" s="253"/>
      <c r="I696" s="253"/>
      <c r="J696" s="253"/>
      <c r="K696" s="253"/>
      <c r="L696" s="253"/>
      <c r="M696" s="253"/>
      <c r="N696" s="253"/>
      <c r="O696" s="253"/>
      <c r="P696" s="253"/>
      <c r="Q696" s="253"/>
      <c r="R696" s="253"/>
      <c r="S696" s="253"/>
      <c r="T696" s="253"/>
      <c r="U696" s="253"/>
      <c r="V696" s="253"/>
      <c r="W696" s="253"/>
      <c r="X696" s="253"/>
      <c r="Y696" s="253"/>
      <c r="Z696" s="253"/>
    </row>
    <row r="697" spans="1:26" ht="15.75" customHeight="1" x14ac:dyDescent="0.25">
      <c r="A697" s="263"/>
      <c r="B697" s="263"/>
      <c r="C697" s="263"/>
      <c r="D697" s="263"/>
      <c r="E697" s="263"/>
      <c r="F697" s="263"/>
      <c r="G697" s="263"/>
      <c r="H697" s="253"/>
      <c r="I697" s="253"/>
      <c r="J697" s="253"/>
      <c r="K697" s="253"/>
      <c r="L697" s="253"/>
      <c r="M697" s="253"/>
      <c r="N697" s="253"/>
      <c r="O697" s="253"/>
      <c r="P697" s="253"/>
      <c r="Q697" s="253"/>
      <c r="R697" s="253"/>
      <c r="S697" s="253"/>
      <c r="T697" s="253"/>
      <c r="U697" s="253"/>
      <c r="V697" s="253"/>
      <c r="W697" s="253"/>
      <c r="X697" s="253"/>
      <c r="Y697" s="253"/>
      <c r="Z697" s="253"/>
    </row>
    <row r="698" spans="1:26" ht="15.75" customHeight="1" x14ac:dyDescent="0.25">
      <c r="A698" s="263"/>
      <c r="B698" s="263"/>
      <c r="C698" s="263"/>
      <c r="D698" s="263"/>
      <c r="E698" s="263"/>
      <c r="F698" s="263"/>
      <c r="G698" s="263"/>
      <c r="H698" s="253"/>
      <c r="I698" s="253"/>
      <c r="J698" s="253"/>
      <c r="K698" s="253"/>
      <c r="L698" s="253"/>
      <c r="M698" s="253"/>
      <c r="N698" s="253"/>
      <c r="O698" s="253"/>
      <c r="P698" s="253"/>
      <c r="Q698" s="253"/>
      <c r="R698" s="253"/>
      <c r="S698" s="253"/>
      <c r="T698" s="253"/>
      <c r="U698" s="253"/>
      <c r="V698" s="253"/>
      <c r="W698" s="253"/>
      <c r="X698" s="253"/>
      <c r="Y698" s="253"/>
      <c r="Z698" s="253"/>
    </row>
    <row r="699" spans="1:26" ht="15.75" customHeight="1" x14ac:dyDescent="0.25">
      <c r="A699" s="263"/>
      <c r="B699" s="263"/>
      <c r="C699" s="263"/>
      <c r="D699" s="263"/>
      <c r="E699" s="263"/>
      <c r="F699" s="263"/>
      <c r="G699" s="263"/>
      <c r="H699" s="253"/>
      <c r="I699" s="253"/>
      <c r="J699" s="253"/>
      <c r="K699" s="253"/>
      <c r="L699" s="253"/>
      <c r="M699" s="253"/>
      <c r="N699" s="253"/>
      <c r="O699" s="253"/>
      <c r="P699" s="253"/>
      <c r="Q699" s="253"/>
      <c r="R699" s="253"/>
      <c r="S699" s="253"/>
      <c r="T699" s="253"/>
      <c r="U699" s="253"/>
      <c r="V699" s="253"/>
      <c r="W699" s="253"/>
      <c r="X699" s="253"/>
      <c r="Y699" s="253"/>
      <c r="Z699" s="253"/>
    </row>
    <row r="700" spans="1:26" ht="15.75" customHeight="1" x14ac:dyDescent="0.25">
      <c r="A700" s="263"/>
      <c r="B700" s="263"/>
      <c r="C700" s="263"/>
      <c r="D700" s="263"/>
      <c r="E700" s="263"/>
      <c r="F700" s="263"/>
      <c r="G700" s="263"/>
      <c r="H700" s="253"/>
      <c r="I700" s="253"/>
      <c r="J700" s="253"/>
      <c r="K700" s="253"/>
      <c r="L700" s="253"/>
      <c r="M700" s="253"/>
      <c r="N700" s="253"/>
      <c r="O700" s="253"/>
      <c r="P700" s="253"/>
      <c r="Q700" s="253"/>
      <c r="R700" s="253"/>
      <c r="S700" s="253"/>
      <c r="T700" s="253"/>
      <c r="U700" s="253"/>
      <c r="V700" s="253"/>
      <c r="W700" s="253"/>
      <c r="X700" s="253"/>
      <c r="Y700" s="253"/>
      <c r="Z700" s="253"/>
    </row>
    <row r="701" spans="1:26" ht="15.75" customHeight="1" x14ac:dyDescent="0.25">
      <c r="A701" s="263"/>
      <c r="B701" s="263"/>
      <c r="C701" s="263"/>
      <c r="D701" s="263"/>
      <c r="E701" s="263"/>
      <c r="F701" s="263"/>
      <c r="G701" s="263"/>
      <c r="H701" s="253"/>
      <c r="I701" s="253"/>
      <c r="J701" s="253"/>
      <c r="K701" s="253"/>
      <c r="L701" s="253"/>
      <c r="M701" s="253"/>
      <c r="N701" s="253"/>
      <c r="O701" s="253"/>
      <c r="P701" s="253"/>
      <c r="Q701" s="253"/>
      <c r="R701" s="253"/>
      <c r="S701" s="253"/>
      <c r="T701" s="253"/>
      <c r="U701" s="253"/>
      <c r="V701" s="253"/>
      <c r="W701" s="253"/>
      <c r="X701" s="253"/>
      <c r="Y701" s="253"/>
      <c r="Z701" s="253"/>
    </row>
    <row r="702" spans="1:26" ht="15.75" customHeight="1" x14ac:dyDescent="0.25">
      <c r="A702" s="263"/>
      <c r="B702" s="263"/>
      <c r="C702" s="263"/>
      <c r="D702" s="263"/>
      <c r="E702" s="263"/>
      <c r="F702" s="263"/>
      <c r="G702" s="263"/>
      <c r="H702" s="253"/>
      <c r="I702" s="253"/>
      <c r="J702" s="253"/>
      <c r="K702" s="253"/>
      <c r="L702" s="253"/>
      <c r="M702" s="253"/>
      <c r="N702" s="253"/>
      <c r="O702" s="253"/>
      <c r="P702" s="253"/>
      <c r="Q702" s="253"/>
      <c r="R702" s="253"/>
      <c r="S702" s="253"/>
      <c r="T702" s="253"/>
      <c r="U702" s="253"/>
      <c r="V702" s="253"/>
      <c r="W702" s="253"/>
      <c r="X702" s="253"/>
      <c r="Y702" s="253"/>
      <c r="Z702" s="253"/>
    </row>
    <row r="703" spans="1:26" ht="15.75" customHeight="1" x14ac:dyDescent="0.25">
      <c r="A703" s="263"/>
      <c r="B703" s="263"/>
      <c r="C703" s="263"/>
      <c r="D703" s="263"/>
      <c r="E703" s="263"/>
      <c r="F703" s="263"/>
      <c r="G703" s="263"/>
      <c r="H703" s="253"/>
      <c r="I703" s="253"/>
      <c r="J703" s="253"/>
      <c r="K703" s="253"/>
      <c r="L703" s="253"/>
      <c r="M703" s="253"/>
      <c r="N703" s="253"/>
      <c r="O703" s="253"/>
      <c r="P703" s="253"/>
      <c r="Q703" s="253"/>
      <c r="R703" s="253"/>
      <c r="S703" s="253"/>
      <c r="T703" s="253"/>
      <c r="U703" s="253"/>
      <c r="V703" s="253"/>
      <c r="W703" s="253"/>
      <c r="X703" s="253"/>
      <c r="Y703" s="253"/>
      <c r="Z703" s="253"/>
    </row>
    <row r="704" spans="1:26" ht="15.75" customHeight="1" x14ac:dyDescent="0.25">
      <c r="A704" s="263"/>
      <c r="B704" s="263"/>
      <c r="C704" s="263"/>
      <c r="D704" s="263"/>
      <c r="E704" s="263"/>
      <c r="F704" s="263"/>
      <c r="G704" s="263"/>
      <c r="H704" s="253"/>
      <c r="I704" s="253"/>
      <c r="J704" s="253"/>
      <c r="K704" s="253"/>
      <c r="L704" s="253"/>
      <c r="M704" s="253"/>
      <c r="N704" s="253"/>
      <c r="O704" s="253"/>
      <c r="P704" s="253"/>
      <c r="Q704" s="253"/>
      <c r="R704" s="253"/>
      <c r="S704" s="253"/>
      <c r="T704" s="253"/>
      <c r="U704" s="253"/>
      <c r="V704" s="253"/>
      <c r="W704" s="253"/>
      <c r="X704" s="253"/>
      <c r="Y704" s="253"/>
      <c r="Z704" s="253"/>
    </row>
    <row r="705" spans="1:26" ht="15.75" customHeight="1" x14ac:dyDescent="0.25">
      <c r="A705" s="263"/>
      <c r="B705" s="263"/>
      <c r="C705" s="263"/>
      <c r="D705" s="263"/>
      <c r="E705" s="263"/>
      <c r="F705" s="263"/>
      <c r="G705" s="263"/>
      <c r="H705" s="253"/>
      <c r="I705" s="253"/>
      <c r="J705" s="253"/>
      <c r="K705" s="253"/>
      <c r="L705" s="253"/>
      <c r="M705" s="253"/>
      <c r="N705" s="253"/>
      <c r="O705" s="253"/>
      <c r="P705" s="253"/>
      <c r="Q705" s="253"/>
      <c r="R705" s="253"/>
      <c r="S705" s="253"/>
      <c r="T705" s="253"/>
      <c r="U705" s="253"/>
      <c r="V705" s="253"/>
      <c r="W705" s="253"/>
      <c r="X705" s="253"/>
      <c r="Y705" s="253"/>
      <c r="Z705" s="253"/>
    </row>
    <row r="706" spans="1:26" ht="15.75" customHeight="1" x14ac:dyDescent="0.25">
      <c r="A706" s="263"/>
      <c r="B706" s="263"/>
      <c r="C706" s="263"/>
      <c r="D706" s="263"/>
      <c r="E706" s="263"/>
      <c r="F706" s="263"/>
      <c r="G706" s="263"/>
      <c r="H706" s="253"/>
      <c r="I706" s="253"/>
      <c r="J706" s="253"/>
      <c r="K706" s="253"/>
      <c r="L706" s="253"/>
      <c r="M706" s="253"/>
      <c r="N706" s="253"/>
      <c r="O706" s="253"/>
      <c r="P706" s="253"/>
      <c r="Q706" s="253"/>
      <c r="R706" s="253"/>
      <c r="S706" s="253"/>
      <c r="T706" s="253"/>
      <c r="U706" s="253"/>
      <c r="V706" s="253"/>
      <c r="W706" s="253"/>
      <c r="X706" s="253"/>
      <c r="Y706" s="253"/>
      <c r="Z706" s="253"/>
    </row>
    <row r="707" spans="1:26" ht="15.75" customHeight="1" x14ac:dyDescent="0.25">
      <c r="A707" s="263"/>
      <c r="B707" s="263"/>
      <c r="C707" s="263"/>
      <c r="D707" s="263"/>
      <c r="E707" s="263"/>
      <c r="F707" s="263"/>
      <c r="G707" s="263"/>
      <c r="H707" s="253"/>
      <c r="I707" s="253"/>
      <c r="J707" s="253"/>
      <c r="K707" s="253"/>
      <c r="L707" s="253"/>
      <c r="M707" s="253"/>
      <c r="N707" s="253"/>
      <c r="O707" s="253"/>
      <c r="P707" s="253"/>
      <c r="Q707" s="253"/>
      <c r="R707" s="253"/>
      <c r="S707" s="253"/>
      <c r="T707" s="253"/>
      <c r="U707" s="253"/>
      <c r="V707" s="253"/>
      <c r="W707" s="253"/>
      <c r="X707" s="253"/>
      <c r="Y707" s="253"/>
      <c r="Z707" s="253"/>
    </row>
    <row r="708" spans="1:26" ht="15.75" customHeight="1" x14ac:dyDescent="0.25">
      <c r="A708" s="263"/>
      <c r="B708" s="263"/>
      <c r="C708" s="263"/>
      <c r="D708" s="263"/>
      <c r="E708" s="263"/>
      <c r="F708" s="263"/>
      <c r="G708" s="263"/>
      <c r="H708" s="253"/>
      <c r="I708" s="253"/>
      <c r="J708" s="253"/>
      <c r="K708" s="253"/>
      <c r="L708" s="253"/>
      <c r="M708" s="253"/>
      <c r="N708" s="253"/>
      <c r="O708" s="253"/>
      <c r="P708" s="253"/>
      <c r="Q708" s="253"/>
      <c r="R708" s="253"/>
      <c r="S708" s="253"/>
      <c r="T708" s="253"/>
      <c r="U708" s="253"/>
      <c r="V708" s="253"/>
      <c r="W708" s="253"/>
      <c r="X708" s="253"/>
      <c r="Y708" s="253"/>
      <c r="Z708" s="253"/>
    </row>
    <row r="709" spans="1:26" ht="15.75" customHeight="1" x14ac:dyDescent="0.25">
      <c r="A709" s="263"/>
      <c r="B709" s="263"/>
      <c r="C709" s="263"/>
      <c r="D709" s="263"/>
      <c r="E709" s="263"/>
      <c r="F709" s="263"/>
      <c r="G709" s="263"/>
      <c r="H709" s="253"/>
      <c r="I709" s="253"/>
      <c r="J709" s="253"/>
      <c r="K709" s="253"/>
      <c r="L709" s="253"/>
      <c r="M709" s="253"/>
      <c r="N709" s="253"/>
      <c r="O709" s="253"/>
      <c r="P709" s="253"/>
      <c r="Q709" s="253"/>
      <c r="R709" s="253"/>
      <c r="S709" s="253"/>
      <c r="T709" s="253"/>
      <c r="U709" s="253"/>
      <c r="V709" s="253"/>
      <c r="W709" s="253"/>
      <c r="X709" s="253"/>
      <c r="Y709" s="253"/>
      <c r="Z709" s="253"/>
    </row>
    <row r="710" spans="1:26" ht="15.75" customHeight="1" x14ac:dyDescent="0.25">
      <c r="A710" s="263"/>
      <c r="B710" s="263"/>
      <c r="C710" s="263"/>
      <c r="D710" s="263"/>
      <c r="E710" s="263"/>
      <c r="F710" s="263"/>
      <c r="G710" s="263"/>
      <c r="H710" s="253"/>
      <c r="I710" s="253"/>
      <c r="J710" s="253"/>
      <c r="K710" s="253"/>
      <c r="L710" s="253"/>
      <c r="M710" s="253"/>
      <c r="N710" s="253"/>
      <c r="O710" s="253"/>
      <c r="P710" s="253"/>
      <c r="Q710" s="253"/>
      <c r="R710" s="253"/>
      <c r="S710" s="253"/>
      <c r="T710" s="253"/>
      <c r="U710" s="253"/>
      <c r="V710" s="253"/>
      <c r="W710" s="253"/>
      <c r="X710" s="253"/>
      <c r="Y710" s="253"/>
      <c r="Z710" s="253"/>
    </row>
    <row r="711" spans="1:26" ht="15.75" customHeight="1" x14ac:dyDescent="0.25">
      <c r="A711" s="263"/>
      <c r="B711" s="263"/>
      <c r="C711" s="263"/>
      <c r="D711" s="263"/>
      <c r="E711" s="263"/>
      <c r="F711" s="263"/>
      <c r="G711" s="263"/>
      <c r="H711" s="253"/>
      <c r="I711" s="253"/>
      <c r="J711" s="253"/>
      <c r="K711" s="253"/>
      <c r="L711" s="253"/>
      <c r="M711" s="253"/>
      <c r="N711" s="253"/>
      <c r="O711" s="253"/>
      <c r="P711" s="253"/>
      <c r="Q711" s="253"/>
      <c r="R711" s="253"/>
      <c r="S711" s="253"/>
      <c r="T711" s="253"/>
      <c r="U711" s="253"/>
      <c r="V711" s="253"/>
      <c r="W711" s="253"/>
      <c r="X711" s="253"/>
      <c r="Y711" s="253"/>
      <c r="Z711" s="253"/>
    </row>
    <row r="712" spans="1:26" ht="15.75" customHeight="1" x14ac:dyDescent="0.25">
      <c r="A712" s="263"/>
      <c r="B712" s="263"/>
      <c r="C712" s="263"/>
      <c r="D712" s="263"/>
      <c r="E712" s="263"/>
      <c r="F712" s="263"/>
      <c r="G712" s="263"/>
      <c r="H712" s="253"/>
      <c r="I712" s="253"/>
      <c r="J712" s="253"/>
      <c r="K712" s="253"/>
      <c r="L712" s="253"/>
      <c r="M712" s="253"/>
      <c r="N712" s="253"/>
      <c r="O712" s="253"/>
      <c r="P712" s="253"/>
      <c r="Q712" s="253"/>
      <c r="R712" s="253"/>
      <c r="S712" s="253"/>
      <c r="T712" s="253"/>
      <c r="U712" s="253"/>
      <c r="V712" s="253"/>
      <c r="W712" s="253"/>
      <c r="X712" s="253"/>
      <c r="Y712" s="253"/>
      <c r="Z712" s="253"/>
    </row>
    <row r="713" spans="1:26" ht="15.75" customHeight="1" x14ac:dyDescent="0.25">
      <c r="A713" s="263"/>
      <c r="B713" s="263"/>
      <c r="C713" s="263"/>
      <c r="D713" s="263"/>
      <c r="E713" s="263"/>
      <c r="F713" s="263"/>
      <c r="G713" s="263"/>
      <c r="H713" s="253"/>
      <c r="I713" s="253"/>
      <c r="J713" s="253"/>
      <c r="K713" s="253"/>
      <c r="L713" s="253"/>
      <c r="M713" s="253"/>
      <c r="N713" s="253"/>
      <c r="O713" s="253"/>
      <c r="P713" s="253"/>
      <c r="Q713" s="253"/>
      <c r="R713" s="253"/>
      <c r="S713" s="253"/>
      <c r="T713" s="253"/>
      <c r="U713" s="253"/>
      <c r="V713" s="253"/>
      <c r="W713" s="253"/>
      <c r="X713" s="253"/>
      <c r="Y713" s="253"/>
      <c r="Z713" s="253"/>
    </row>
    <row r="714" spans="1:26" ht="15.75" customHeight="1" x14ac:dyDescent="0.25">
      <c r="A714" s="263"/>
      <c r="B714" s="263"/>
      <c r="C714" s="263"/>
      <c r="D714" s="263"/>
      <c r="E714" s="263"/>
      <c r="F714" s="263"/>
      <c r="G714" s="263"/>
      <c r="H714" s="253"/>
      <c r="I714" s="253"/>
      <c r="J714" s="253"/>
      <c r="K714" s="253"/>
      <c r="L714" s="253"/>
      <c r="M714" s="253"/>
      <c r="N714" s="253"/>
      <c r="O714" s="253"/>
      <c r="P714" s="253"/>
      <c r="Q714" s="253"/>
      <c r="R714" s="253"/>
      <c r="S714" s="253"/>
      <c r="T714" s="253"/>
      <c r="U714" s="253"/>
      <c r="V714" s="253"/>
      <c r="W714" s="253"/>
      <c r="X714" s="253"/>
      <c r="Y714" s="253"/>
      <c r="Z714" s="253"/>
    </row>
    <row r="715" spans="1:26" ht="15.75" customHeight="1" x14ac:dyDescent="0.25">
      <c r="A715" s="263"/>
      <c r="B715" s="263"/>
      <c r="C715" s="263"/>
      <c r="D715" s="263"/>
      <c r="E715" s="263"/>
      <c r="F715" s="263"/>
      <c r="G715" s="263"/>
      <c r="H715" s="253"/>
      <c r="I715" s="253"/>
      <c r="J715" s="253"/>
      <c r="K715" s="253"/>
      <c r="L715" s="253"/>
      <c r="M715" s="253"/>
      <c r="N715" s="253"/>
      <c r="O715" s="253"/>
      <c r="P715" s="253"/>
      <c r="Q715" s="253"/>
      <c r="R715" s="253"/>
      <c r="S715" s="253"/>
      <c r="T715" s="253"/>
      <c r="U715" s="253"/>
      <c r="V715" s="253"/>
      <c r="W715" s="253"/>
      <c r="X715" s="253"/>
      <c r="Y715" s="253"/>
      <c r="Z715" s="253"/>
    </row>
    <row r="716" spans="1:26" ht="15.75" customHeight="1" x14ac:dyDescent="0.25">
      <c r="A716" s="263"/>
      <c r="B716" s="263"/>
      <c r="C716" s="263"/>
      <c r="D716" s="263"/>
      <c r="E716" s="263"/>
      <c r="F716" s="263"/>
      <c r="G716" s="263"/>
      <c r="H716" s="253"/>
      <c r="I716" s="253"/>
      <c r="J716" s="253"/>
      <c r="K716" s="253"/>
      <c r="L716" s="253"/>
      <c r="M716" s="253"/>
      <c r="N716" s="253"/>
      <c r="O716" s="253"/>
      <c r="P716" s="253"/>
      <c r="Q716" s="253"/>
      <c r="R716" s="253"/>
      <c r="S716" s="253"/>
      <c r="T716" s="253"/>
      <c r="U716" s="253"/>
      <c r="V716" s="253"/>
      <c r="W716" s="253"/>
      <c r="X716" s="253"/>
      <c r="Y716" s="253"/>
      <c r="Z716" s="253"/>
    </row>
    <row r="717" spans="1:26" ht="15.75" customHeight="1" x14ac:dyDescent="0.25">
      <c r="A717" s="263"/>
      <c r="B717" s="263"/>
      <c r="C717" s="263"/>
      <c r="D717" s="263"/>
      <c r="E717" s="263"/>
      <c r="F717" s="263"/>
      <c r="G717" s="263"/>
      <c r="H717" s="253"/>
      <c r="I717" s="253"/>
      <c r="J717" s="253"/>
      <c r="K717" s="253"/>
      <c r="L717" s="253"/>
      <c r="M717" s="253"/>
      <c r="N717" s="253"/>
      <c r="O717" s="253"/>
      <c r="P717" s="253"/>
      <c r="Q717" s="253"/>
      <c r="R717" s="253"/>
      <c r="S717" s="253"/>
      <c r="T717" s="253"/>
      <c r="U717" s="253"/>
      <c r="V717" s="253"/>
      <c r="W717" s="253"/>
      <c r="X717" s="253"/>
      <c r="Y717" s="253"/>
      <c r="Z717" s="253"/>
    </row>
    <row r="718" spans="1:26" ht="15.75" customHeight="1" x14ac:dyDescent="0.25">
      <c r="A718" s="263"/>
      <c r="B718" s="263"/>
      <c r="C718" s="263"/>
      <c r="D718" s="263"/>
      <c r="E718" s="263"/>
      <c r="F718" s="263"/>
      <c r="G718" s="263"/>
      <c r="H718" s="253"/>
      <c r="I718" s="253"/>
      <c r="J718" s="253"/>
      <c r="K718" s="253"/>
      <c r="L718" s="253"/>
      <c r="M718" s="253"/>
      <c r="N718" s="253"/>
      <c r="O718" s="253"/>
      <c r="P718" s="253"/>
      <c r="Q718" s="253"/>
      <c r="R718" s="253"/>
      <c r="S718" s="253"/>
      <c r="T718" s="253"/>
      <c r="U718" s="253"/>
      <c r="V718" s="253"/>
      <c r="W718" s="253"/>
      <c r="X718" s="253"/>
      <c r="Y718" s="253"/>
      <c r="Z718" s="253"/>
    </row>
    <row r="719" spans="1:26" ht="15.75" customHeight="1" x14ac:dyDescent="0.25">
      <c r="A719" s="263"/>
      <c r="B719" s="263"/>
      <c r="C719" s="263"/>
      <c r="D719" s="263"/>
      <c r="E719" s="263"/>
      <c r="F719" s="263"/>
      <c r="G719" s="263"/>
      <c r="H719" s="253"/>
      <c r="I719" s="253"/>
      <c r="J719" s="253"/>
      <c r="K719" s="253"/>
      <c r="L719" s="253"/>
      <c r="M719" s="253"/>
      <c r="N719" s="253"/>
      <c r="O719" s="253"/>
      <c r="P719" s="253"/>
      <c r="Q719" s="253"/>
      <c r="R719" s="253"/>
      <c r="S719" s="253"/>
      <c r="T719" s="253"/>
      <c r="U719" s="253"/>
      <c r="V719" s="253"/>
      <c r="W719" s="253"/>
      <c r="X719" s="253"/>
      <c r="Y719" s="253"/>
      <c r="Z719" s="253"/>
    </row>
    <row r="720" spans="1:26" ht="15.75" customHeight="1" x14ac:dyDescent="0.25">
      <c r="A720" s="263"/>
      <c r="B720" s="263"/>
      <c r="C720" s="263"/>
      <c r="D720" s="263"/>
      <c r="E720" s="263"/>
      <c r="F720" s="263"/>
      <c r="G720" s="263"/>
      <c r="H720" s="253"/>
      <c r="I720" s="253"/>
      <c r="J720" s="253"/>
      <c r="K720" s="253"/>
      <c r="L720" s="253"/>
      <c r="M720" s="253"/>
      <c r="N720" s="253"/>
      <c r="O720" s="253"/>
      <c r="P720" s="253"/>
      <c r="Q720" s="253"/>
      <c r="R720" s="253"/>
      <c r="S720" s="253"/>
      <c r="T720" s="253"/>
      <c r="U720" s="253"/>
      <c r="V720" s="253"/>
      <c r="W720" s="253"/>
      <c r="X720" s="253"/>
      <c r="Y720" s="253"/>
      <c r="Z720" s="253"/>
    </row>
    <row r="721" spans="1:26" ht="15.75" customHeight="1" x14ac:dyDescent="0.25">
      <c r="A721" s="263"/>
      <c r="B721" s="263"/>
      <c r="C721" s="263"/>
      <c r="D721" s="263"/>
      <c r="E721" s="263"/>
      <c r="F721" s="263"/>
      <c r="G721" s="263"/>
      <c r="H721" s="253"/>
      <c r="I721" s="253"/>
      <c r="J721" s="253"/>
      <c r="K721" s="253"/>
      <c r="L721" s="253"/>
      <c r="M721" s="253"/>
      <c r="N721" s="253"/>
      <c r="O721" s="253"/>
      <c r="P721" s="253"/>
      <c r="Q721" s="253"/>
      <c r="R721" s="253"/>
      <c r="S721" s="253"/>
      <c r="T721" s="253"/>
      <c r="U721" s="253"/>
      <c r="V721" s="253"/>
      <c r="W721" s="253"/>
      <c r="X721" s="253"/>
      <c r="Y721" s="253"/>
      <c r="Z721" s="253"/>
    </row>
    <row r="722" spans="1:26" ht="15.75" customHeight="1" x14ac:dyDescent="0.25">
      <c r="A722" s="263"/>
      <c r="B722" s="263"/>
      <c r="C722" s="263"/>
      <c r="D722" s="263"/>
      <c r="E722" s="263"/>
      <c r="F722" s="263"/>
      <c r="G722" s="263"/>
      <c r="H722" s="253"/>
      <c r="I722" s="253"/>
      <c r="J722" s="253"/>
      <c r="K722" s="253"/>
      <c r="L722" s="253"/>
      <c r="M722" s="253"/>
      <c r="N722" s="253"/>
      <c r="O722" s="253"/>
      <c r="P722" s="253"/>
      <c r="Q722" s="253"/>
      <c r="R722" s="253"/>
      <c r="S722" s="253"/>
      <c r="T722" s="253"/>
      <c r="U722" s="253"/>
      <c r="V722" s="253"/>
      <c r="W722" s="253"/>
      <c r="X722" s="253"/>
      <c r="Y722" s="253"/>
      <c r="Z722" s="253"/>
    </row>
    <row r="723" spans="1:26" ht="15.75" customHeight="1" x14ac:dyDescent="0.25">
      <c r="A723" s="263"/>
      <c r="B723" s="263"/>
      <c r="C723" s="263"/>
      <c r="D723" s="263"/>
      <c r="E723" s="263"/>
      <c r="F723" s="263"/>
      <c r="G723" s="263"/>
      <c r="H723" s="253"/>
      <c r="I723" s="253"/>
      <c r="J723" s="253"/>
      <c r="K723" s="253"/>
      <c r="L723" s="253"/>
      <c r="M723" s="253"/>
      <c r="N723" s="253"/>
      <c r="O723" s="253"/>
      <c r="P723" s="253"/>
      <c r="Q723" s="253"/>
      <c r="R723" s="253"/>
      <c r="S723" s="253"/>
      <c r="T723" s="253"/>
      <c r="U723" s="253"/>
      <c r="V723" s="253"/>
      <c r="W723" s="253"/>
      <c r="X723" s="253"/>
      <c r="Y723" s="253"/>
      <c r="Z723" s="253"/>
    </row>
    <row r="724" spans="1:26" ht="15.75" customHeight="1" x14ac:dyDescent="0.25">
      <c r="A724" s="263"/>
      <c r="B724" s="263"/>
      <c r="C724" s="263"/>
      <c r="D724" s="263"/>
      <c r="E724" s="263"/>
      <c r="F724" s="263"/>
      <c r="G724" s="263"/>
      <c r="H724" s="253"/>
      <c r="I724" s="253"/>
      <c r="J724" s="253"/>
      <c r="K724" s="253"/>
      <c r="L724" s="253"/>
      <c r="M724" s="253"/>
      <c r="N724" s="253"/>
      <c r="O724" s="253"/>
      <c r="P724" s="253"/>
      <c r="Q724" s="253"/>
      <c r="R724" s="253"/>
      <c r="S724" s="253"/>
      <c r="T724" s="253"/>
      <c r="U724" s="253"/>
      <c r="V724" s="253"/>
      <c r="W724" s="253"/>
      <c r="X724" s="253"/>
      <c r="Y724" s="253"/>
      <c r="Z724" s="253"/>
    </row>
    <row r="725" spans="1:26" ht="15.75" customHeight="1" x14ac:dyDescent="0.25">
      <c r="A725" s="263"/>
      <c r="B725" s="263"/>
      <c r="C725" s="263"/>
      <c r="D725" s="263"/>
      <c r="E725" s="263"/>
      <c r="F725" s="263"/>
      <c r="G725" s="263"/>
      <c r="H725" s="253"/>
      <c r="I725" s="253"/>
      <c r="J725" s="253"/>
      <c r="K725" s="253"/>
      <c r="L725" s="253"/>
      <c r="M725" s="253"/>
      <c r="N725" s="253"/>
      <c r="O725" s="253"/>
      <c r="P725" s="253"/>
      <c r="Q725" s="253"/>
      <c r="R725" s="253"/>
      <c r="S725" s="253"/>
      <c r="T725" s="253"/>
      <c r="U725" s="253"/>
      <c r="V725" s="253"/>
      <c r="W725" s="253"/>
      <c r="X725" s="253"/>
      <c r="Y725" s="253"/>
      <c r="Z725" s="253"/>
    </row>
    <row r="726" spans="1:26" ht="15.75" customHeight="1" x14ac:dyDescent="0.25">
      <c r="A726" s="263"/>
      <c r="B726" s="263"/>
      <c r="C726" s="263"/>
      <c r="D726" s="263"/>
      <c r="E726" s="263"/>
      <c r="F726" s="263"/>
      <c r="G726" s="263"/>
      <c r="H726" s="253"/>
      <c r="I726" s="253"/>
      <c r="J726" s="253"/>
      <c r="K726" s="253"/>
      <c r="L726" s="253"/>
      <c r="M726" s="253"/>
      <c r="N726" s="253"/>
      <c r="O726" s="253"/>
      <c r="P726" s="253"/>
      <c r="Q726" s="253"/>
      <c r="R726" s="253"/>
      <c r="S726" s="253"/>
      <c r="T726" s="253"/>
      <c r="U726" s="253"/>
      <c r="V726" s="253"/>
      <c r="W726" s="253"/>
      <c r="X726" s="253"/>
      <c r="Y726" s="253"/>
      <c r="Z726" s="253"/>
    </row>
    <row r="727" spans="1:26" ht="15.75" customHeight="1" x14ac:dyDescent="0.25">
      <c r="A727" s="263"/>
      <c r="B727" s="263"/>
      <c r="C727" s="263"/>
      <c r="D727" s="263"/>
      <c r="E727" s="263"/>
      <c r="F727" s="263"/>
      <c r="G727" s="263"/>
      <c r="H727" s="253"/>
      <c r="I727" s="253"/>
      <c r="J727" s="253"/>
      <c r="K727" s="253"/>
      <c r="L727" s="253"/>
      <c r="M727" s="253"/>
      <c r="N727" s="253"/>
      <c r="O727" s="253"/>
      <c r="P727" s="253"/>
      <c r="Q727" s="253"/>
      <c r="R727" s="253"/>
      <c r="S727" s="253"/>
      <c r="T727" s="253"/>
      <c r="U727" s="253"/>
      <c r="V727" s="253"/>
      <c r="W727" s="253"/>
      <c r="X727" s="253"/>
      <c r="Y727" s="253"/>
      <c r="Z727" s="253"/>
    </row>
    <row r="728" spans="1:26" ht="15.75" customHeight="1" x14ac:dyDescent="0.25">
      <c r="A728" s="263"/>
      <c r="B728" s="263"/>
      <c r="C728" s="263"/>
      <c r="D728" s="263"/>
      <c r="E728" s="263"/>
      <c r="F728" s="263"/>
      <c r="G728" s="263"/>
      <c r="H728" s="253"/>
      <c r="I728" s="253"/>
      <c r="J728" s="253"/>
      <c r="K728" s="253"/>
      <c r="L728" s="253"/>
      <c r="M728" s="253"/>
      <c r="N728" s="253"/>
      <c r="O728" s="253"/>
      <c r="P728" s="253"/>
      <c r="Q728" s="253"/>
      <c r="R728" s="253"/>
      <c r="S728" s="253"/>
      <c r="T728" s="253"/>
      <c r="U728" s="253"/>
      <c r="V728" s="253"/>
      <c r="W728" s="253"/>
      <c r="X728" s="253"/>
      <c r="Y728" s="253"/>
      <c r="Z728" s="253"/>
    </row>
    <row r="729" spans="1:26" ht="15.75" customHeight="1" x14ac:dyDescent="0.25">
      <c r="A729" s="263"/>
      <c r="B729" s="263"/>
      <c r="C729" s="263"/>
      <c r="D729" s="263"/>
      <c r="E729" s="263"/>
      <c r="F729" s="263"/>
      <c r="G729" s="263"/>
      <c r="H729" s="253"/>
      <c r="I729" s="253"/>
      <c r="J729" s="253"/>
      <c r="K729" s="253"/>
      <c r="L729" s="253"/>
      <c r="M729" s="253"/>
      <c r="N729" s="253"/>
      <c r="O729" s="253"/>
      <c r="P729" s="253"/>
      <c r="Q729" s="253"/>
      <c r="R729" s="253"/>
      <c r="S729" s="253"/>
      <c r="T729" s="253"/>
      <c r="U729" s="253"/>
      <c r="V729" s="253"/>
      <c r="W729" s="253"/>
      <c r="X729" s="253"/>
      <c r="Y729" s="253"/>
      <c r="Z729" s="253"/>
    </row>
    <row r="730" spans="1:26" ht="15.75" customHeight="1" x14ac:dyDescent="0.25">
      <c r="A730" s="263"/>
      <c r="B730" s="263"/>
      <c r="C730" s="263"/>
      <c r="D730" s="263"/>
      <c r="E730" s="263"/>
      <c r="F730" s="263"/>
      <c r="G730" s="263"/>
      <c r="H730" s="253"/>
      <c r="I730" s="253"/>
      <c r="J730" s="253"/>
      <c r="K730" s="253"/>
      <c r="L730" s="253"/>
      <c r="M730" s="253"/>
      <c r="N730" s="253"/>
      <c r="O730" s="253"/>
      <c r="P730" s="253"/>
      <c r="Q730" s="253"/>
      <c r="R730" s="253"/>
      <c r="S730" s="253"/>
      <c r="T730" s="253"/>
      <c r="U730" s="253"/>
      <c r="V730" s="253"/>
      <c r="W730" s="253"/>
      <c r="X730" s="253"/>
      <c r="Y730" s="253"/>
      <c r="Z730" s="253"/>
    </row>
    <row r="731" spans="1:26" ht="15.75" customHeight="1" x14ac:dyDescent="0.25">
      <c r="A731" s="263"/>
      <c r="B731" s="263"/>
      <c r="C731" s="263"/>
      <c r="D731" s="263"/>
      <c r="E731" s="263"/>
      <c r="F731" s="263"/>
      <c r="G731" s="263"/>
      <c r="H731" s="253"/>
      <c r="I731" s="253"/>
      <c r="J731" s="253"/>
      <c r="K731" s="253"/>
      <c r="L731" s="253"/>
      <c r="M731" s="253"/>
      <c r="N731" s="253"/>
      <c r="O731" s="253"/>
      <c r="P731" s="253"/>
      <c r="Q731" s="253"/>
      <c r="R731" s="253"/>
      <c r="S731" s="253"/>
      <c r="T731" s="253"/>
      <c r="U731" s="253"/>
      <c r="V731" s="253"/>
      <c r="W731" s="253"/>
      <c r="X731" s="253"/>
      <c r="Y731" s="253"/>
      <c r="Z731" s="253"/>
    </row>
    <row r="732" spans="1:26" ht="15.75" customHeight="1" x14ac:dyDescent="0.25">
      <c r="A732" s="263"/>
      <c r="B732" s="263"/>
      <c r="C732" s="263"/>
      <c r="D732" s="263"/>
      <c r="E732" s="263"/>
      <c r="F732" s="263"/>
      <c r="G732" s="263"/>
      <c r="H732" s="253"/>
      <c r="I732" s="253"/>
      <c r="J732" s="253"/>
      <c r="K732" s="253"/>
      <c r="L732" s="253"/>
      <c r="M732" s="253"/>
      <c r="N732" s="253"/>
      <c r="O732" s="253"/>
      <c r="P732" s="253"/>
      <c r="Q732" s="253"/>
      <c r="R732" s="253"/>
      <c r="S732" s="253"/>
      <c r="T732" s="253"/>
      <c r="U732" s="253"/>
      <c r="V732" s="253"/>
      <c r="W732" s="253"/>
      <c r="X732" s="253"/>
      <c r="Y732" s="253"/>
      <c r="Z732" s="253"/>
    </row>
    <row r="733" spans="1:26" ht="15.75" customHeight="1" x14ac:dyDescent="0.25">
      <c r="A733" s="263"/>
      <c r="B733" s="263"/>
      <c r="C733" s="263"/>
      <c r="D733" s="263"/>
      <c r="E733" s="263"/>
      <c r="F733" s="263"/>
      <c r="G733" s="263"/>
      <c r="H733" s="253"/>
      <c r="I733" s="253"/>
      <c r="J733" s="253"/>
      <c r="K733" s="253"/>
      <c r="L733" s="253"/>
      <c r="M733" s="253"/>
      <c r="N733" s="253"/>
      <c r="O733" s="253"/>
      <c r="P733" s="253"/>
      <c r="Q733" s="253"/>
      <c r="R733" s="253"/>
      <c r="S733" s="253"/>
      <c r="T733" s="253"/>
      <c r="U733" s="253"/>
      <c r="V733" s="253"/>
      <c r="W733" s="253"/>
      <c r="X733" s="253"/>
      <c r="Y733" s="253"/>
      <c r="Z733" s="253"/>
    </row>
    <row r="734" spans="1:26" ht="15.75" customHeight="1" x14ac:dyDescent="0.25">
      <c r="A734" s="263"/>
      <c r="B734" s="263"/>
      <c r="C734" s="263"/>
      <c r="D734" s="263"/>
      <c r="E734" s="263"/>
      <c r="F734" s="263"/>
      <c r="G734" s="263"/>
      <c r="H734" s="253"/>
      <c r="I734" s="253"/>
      <c r="J734" s="253"/>
      <c r="K734" s="253"/>
      <c r="L734" s="253"/>
      <c r="M734" s="253"/>
      <c r="N734" s="253"/>
      <c r="O734" s="253"/>
      <c r="P734" s="253"/>
      <c r="Q734" s="253"/>
      <c r="R734" s="253"/>
      <c r="S734" s="253"/>
      <c r="T734" s="253"/>
      <c r="U734" s="253"/>
      <c r="V734" s="253"/>
      <c r="W734" s="253"/>
      <c r="X734" s="253"/>
      <c r="Y734" s="253"/>
      <c r="Z734" s="253"/>
    </row>
    <row r="735" spans="1:26" ht="15.75" customHeight="1" x14ac:dyDescent="0.25">
      <c r="A735" s="263"/>
      <c r="B735" s="263"/>
      <c r="C735" s="263"/>
      <c r="D735" s="263"/>
      <c r="E735" s="263"/>
      <c r="F735" s="263"/>
      <c r="G735" s="263"/>
      <c r="H735" s="253"/>
      <c r="I735" s="253"/>
      <c r="J735" s="253"/>
      <c r="K735" s="253"/>
      <c r="L735" s="253"/>
      <c r="M735" s="253"/>
      <c r="N735" s="253"/>
      <c r="O735" s="253"/>
      <c r="P735" s="253"/>
      <c r="Q735" s="253"/>
      <c r="R735" s="253"/>
      <c r="S735" s="253"/>
      <c r="T735" s="253"/>
      <c r="U735" s="253"/>
      <c r="V735" s="253"/>
      <c r="W735" s="253"/>
      <c r="X735" s="253"/>
      <c r="Y735" s="253"/>
      <c r="Z735" s="253"/>
    </row>
    <row r="736" spans="1:26" ht="15.75" customHeight="1" x14ac:dyDescent="0.25">
      <c r="A736" s="263"/>
      <c r="B736" s="263"/>
      <c r="C736" s="263"/>
      <c r="D736" s="263"/>
      <c r="E736" s="263"/>
      <c r="F736" s="263"/>
      <c r="G736" s="263"/>
      <c r="H736" s="253"/>
      <c r="I736" s="253"/>
      <c r="J736" s="253"/>
      <c r="K736" s="253"/>
      <c r="L736" s="253"/>
      <c r="M736" s="253"/>
      <c r="N736" s="253"/>
      <c r="O736" s="253"/>
      <c r="P736" s="253"/>
      <c r="Q736" s="253"/>
      <c r="R736" s="253"/>
      <c r="S736" s="253"/>
      <c r="T736" s="253"/>
      <c r="U736" s="253"/>
      <c r="V736" s="253"/>
      <c r="W736" s="253"/>
      <c r="X736" s="253"/>
      <c r="Y736" s="253"/>
      <c r="Z736" s="253"/>
    </row>
    <row r="737" spans="1:26" ht="15.75" customHeight="1" x14ac:dyDescent="0.25">
      <c r="A737" s="263"/>
      <c r="B737" s="263"/>
      <c r="C737" s="263"/>
      <c r="D737" s="263"/>
      <c r="E737" s="263"/>
      <c r="F737" s="263"/>
      <c r="G737" s="263"/>
      <c r="H737" s="253"/>
      <c r="I737" s="253"/>
      <c r="J737" s="253"/>
      <c r="K737" s="253"/>
      <c r="L737" s="253"/>
      <c r="M737" s="253"/>
      <c r="N737" s="253"/>
      <c r="O737" s="253"/>
      <c r="P737" s="253"/>
      <c r="Q737" s="253"/>
      <c r="R737" s="253"/>
      <c r="S737" s="253"/>
      <c r="T737" s="253"/>
      <c r="U737" s="253"/>
      <c r="V737" s="253"/>
      <c r="W737" s="253"/>
      <c r="X737" s="253"/>
      <c r="Y737" s="253"/>
      <c r="Z737" s="253"/>
    </row>
    <row r="738" spans="1:26" ht="15.75" customHeight="1" x14ac:dyDescent="0.25">
      <c r="A738" s="263"/>
      <c r="B738" s="263"/>
      <c r="C738" s="263"/>
      <c r="D738" s="263"/>
      <c r="E738" s="263"/>
      <c r="F738" s="263"/>
      <c r="G738" s="263"/>
      <c r="H738" s="253"/>
      <c r="I738" s="253"/>
      <c r="J738" s="253"/>
      <c r="K738" s="253"/>
      <c r="L738" s="253"/>
      <c r="M738" s="253"/>
      <c r="N738" s="253"/>
      <c r="O738" s="253"/>
      <c r="P738" s="253"/>
      <c r="Q738" s="253"/>
      <c r="R738" s="253"/>
      <c r="S738" s="253"/>
      <c r="T738" s="253"/>
      <c r="U738" s="253"/>
      <c r="V738" s="253"/>
      <c r="W738" s="253"/>
      <c r="X738" s="253"/>
      <c r="Y738" s="253"/>
      <c r="Z738" s="253"/>
    </row>
    <row r="739" spans="1:26" ht="15.75" customHeight="1" x14ac:dyDescent="0.25">
      <c r="A739" s="263"/>
      <c r="B739" s="263"/>
      <c r="C739" s="263"/>
      <c r="D739" s="263"/>
      <c r="E739" s="263"/>
      <c r="F739" s="263"/>
      <c r="G739" s="263"/>
      <c r="H739" s="253"/>
      <c r="I739" s="253"/>
      <c r="J739" s="253"/>
      <c r="K739" s="253"/>
      <c r="L739" s="253"/>
      <c r="M739" s="253"/>
      <c r="N739" s="253"/>
      <c r="O739" s="253"/>
      <c r="P739" s="253"/>
      <c r="Q739" s="253"/>
      <c r="R739" s="253"/>
      <c r="S739" s="253"/>
      <c r="T739" s="253"/>
      <c r="U739" s="253"/>
      <c r="V739" s="253"/>
      <c r="W739" s="253"/>
      <c r="X739" s="253"/>
      <c r="Y739" s="253"/>
      <c r="Z739" s="253"/>
    </row>
    <row r="740" spans="1:26" ht="15.75" customHeight="1" x14ac:dyDescent="0.25">
      <c r="A740" s="263"/>
      <c r="B740" s="263"/>
      <c r="C740" s="263"/>
      <c r="D740" s="263"/>
      <c r="E740" s="263"/>
      <c r="F740" s="263"/>
      <c r="G740" s="263"/>
      <c r="H740" s="253"/>
      <c r="I740" s="253"/>
      <c r="J740" s="253"/>
      <c r="K740" s="253"/>
      <c r="L740" s="253"/>
      <c r="M740" s="253"/>
      <c r="N740" s="253"/>
      <c r="O740" s="253"/>
      <c r="P740" s="253"/>
      <c r="Q740" s="253"/>
      <c r="R740" s="253"/>
      <c r="S740" s="253"/>
      <c r="T740" s="253"/>
      <c r="U740" s="253"/>
      <c r="V740" s="253"/>
      <c r="W740" s="253"/>
      <c r="X740" s="253"/>
      <c r="Y740" s="253"/>
      <c r="Z740" s="253"/>
    </row>
    <row r="741" spans="1:26" ht="15.75" customHeight="1" x14ac:dyDescent="0.25">
      <c r="A741" s="263"/>
      <c r="B741" s="263"/>
      <c r="C741" s="263"/>
      <c r="D741" s="263"/>
      <c r="E741" s="263"/>
      <c r="F741" s="263"/>
      <c r="G741" s="263"/>
      <c r="H741" s="253"/>
      <c r="I741" s="253"/>
      <c r="J741" s="253"/>
      <c r="K741" s="253"/>
      <c r="L741" s="253"/>
      <c r="M741" s="253"/>
      <c r="N741" s="253"/>
      <c r="O741" s="253"/>
      <c r="P741" s="253"/>
      <c r="Q741" s="253"/>
      <c r="R741" s="253"/>
      <c r="S741" s="253"/>
      <c r="T741" s="253"/>
      <c r="U741" s="253"/>
      <c r="V741" s="253"/>
      <c r="W741" s="253"/>
      <c r="X741" s="253"/>
      <c r="Y741" s="253"/>
      <c r="Z741" s="253"/>
    </row>
    <row r="742" spans="1:26" ht="15.75" customHeight="1" x14ac:dyDescent="0.25">
      <c r="A742" s="263"/>
      <c r="B742" s="263"/>
      <c r="C742" s="263"/>
      <c r="D742" s="263"/>
      <c r="E742" s="263"/>
      <c r="F742" s="263"/>
      <c r="G742" s="263"/>
      <c r="H742" s="253"/>
      <c r="I742" s="253"/>
      <c r="J742" s="253"/>
      <c r="K742" s="253"/>
      <c r="L742" s="253"/>
      <c r="M742" s="253"/>
      <c r="N742" s="253"/>
      <c r="O742" s="253"/>
      <c r="P742" s="253"/>
      <c r="Q742" s="253"/>
      <c r="R742" s="253"/>
      <c r="S742" s="253"/>
      <c r="T742" s="253"/>
      <c r="U742" s="253"/>
      <c r="V742" s="253"/>
      <c r="W742" s="253"/>
      <c r="X742" s="253"/>
      <c r="Y742" s="253"/>
      <c r="Z742" s="253"/>
    </row>
    <row r="743" spans="1:26" ht="15.75" customHeight="1" x14ac:dyDescent="0.25">
      <c r="A743" s="263"/>
      <c r="B743" s="263"/>
      <c r="C743" s="263"/>
      <c r="D743" s="263"/>
      <c r="E743" s="263"/>
      <c r="F743" s="263"/>
      <c r="G743" s="263"/>
      <c r="H743" s="253"/>
      <c r="I743" s="253"/>
      <c r="J743" s="253"/>
      <c r="K743" s="253"/>
      <c r="L743" s="253"/>
      <c r="M743" s="253"/>
      <c r="N743" s="253"/>
      <c r="O743" s="253"/>
      <c r="P743" s="253"/>
      <c r="Q743" s="253"/>
      <c r="R743" s="253"/>
      <c r="S743" s="253"/>
      <c r="T743" s="253"/>
      <c r="U743" s="253"/>
      <c r="V743" s="253"/>
      <c r="W743" s="253"/>
      <c r="X743" s="253"/>
      <c r="Y743" s="253"/>
      <c r="Z743" s="253"/>
    </row>
    <row r="744" spans="1:26" ht="15.75" customHeight="1" x14ac:dyDescent="0.25">
      <c r="A744" s="263"/>
      <c r="B744" s="263"/>
      <c r="C744" s="263"/>
      <c r="D744" s="263"/>
      <c r="E744" s="263"/>
      <c r="F744" s="263"/>
      <c r="G744" s="263"/>
      <c r="H744" s="253"/>
      <c r="I744" s="253"/>
      <c r="J744" s="253"/>
      <c r="K744" s="253"/>
      <c r="L744" s="253"/>
      <c r="M744" s="253"/>
      <c r="N744" s="253"/>
      <c r="O744" s="253"/>
      <c r="P744" s="253"/>
      <c r="Q744" s="253"/>
      <c r="R744" s="253"/>
      <c r="S744" s="253"/>
      <c r="T744" s="253"/>
      <c r="U744" s="253"/>
      <c r="V744" s="253"/>
      <c r="W744" s="253"/>
      <c r="X744" s="253"/>
      <c r="Y744" s="253"/>
      <c r="Z744" s="253"/>
    </row>
    <row r="745" spans="1:26" ht="15.75" customHeight="1" x14ac:dyDescent="0.25">
      <c r="A745" s="263"/>
      <c r="B745" s="263"/>
      <c r="C745" s="263"/>
      <c r="D745" s="263"/>
      <c r="E745" s="263"/>
      <c r="F745" s="263"/>
      <c r="G745" s="263"/>
      <c r="H745" s="253"/>
      <c r="I745" s="253"/>
      <c r="J745" s="253"/>
      <c r="K745" s="253"/>
      <c r="L745" s="253"/>
      <c r="M745" s="253"/>
      <c r="N745" s="253"/>
      <c r="O745" s="253"/>
      <c r="P745" s="253"/>
      <c r="Q745" s="253"/>
      <c r="R745" s="253"/>
      <c r="S745" s="253"/>
      <c r="T745" s="253"/>
      <c r="U745" s="253"/>
      <c r="V745" s="253"/>
      <c r="W745" s="253"/>
      <c r="X745" s="253"/>
      <c r="Y745" s="253"/>
      <c r="Z745" s="253"/>
    </row>
    <row r="746" spans="1:26" ht="15.75" customHeight="1" x14ac:dyDescent="0.25">
      <c r="A746" s="263"/>
      <c r="B746" s="263"/>
      <c r="C746" s="263"/>
      <c r="D746" s="263"/>
      <c r="E746" s="263"/>
      <c r="F746" s="263"/>
      <c r="G746" s="263"/>
      <c r="H746" s="253"/>
      <c r="I746" s="253"/>
      <c r="J746" s="253"/>
      <c r="K746" s="253"/>
      <c r="L746" s="253"/>
      <c r="M746" s="253"/>
      <c r="N746" s="253"/>
      <c r="O746" s="253"/>
      <c r="P746" s="253"/>
      <c r="Q746" s="253"/>
      <c r="R746" s="253"/>
      <c r="S746" s="253"/>
      <c r="T746" s="253"/>
      <c r="U746" s="253"/>
      <c r="V746" s="253"/>
      <c r="W746" s="253"/>
      <c r="X746" s="253"/>
      <c r="Y746" s="253"/>
      <c r="Z746" s="253"/>
    </row>
    <row r="747" spans="1:26" ht="15.75" customHeight="1" x14ac:dyDescent="0.25">
      <c r="A747" s="263"/>
      <c r="B747" s="263"/>
      <c r="C747" s="263"/>
      <c r="D747" s="263"/>
      <c r="E747" s="263"/>
      <c r="F747" s="263"/>
      <c r="G747" s="263"/>
      <c r="H747" s="253"/>
      <c r="I747" s="253"/>
      <c r="J747" s="253"/>
      <c r="K747" s="253"/>
      <c r="L747" s="253"/>
      <c r="M747" s="253"/>
      <c r="N747" s="253"/>
      <c r="O747" s="253"/>
      <c r="P747" s="253"/>
      <c r="Q747" s="253"/>
      <c r="R747" s="253"/>
      <c r="S747" s="253"/>
      <c r="T747" s="253"/>
      <c r="U747" s="253"/>
      <c r="V747" s="253"/>
      <c r="W747" s="253"/>
      <c r="X747" s="253"/>
      <c r="Y747" s="253"/>
      <c r="Z747" s="253"/>
    </row>
    <row r="748" spans="1:26" ht="15.75" customHeight="1" x14ac:dyDescent="0.25">
      <c r="A748" s="263"/>
      <c r="B748" s="263"/>
      <c r="C748" s="263"/>
      <c r="D748" s="263"/>
      <c r="E748" s="263"/>
      <c r="F748" s="263"/>
      <c r="G748" s="263"/>
      <c r="H748" s="253"/>
      <c r="I748" s="253"/>
      <c r="J748" s="253"/>
      <c r="K748" s="253"/>
      <c r="L748" s="253"/>
      <c r="M748" s="253"/>
      <c r="N748" s="253"/>
      <c r="O748" s="253"/>
      <c r="P748" s="253"/>
      <c r="Q748" s="253"/>
      <c r="R748" s="253"/>
      <c r="S748" s="253"/>
      <c r="T748" s="253"/>
      <c r="U748" s="253"/>
      <c r="V748" s="253"/>
      <c r="W748" s="253"/>
      <c r="X748" s="253"/>
      <c r="Y748" s="253"/>
      <c r="Z748" s="253"/>
    </row>
    <row r="749" spans="1:26" ht="15.75" customHeight="1" x14ac:dyDescent="0.25">
      <c r="A749" s="263"/>
      <c r="B749" s="263"/>
      <c r="C749" s="263"/>
      <c r="D749" s="263"/>
      <c r="E749" s="263"/>
      <c r="F749" s="263"/>
      <c r="G749" s="263"/>
      <c r="H749" s="253"/>
      <c r="I749" s="253"/>
      <c r="J749" s="253"/>
      <c r="K749" s="253"/>
      <c r="L749" s="253"/>
      <c r="M749" s="253"/>
      <c r="N749" s="253"/>
      <c r="O749" s="253"/>
      <c r="P749" s="253"/>
      <c r="Q749" s="253"/>
      <c r="R749" s="253"/>
      <c r="S749" s="253"/>
      <c r="T749" s="253"/>
      <c r="U749" s="253"/>
      <c r="V749" s="253"/>
      <c r="W749" s="253"/>
      <c r="X749" s="253"/>
      <c r="Y749" s="253"/>
      <c r="Z749" s="253"/>
    </row>
    <row r="750" spans="1:26" ht="15.75" customHeight="1" x14ac:dyDescent="0.25">
      <c r="A750" s="263"/>
      <c r="B750" s="263"/>
      <c r="C750" s="263"/>
      <c r="D750" s="263"/>
      <c r="E750" s="263"/>
      <c r="F750" s="263"/>
      <c r="G750" s="263"/>
      <c r="H750" s="253"/>
      <c r="I750" s="253"/>
      <c r="J750" s="253"/>
      <c r="K750" s="253"/>
      <c r="L750" s="253"/>
      <c r="M750" s="253"/>
      <c r="N750" s="253"/>
      <c r="O750" s="253"/>
      <c r="P750" s="253"/>
      <c r="Q750" s="253"/>
      <c r="R750" s="253"/>
      <c r="S750" s="253"/>
      <c r="T750" s="253"/>
      <c r="U750" s="253"/>
      <c r="V750" s="253"/>
      <c r="W750" s="253"/>
      <c r="X750" s="253"/>
      <c r="Y750" s="253"/>
      <c r="Z750" s="253"/>
    </row>
    <row r="751" spans="1:26" ht="15.75" customHeight="1" x14ac:dyDescent="0.25">
      <c r="A751" s="263"/>
      <c r="B751" s="263"/>
      <c r="C751" s="263"/>
      <c r="D751" s="263"/>
      <c r="E751" s="263"/>
      <c r="F751" s="263"/>
      <c r="G751" s="263"/>
      <c r="H751" s="253"/>
      <c r="I751" s="253"/>
      <c r="J751" s="253"/>
      <c r="K751" s="253"/>
      <c r="L751" s="253"/>
      <c r="M751" s="253"/>
      <c r="N751" s="253"/>
      <c r="O751" s="253"/>
      <c r="P751" s="253"/>
      <c r="Q751" s="253"/>
      <c r="R751" s="253"/>
      <c r="S751" s="253"/>
      <c r="T751" s="253"/>
      <c r="U751" s="253"/>
      <c r="V751" s="253"/>
      <c r="W751" s="253"/>
      <c r="X751" s="253"/>
      <c r="Y751" s="253"/>
      <c r="Z751" s="253"/>
    </row>
    <row r="752" spans="1:26" ht="15.75" customHeight="1" x14ac:dyDescent="0.25">
      <c r="A752" s="263"/>
      <c r="B752" s="263"/>
      <c r="C752" s="263"/>
      <c r="D752" s="263"/>
      <c r="E752" s="263"/>
      <c r="F752" s="263"/>
      <c r="G752" s="263"/>
      <c r="H752" s="253"/>
      <c r="I752" s="253"/>
      <c r="J752" s="253"/>
      <c r="K752" s="253"/>
      <c r="L752" s="253"/>
      <c r="M752" s="253"/>
      <c r="N752" s="253"/>
      <c r="O752" s="253"/>
      <c r="P752" s="253"/>
      <c r="Q752" s="253"/>
      <c r="R752" s="253"/>
      <c r="S752" s="253"/>
      <c r="T752" s="253"/>
      <c r="U752" s="253"/>
      <c r="V752" s="253"/>
      <c r="W752" s="253"/>
      <c r="X752" s="253"/>
      <c r="Y752" s="253"/>
      <c r="Z752" s="253"/>
    </row>
    <row r="753" spans="1:26" ht="15.75" customHeight="1" x14ac:dyDescent="0.25">
      <c r="A753" s="263"/>
      <c r="B753" s="263"/>
      <c r="C753" s="263"/>
      <c r="D753" s="263"/>
      <c r="E753" s="263"/>
      <c r="F753" s="263"/>
      <c r="G753" s="263"/>
      <c r="H753" s="253"/>
      <c r="I753" s="253"/>
      <c r="J753" s="253"/>
      <c r="K753" s="253"/>
      <c r="L753" s="253"/>
      <c r="M753" s="253"/>
      <c r="N753" s="253"/>
      <c r="O753" s="253"/>
      <c r="P753" s="253"/>
      <c r="Q753" s="253"/>
      <c r="R753" s="253"/>
      <c r="S753" s="253"/>
      <c r="T753" s="253"/>
      <c r="U753" s="253"/>
      <c r="V753" s="253"/>
      <c r="W753" s="253"/>
      <c r="X753" s="253"/>
      <c r="Y753" s="253"/>
      <c r="Z753" s="253"/>
    </row>
    <row r="754" spans="1:26" ht="15.75" customHeight="1" x14ac:dyDescent="0.25">
      <c r="A754" s="263"/>
      <c r="B754" s="263"/>
      <c r="C754" s="263"/>
      <c r="D754" s="263"/>
      <c r="E754" s="263"/>
      <c r="F754" s="263"/>
      <c r="G754" s="263"/>
      <c r="H754" s="253"/>
      <c r="I754" s="253"/>
      <c r="J754" s="253"/>
      <c r="K754" s="253"/>
      <c r="L754" s="253"/>
      <c r="M754" s="253"/>
      <c r="N754" s="253"/>
      <c r="O754" s="253"/>
      <c r="P754" s="253"/>
      <c r="Q754" s="253"/>
      <c r="R754" s="253"/>
      <c r="S754" s="253"/>
      <c r="T754" s="253"/>
      <c r="U754" s="253"/>
      <c r="V754" s="253"/>
      <c r="W754" s="253"/>
      <c r="X754" s="253"/>
      <c r="Y754" s="253"/>
      <c r="Z754" s="253"/>
    </row>
    <row r="755" spans="1:26" ht="15.75" customHeight="1" x14ac:dyDescent="0.25">
      <c r="A755" s="263"/>
      <c r="B755" s="263"/>
      <c r="C755" s="263"/>
      <c r="D755" s="263"/>
      <c r="E755" s="263"/>
      <c r="F755" s="263"/>
      <c r="G755" s="263"/>
      <c r="H755" s="253"/>
      <c r="I755" s="253"/>
      <c r="J755" s="253"/>
      <c r="K755" s="253"/>
      <c r="L755" s="253"/>
      <c r="M755" s="253"/>
      <c r="N755" s="253"/>
      <c r="O755" s="253"/>
      <c r="P755" s="253"/>
      <c r="Q755" s="253"/>
      <c r="R755" s="253"/>
      <c r="S755" s="253"/>
      <c r="T755" s="253"/>
      <c r="U755" s="253"/>
      <c r="V755" s="253"/>
      <c r="W755" s="253"/>
      <c r="X755" s="253"/>
      <c r="Y755" s="253"/>
      <c r="Z755" s="253"/>
    </row>
    <row r="756" spans="1:26" ht="15.75" customHeight="1" x14ac:dyDescent="0.25">
      <c r="A756" s="263"/>
      <c r="B756" s="263"/>
      <c r="C756" s="263"/>
      <c r="D756" s="263"/>
      <c r="E756" s="263"/>
      <c r="F756" s="263"/>
      <c r="G756" s="263"/>
      <c r="H756" s="253"/>
      <c r="I756" s="253"/>
      <c r="J756" s="253"/>
      <c r="K756" s="253"/>
      <c r="L756" s="253"/>
      <c r="M756" s="253"/>
      <c r="N756" s="253"/>
      <c r="O756" s="253"/>
      <c r="P756" s="253"/>
      <c r="Q756" s="253"/>
      <c r="R756" s="253"/>
      <c r="S756" s="253"/>
      <c r="T756" s="253"/>
      <c r="U756" s="253"/>
      <c r="V756" s="253"/>
      <c r="W756" s="253"/>
      <c r="X756" s="253"/>
      <c r="Y756" s="253"/>
      <c r="Z756" s="253"/>
    </row>
    <row r="757" spans="1:26" ht="15.75" customHeight="1" x14ac:dyDescent="0.25">
      <c r="A757" s="263"/>
      <c r="B757" s="263"/>
      <c r="C757" s="263"/>
      <c r="D757" s="263"/>
      <c r="E757" s="263"/>
      <c r="F757" s="263"/>
      <c r="G757" s="263"/>
      <c r="H757" s="253"/>
      <c r="I757" s="253"/>
      <c r="J757" s="253"/>
      <c r="K757" s="253"/>
      <c r="L757" s="253"/>
      <c r="M757" s="253"/>
      <c r="N757" s="253"/>
      <c r="O757" s="253"/>
      <c r="P757" s="253"/>
      <c r="Q757" s="253"/>
      <c r="R757" s="253"/>
      <c r="S757" s="253"/>
      <c r="T757" s="253"/>
      <c r="U757" s="253"/>
      <c r="V757" s="253"/>
      <c r="W757" s="253"/>
      <c r="X757" s="253"/>
      <c r="Y757" s="253"/>
      <c r="Z757" s="253"/>
    </row>
    <row r="758" spans="1:26" ht="15.75" customHeight="1" x14ac:dyDescent="0.25">
      <c r="A758" s="263"/>
      <c r="B758" s="263"/>
      <c r="C758" s="263"/>
      <c r="D758" s="263"/>
      <c r="E758" s="263"/>
      <c r="F758" s="263"/>
      <c r="G758" s="263"/>
      <c r="H758" s="253"/>
      <c r="I758" s="253"/>
      <c r="J758" s="253"/>
      <c r="K758" s="253"/>
      <c r="L758" s="253"/>
      <c r="M758" s="253"/>
      <c r="N758" s="253"/>
      <c r="O758" s="253"/>
      <c r="P758" s="253"/>
      <c r="Q758" s="253"/>
      <c r="R758" s="253"/>
      <c r="S758" s="253"/>
      <c r="T758" s="253"/>
      <c r="U758" s="253"/>
      <c r="V758" s="253"/>
      <c r="W758" s="253"/>
      <c r="X758" s="253"/>
      <c r="Y758" s="253"/>
      <c r="Z758" s="253"/>
    </row>
    <row r="759" spans="1:26" ht="15.75" customHeight="1" x14ac:dyDescent="0.25">
      <c r="A759" s="263"/>
      <c r="B759" s="263"/>
      <c r="C759" s="263"/>
      <c r="D759" s="263"/>
      <c r="E759" s="263"/>
      <c r="F759" s="263"/>
      <c r="G759" s="263"/>
      <c r="H759" s="253"/>
      <c r="I759" s="253"/>
      <c r="J759" s="253"/>
      <c r="K759" s="253"/>
      <c r="L759" s="253"/>
      <c r="M759" s="253"/>
      <c r="N759" s="253"/>
      <c r="O759" s="253"/>
      <c r="P759" s="253"/>
      <c r="Q759" s="253"/>
      <c r="R759" s="253"/>
      <c r="S759" s="253"/>
      <c r="T759" s="253"/>
      <c r="U759" s="253"/>
      <c r="V759" s="253"/>
      <c r="W759" s="253"/>
      <c r="X759" s="253"/>
      <c r="Y759" s="253"/>
      <c r="Z759" s="253"/>
    </row>
    <row r="760" spans="1:26" ht="15.75" customHeight="1" x14ac:dyDescent="0.25">
      <c r="A760" s="263"/>
      <c r="B760" s="263"/>
      <c r="C760" s="263"/>
      <c r="D760" s="263"/>
      <c r="E760" s="263"/>
      <c r="F760" s="263"/>
      <c r="G760" s="263"/>
      <c r="H760" s="253"/>
      <c r="I760" s="253"/>
      <c r="J760" s="253"/>
      <c r="K760" s="253"/>
      <c r="L760" s="253"/>
      <c r="M760" s="253"/>
      <c r="N760" s="253"/>
      <c r="O760" s="253"/>
      <c r="P760" s="253"/>
      <c r="Q760" s="253"/>
      <c r="R760" s="253"/>
      <c r="S760" s="253"/>
      <c r="T760" s="253"/>
      <c r="U760" s="253"/>
      <c r="V760" s="253"/>
      <c r="W760" s="253"/>
      <c r="X760" s="253"/>
      <c r="Y760" s="253"/>
      <c r="Z760" s="253"/>
    </row>
    <row r="761" spans="1:26" ht="15.75" customHeight="1" x14ac:dyDescent="0.25">
      <c r="A761" s="263"/>
      <c r="B761" s="263"/>
      <c r="C761" s="263"/>
      <c r="D761" s="263"/>
      <c r="E761" s="263"/>
      <c r="F761" s="263"/>
      <c r="G761" s="263"/>
      <c r="H761" s="253"/>
      <c r="I761" s="253"/>
      <c r="J761" s="253"/>
      <c r="K761" s="253"/>
      <c r="L761" s="253"/>
      <c r="M761" s="253"/>
      <c r="N761" s="253"/>
      <c r="O761" s="253"/>
      <c r="P761" s="253"/>
      <c r="Q761" s="253"/>
      <c r="R761" s="253"/>
      <c r="S761" s="253"/>
      <c r="T761" s="253"/>
      <c r="U761" s="253"/>
      <c r="V761" s="253"/>
      <c r="W761" s="253"/>
      <c r="X761" s="253"/>
      <c r="Y761" s="253"/>
      <c r="Z761" s="253"/>
    </row>
    <row r="762" spans="1:26" ht="15.75" customHeight="1" x14ac:dyDescent="0.25">
      <c r="A762" s="263"/>
      <c r="B762" s="263"/>
      <c r="C762" s="263"/>
      <c r="D762" s="263"/>
      <c r="E762" s="263"/>
      <c r="F762" s="263"/>
      <c r="G762" s="263"/>
      <c r="H762" s="253"/>
      <c r="I762" s="253"/>
      <c r="J762" s="253"/>
      <c r="K762" s="253"/>
      <c r="L762" s="253"/>
      <c r="M762" s="253"/>
      <c r="N762" s="253"/>
      <c r="O762" s="253"/>
      <c r="P762" s="253"/>
      <c r="Q762" s="253"/>
      <c r="R762" s="253"/>
      <c r="S762" s="253"/>
      <c r="T762" s="253"/>
      <c r="U762" s="253"/>
      <c r="V762" s="253"/>
      <c r="W762" s="253"/>
      <c r="X762" s="253"/>
      <c r="Y762" s="253"/>
      <c r="Z762" s="253"/>
    </row>
    <row r="763" spans="1:26" ht="15.75" customHeight="1" x14ac:dyDescent="0.25">
      <c r="A763" s="263"/>
      <c r="B763" s="263"/>
      <c r="C763" s="263"/>
      <c r="D763" s="263"/>
      <c r="E763" s="263"/>
      <c r="F763" s="263"/>
      <c r="G763" s="263"/>
      <c r="H763" s="253"/>
      <c r="I763" s="253"/>
      <c r="J763" s="253"/>
      <c r="K763" s="253"/>
      <c r="L763" s="253"/>
      <c r="M763" s="253"/>
      <c r="N763" s="253"/>
      <c r="O763" s="253"/>
      <c r="P763" s="253"/>
      <c r="Q763" s="253"/>
      <c r="R763" s="253"/>
      <c r="S763" s="253"/>
      <c r="T763" s="253"/>
      <c r="U763" s="253"/>
      <c r="V763" s="253"/>
      <c r="W763" s="253"/>
      <c r="X763" s="253"/>
      <c r="Y763" s="253"/>
      <c r="Z763" s="253"/>
    </row>
    <row r="764" spans="1:26" ht="15.75" customHeight="1" x14ac:dyDescent="0.25">
      <c r="A764" s="263"/>
      <c r="B764" s="263"/>
      <c r="C764" s="263"/>
      <c r="D764" s="263"/>
      <c r="E764" s="263"/>
      <c r="F764" s="263"/>
      <c r="G764" s="263"/>
      <c r="H764" s="253"/>
      <c r="I764" s="253"/>
      <c r="J764" s="253"/>
      <c r="K764" s="253"/>
      <c r="L764" s="253"/>
      <c r="M764" s="253"/>
      <c r="N764" s="253"/>
      <c r="O764" s="253"/>
      <c r="P764" s="253"/>
      <c r="Q764" s="253"/>
      <c r="R764" s="253"/>
      <c r="S764" s="253"/>
      <c r="T764" s="253"/>
      <c r="U764" s="253"/>
      <c r="V764" s="253"/>
      <c r="W764" s="253"/>
      <c r="X764" s="253"/>
      <c r="Y764" s="253"/>
      <c r="Z764" s="253"/>
    </row>
    <row r="765" spans="1:26" ht="15.75" customHeight="1" x14ac:dyDescent="0.25">
      <c r="A765" s="263"/>
      <c r="B765" s="263"/>
      <c r="C765" s="263"/>
      <c r="D765" s="263"/>
      <c r="E765" s="263"/>
      <c r="F765" s="263"/>
      <c r="G765" s="263"/>
      <c r="H765" s="253"/>
      <c r="I765" s="253"/>
      <c r="J765" s="253"/>
      <c r="K765" s="253"/>
      <c r="L765" s="253"/>
      <c r="M765" s="253"/>
      <c r="N765" s="253"/>
      <c r="O765" s="253"/>
      <c r="P765" s="253"/>
      <c r="Q765" s="253"/>
      <c r="R765" s="253"/>
      <c r="S765" s="253"/>
      <c r="T765" s="253"/>
      <c r="U765" s="253"/>
      <c r="V765" s="253"/>
      <c r="W765" s="253"/>
      <c r="X765" s="253"/>
      <c r="Y765" s="253"/>
      <c r="Z765" s="253"/>
    </row>
    <row r="766" spans="1:26" ht="15.75" customHeight="1" x14ac:dyDescent="0.25">
      <c r="A766" s="263"/>
      <c r="B766" s="263"/>
      <c r="C766" s="263"/>
      <c r="D766" s="263"/>
      <c r="E766" s="263"/>
      <c r="F766" s="263"/>
      <c r="G766" s="263"/>
      <c r="H766" s="253"/>
      <c r="I766" s="253"/>
      <c r="J766" s="253"/>
      <c r="K766" s="253"/>
      <c r="L766" s="253"/>
      <c r="M766" s="253"/>
      <c r="N766" s="253"/>
      <c r="O766" s="253"/>
      <c r="P766" s="253"/>
      <c r="Q766" s="253"/>
      <c r="R766" s="253"/>
      <c r="S766" s="253"/>
      <c r="T766" s="253"/>
      <c r="U766" s="253"/>
      <c r="V766" s="253"/>
      <c r="W766" s="253"/>
      <c r="X766" s="253"/>
      <c r="Y766" s="253"/>
      <c r="Z766" s="253"/>
    </row>
    <row r="767" spans="1:26" ht="15.75" customHeight="1" x14ac:dyDescent="0.25">
      <c r="A767" s="263"/>
      <c r="B767" s="263"/>
      <c r="C767" s="263"/>
      <c r="D767" s="263"/>
      <c r="E767" s="263"/>
      <c r="F767" s="263"/>
      <c r="G767" s="263"/>
      <c r="H767" s="253"/>
      <c r="I767" s="253"/>
      <c r="J767" s="253"/>
      <c r="K767" s="253"/>
      <c r="L767" s="253"/>
      <c r="M767" s="253"/>
      <c r="N767" s="253"/>
      <c r="O767" s="253"/>
      <c r="P767" s="253"/>
      <c r="Q767" s="253"/>
      <c r="R767" s="253"/>
      <c r="S767" s="253"/>
      <c r="T767" s="253"/>
      <c r="U767" s="253"/>
      <c r="V767" s="253"/>
      <c r="W767" s="253"/>
      <c r="X767" s="253"/>
      <c r="Y767" s="253"/>
      <c r="Z767" s="253"/>
    </row>
    <row r="768" spans="1:26" ht="15.75" customHeight="1" x14ac:dyDescent="0.25">
      <c r="A768" s="263"/>
      <c r="B768" s="263"/>
      <c r="C768" s="263"/>
      <c r="D768" s="263"/>
      <c r="E768" s="263"/>
      <c r="F768" s="263"/>
      <c r="G768" s="263"/>
      <c r="H768" s="253"/>
      <c r="I768" s="253"/>
      <c r="J768" s="253"/>
      <c r="K768" s="253"/>
      <c r="L768" s="253"/>
      <c r="M768" s="253"/>
      <c r="N768" s="253"/>
      <c r="O768" s="253"/>
      <c r="P768" s="253"/>
      <c r="Q768" s="253"/>
      <c r="R768" s="253"/>
      <c r="S768" s="253"/>
      <c r="T768" s="253"/>
      <c r="U768" s="253"/>
      <c r="V768" s="253"/>
      <c r="W768" s="253"/>
      <c r="X768" s="253"/>
      <c r="Y768" s="253"/>
      <c r="Z768" s="253"/>
    </row>
    <row r="769" spans="1:26" ht="15.75" customHeight="1" x14ac:dyDescent="0.25">
      <c r="A769" s="263"/>
      <c r="B769" s="263"/>
      <c r="C769" s="263"/>
      <c r="D769" s="263"/>
      <c r="E769" s="263"/>
      <c r="F769" s="263"/>
      <c r="G769" s="263"/>
      <c r="H769" s="253"/>
      <c r="I769" s="253"/>
      <c r="J769" s="253"/>
      <c r="K769" s="253"/>
      <c r="L769" s="253"/>
      <c r="M769" s="253"/>
      <c r="N769" s="253"/>
      <c r="O769" s="253"/>
      <c r="P769" s="253"/>
      <c r="Q769" s="253"/>
      <c r="R769" s="253"/>
      <c r="S769" s="253"/>
      <c r="T769" s="253"/>
      <c r="U769" s="253"/>
      <c r="V769" s="253"/>
      <c r="W769" s="253"/>
      <c r="X769" s="253"/>
      <c r="Y769" s="253"/>
      <c r="Z769" s="253"/>
    </row>
    <row r="770" spans="1:26" ht="15.75" customHeight="1" x14ac:dyDescent="0.25">
      <c r="A770" s="263"/>
      <c r="B770" s="263"/>
      <c r="C770" s="263"/>
      <c r="D770" s="263"/>
      <c r="E770" s="263"/>
      <c r="F770" s="263"/>
      <c r="G770" s="263"/>
      <c r="H770" s="253"/>
      <c r="I770" s="253"/>
      <c r="J770" s="253"/>
      <c r="K770" s="253"/>
      <c r="L770" s="253"/>
      <c r="M770" s="253"/>
      <c r="N770" s="253"/>
      <c r="O770" s="253"/>
      <c r="P770" s="253"/>
      <c r="Q770" s="253"/>
      <c r="R770" s="253"/>
      <c r="S770" s="253"/>
      <c r="T770" s="253"/>
      <c r="U770" s="253"/>
      <c r="V770" s="253"/>
      <c r="W770" s="253"/>
      <c r="X770" s="253"/>
      <c r="Y770" s="253"/>
      <c r="Z770" s="253"/>
    </row>
    <row r="771" spans="1:26" ht="15.75" customHeight="1" x14ac:dyDescent="0.25">
      <c r="A771" s="263"/>
      <c r="B771" s="263"/>
      <c r="C771" s="263"/>
      <c r="D771" s="263"/>
      <c r="E771" s="263"/>
      <c r="F771" s="263"/>
      <c r="G771" s="263"/>
      <c r="H771" s="253"/>
      <c r="I771" s="253"/>
      <c r="J771" s="253"/>
      <c r="K771" s="253"/>
      <c r="L771" s="253"/>
      <c r="M771" s="253"/>
      <c r="N771" s="253"/>
      <c r="O771" s="253"/>
      <c r="P771" s="253"/>
      <c r="Q771" s="253"/>
      <c r="R771" s="253"/>
      <c r="S771" s="253"/>
      <c r="T771" s="253"/>
      <c r="U771" s="253"/>
      <c r="V771" s="253"/>
      <c r="W771" s="253"/>
      <c r="X771" s="253"/>
      <c r="Y771" s="253"/>
      <c r="Z771" s="253"/>
    </row>
    <row r="772" spans="1:26" ht="15.75" customHeight="1" x14ac:dyDescent="0.25">
      <c r="A772" s="263"/>
      <c r="B772" s="263"/>
      <c r="C772" s="263"/>
      <c r="D772" s="263"/>
      <c r="E772" s="263"/>
      <c r="F772" s="263"/>
      <c r="G772" s="263"/>
      <c r="H772" s="253"/>
      <c r="I772" s="253"/>
      <c r="J772" s="253"/>
      <c r="K772" s="253"/>
      <c r="L772" s="253"/>
      <c r="M772" s="253"/>
      <c r="N772" s="253"/>
      <c r="O772" s="253"/>
      <c r="P772" s="253"/>
      <c r="Q772" s="253"/>
      <c r="R772" s="253"/>
      <c r="S772" s="253"/>
      <c r="T772" s="253"/>
      <c r="U772" s="253"/>
      <c r="V772" s="253"/>
      <c r="W772" s="253"/>
      <c r="X772" s="253"/>
      <c r="Y772" s="253"/>
      <c r="Z772" s="253"/>
    </row>
    <row r="773" spans="1:26" ht="15.75" customHeight="1" x14ac:dyDescent="0.25">
      <c r="A773" s="263"/>
      <c r="B773" s="263"/>
      <c r="C773" s="263"/>
      <c r="D773" s="263"/>
      <c r="E773" s="263"/>
      <c r="F773" s="263"/>
      <c r="G773" s="263"/>
      <c r="H773" s="253"/>
      <c r="I773" s="253"/>
      <c r="J773" s="253"/>
      <c r="K773" s="253"/>
      <c r="L773" s="253"/>
      <c r="M773" s="253"/>
      <c r="N773" s="253"/>
      <c r="O773" s="253"/>
      <c r="P773" s="253"/>
      <c r="Q773" s="253"/>
      <c r="R773" s="253"/>
      <c r="S773" s="253"/>
      <c r="T773" s="253"/>
      <c r="U773" s="253"/>
      <c r="V773" s="253"/>
      <c r="W773" s="253"/>
      <c r="X773" s="253"/>
      <c r="Y773" s="253"/>
      <c r="Z773" s="253"/>
    </row>
    <row r="774" spans="1:26" ht="15.75" customHeight="1" x14ac:dyDescent="0.25">
      <c r="A774" s="263"/>
      <c r="B774" s="263"/>
      <c r="C774" s="263"/>
      <c r="D774" s="263"/>
      <c r="E774" s="263"/>
      <c r="F774" s="263"/>
      <c r="G774" s="263"/>
      <c r="H774" s="253"/>
      <c r="I774" s="253"/>
      <c r="J774" s="253"/>
      <c r="K774" s="253"/>
      <c r="L774" s="253"/>
      <c r="M774" s="253"/>
      <c r="N774" s="253"/>
      <c r="O774" s="253"/>
      <c r="P774" s="253"/>
      <c r="Q774" s="253"/>
      <c r="R774" s="253"/>
      <c r="S774" s="253"/>
      <c r="T774" s="253"/>
      <c r="U774" s="253"/>
      <c r="V774" s="253"/>
      <c r="W774" s="253"/>
      <c r="X774" s="253"/>
      <c r="Y774" s="253"/>
      <c r="Z774" s="253"/>
    </row>
    <row r="775" spans="1:26" ht="15.75" customHeight="1" x14ac:dyDescent="0.25">
      <c r="A775" s="263"/>
      <c r="B775" s="263"/>
      <c r="C775" s="263"/>
      <c r="D775" s="263"/>
      <c r="E775" s="263"/>
      <c r="F775" s="263"/>
      <c r="G775" s="263"/>
      <c r="H775" s="253"/>
      <c r="I775" s="253"/>
      <c r="J775" s="253"/>
      <c r="K775" s="253"/>
      <c r="L775" s="253"/>
      <c r="M775" s="253"/>
      <c r="N775" s="253"/>
      <c r="O775" s="253"/>
      <c r="P775" s="253"/>
      <c r="Q775" s="253"/>
      <c r="R775" s="253"/>
      <c r="S775" s="253"/>
      <c r="T775" s="253"/>
      <c r="U775" s="253"/>
      <c r="V775" s="253"/>
      <c r="W775" s="253"/>
      <c r="X775" s="253"/>
      <c r="Y775" s="253"/>
      <c r="Z775" s="253"/>
    </row>
    <row r="776" spans="1:26" ht="15.75" customHeight="1" x14ac:dyDescent="0.25">
      <c r="A776" s="263"/>
      <c r="B776" s="263"/>
      <c r="C776" s="263"/>
      <c r="D776" s="263"/>
      <c r="E776" s="263"/>
      <c r="F776" s="263"/>
      <c r="G776" s="263"/>
      <c r="H776" s="253"/>
      <c r="I776" s="253"/>
      <c r="J776" s="253"/>
      <c r="K776" s="253"/>
      <c r="L776" s="253"/>
      <c r="M776" s="253"/>
      <c r="N776" s="253"/>
      <c r="O776" s="253"/>
      <c r="P776" s="253"/>
      <c r="Q776" s="253"/>
      <c r="R776" s="253"/>
      <c r="S776" s="253"/>
      <c r="T776" s="253"/>
      <c r="U776" s="253"/>
      <c r="V776" s="253"/>
      <c r="W776" s="253"/>
      <c r="X776" s="253"/>
      <c r="Y776" s="253"/>
      <c r="Z776" s="253"/>
    </row>
    <row r="777" spans="1:26" ht="15.75" customHeight="1" x14ac:dyDescent="0.25">
      <c r="A777" s="263"/>
      <c r="B777" s="263"/>
      <c r="C777" s="263"/>
      <c r="D777" s="263"/>
      <c r="E777" s="263"/>
      <c r="F777" s="263"/>
      <c r="G777" s="263"/>
      <c r="H777" s="253"/>
      <c r="I777" s="253"/>
      <c r="J777" s="253"/>
      <c r="K777" s="253"/>
      <c r="L777" s="253"/>
      <c r="M777" s="253"/>
      <c r="N777" s="253"/>
      <c r="O777" s="253"/>
      <c r="P777" s="253"/>
      <c r="Q777" s="253"/>
      <c r="R777" s="253"/>
      <c r="S777" s="253"/>
      <c r="T777" s="253"/>
      <c r="U777" s="253"/>
      <c r="V777" s="253"/>
      <c r="W777" s="253"/>
      <c r="X777" s="253"/>
      <c r="Y777" s="253"/>
      <c r="Z777" s="253"/>
    </row>
    <row r="778" spans="1:26" ht="15.75" customHeight="1" x14ac:dyDescent="0.25">
      <c r="A778" s="263"/>
      <c r="B778" s="263"/>
      <c r="C778" s="263"/>
      <c r="D778" s="263"/>
      <c r="E778" s="263"/>
      <c r="F778" s="263"/>
      <c r="G778" s="263"/>
      <c r="H778" s="253"/>
      <c r="I778" s="253"/>
      <c r="J778" s="253"/>
      <c r="K778" s="253"/>
      <c r="L778" s="253"/>
      <c r="M778" s="253"/>
      <c r="N778" s="253"/>
      <c r="O778" s="253"/>
      <c r="P778" s="253"/>
      <c r="Q778" s="253"/>
      <c r="R778" s="253"/>
      <c r="S778" s="253"/>
      <c r="T778" s="253"/>
      <c r="U778" s="253"/>
      <c r="V778" s="253"/>
      <c r="W778" s="253"/>
      <c r="X778" s="253"/>
      <c r="Y778" s="253"/>
      <c r="Z778" s="253"/>
    </row>
    <row r="779" spans="1:26" ht="15.75" customHeight="1" x14ac:dyDescent="0.25">
      <c r="A779" s="263"/>
      <c r="B779" s="263"/>
      <c r="C779" s="263"/>
      <c r="D779" s="263"/>
      <c r="E779" s="263"/>
      <c r="F779" s="263"/>
      <c r="G779" s="263"/>
      <c r="H779" s="253"/>
      <c r="I779" s="253"/>
      <c r="J779" s="253"/>
      <c r="K779" s="253"/>
      <c r="L779" s="253"/>
      <c r="M779" s="253"/>
      <c r="N779" s="253"/>
      <c r="O779" s="253"/>
      <c r="P779" s="253"/>
      <c r="Q779" s="253"/>
      <c r="R779" s="253"/>
      <c r="S779" s="253"/>
      <c r="T779" s="253"/>
      <c r="U779" s="253"/>
      <c r="V779" s="253"/>
      <c r="W779" s="253"/>
      <c r="X779" s="253"/>
      <c r="Y779" s="253"/>
      <c r="Z779" s="253"/>
    </row>
    <row r="780" spans="1:26" ht="15.75" customHeight="1" x14ac:dyDescent="0.25">
      <c r="A780" s="263"/>
      <c r="B780" s="263"/>
      <c r="C780" s="263"/>
      <c r="D780" s="263"/>
      <c r="E780" s="263"/>
      <c r="F780" s="263"/>
      <c r="G780" s="263"/>
      <c r="H780" s="253"/>
      <c r="I780" s="253"/>
      <c r="J780" s="253"/>
      <c r="K780" s="253"/>
      <c r="L780" s="253"/>
      <c r="M780" s="253"/>
      <c r="N780" s="253"/>
      <c r="O780" s="253"/>
      <c r="P780" s="253"/>
      <c r="Q780" s="253"/>
      <c r="R780" s="253"/>
      <c r="S780" s="253"/>
      <c r="T780" s="253"/>
      <c r="U780" s="253"/>
      <c r="V780" s="253"/>
      <c r="W780" s="253"/>
      <c r="X780" s="253"/>
      <c r="Y780" s="253"/>
      <c r="Z780" s="253"/>
    </row>
    <row r="781" spans="1:26" ht="15.75" customHeight="1" x14ac:dyDescent="0.25">
      <c r="A781" s="263"/>
      <c r="B781" s="263"/>
      <c r="C781" s="263"/>
      <c r="D781" s="263"/>
      <c r="E781" s="263"/>
      <c r="F781" s="263"/>
      <c r="G781" s="263"/>
      <c r="H781" s="253"/>
      <c r="I781" s="253"/>
      <c r="J781" s="253"/>
      <c r="K781" s="253"/>
      <c r="L781" s="253"/>
      <c r="M781" s="253"/>
      <c r="N781" s="253"/>
      <c r="O781" s="253"/>
      <c r="P781" s="253"/>
      <c r="Q781" s="253"/>
      <c r="R781" s="253"/>
      <c r="S781" s="253"/>
      <c r="T781" s="253"/>
      <c r="U781" s="253"/>
      <c r="V781" s="253"/>
      <c r="W781" s="253"/>
      <c r="X781" s="253"/>
      <c r="Y781" s="253"/>
      <c r="Z781" s="253"/>
    </row>
    <row r="782" spans="1:26" ht="15.75" customHeight="1" x14ac:dyDescent="0.25">
      <c r="A782" s="263"/>
      <c r="B782" s="263"/>
      <c r="C782" s="263"/>
      <c r="D782" s="263"/>
      <c r="E782" s="263"/>
      <c r="F782" s="263"/>
      <c r="G782" s="263"/>
      <c r="H782" s="253"/>
      <c r="I782" s="253"/>
      <c r="J782" s="253"/>
      <c r="K782" s="253"/>
      <c r="L782" s="253"/>
      <c r="M782" s="253"/>
      <c r="N782" s="253"/>
      <c r="O782" s="253"/>
      <c r="P782" s="253"/>
      <c r="Q782" s="253"/>
      <c r="R782" s="253"/>
      <c r="S782" s="253"/>
      <c r="T782" s="253"/>
      <c r="U782" s="253"/>
      <c r="V782" s="253"/>
      <c r="W782" s="253"/>
      <c r="X782" s="253"/>
      <c r="Y782" s="253"/>
      <c r="Z782" s="253"/>
    </row>
    <row r="783" spans="1:26" ht="15.75" customHeight="1" x14ac:dyDescent="0.25">
      <c r="A783" s="263"/>
      <c r="B783" s="263"/>
      <c r="C783" s="263"/>
      <c r="D783" s="263"/>
      <c r="E783" s="263"/>
      <c r="F783" s="263"/>
      <c r="G783" s="263"/>
      <c r="H783" s="253"/>
      <c r="I783" s="253"/>
      <c r="J783" s="253"/>
      <c r="K783" s="253"/>
      <c r="L783" s="253"/>
      <c r="M783" s="253"/>
      <c r="N783" s="253"/>
      <c r="O783" s="253"/>
      <c r="P783" s="253"/>
      <c r="Q783" s="253"/>
      <c r="R783" s="253"/>
      <c r="S783" s="253"/>
      <c r="T783" s="253"/>
      <c r="U783" s="253"/>
      <c r="V783" s="253"/>
      <c r="W783" s="253"/>
      <c r="X783" s="253"/>
      <c r="Y783" s="253"/>
      <c r="Z783" s="253"/>
    </row>
    <row r="784" spans="1:26" ht="15.75" customHeight="1" x14ac:dyDescent="0.25">
      <c r="A784" s="263"/>
      <c r="B784" s="263"/>
      <c r="C784" s="263"/>
      <c r="D784" s="263"/>
      <c r="E784" s="263"/>
      <c r="F784" s="263"/>
      <c r="G784" s="263"/>
      <c r="H784" s="253"/>
      <c r="I784" s="253"/>
      <c r="J784" s="253"/>
      <c r="K784" s="253"/>
      <c r="L784" s="253"/>
      <c r="M784" s="253"/>
      <c r="N784" s="253"/>
      <c r="O784" s="253"/>
      <c r="P784" s="253"/>
      <c r="Q784" s="253"/>
      <c r="R784" s="253"/>
      <c r="S784" s="253"/>
      <c r="T784" s="253"/>
      <c r="U784" s="253"/>
      <c r="V784" s="253"/>
      <c r="W784" s="253"/>
      <c r="X784" s="253"/>
      <c r="Y784" s="253"/>
      <c r="Z784" s="253"/>
    </row>
    <row r="785" spans="1:26" ht="15.75" customHeight="1" x14ac:dyDescent="0.25">
      <c r="A785" s="263"/>
      <c r="B785" s="263"/>
      <c r="C785" s="263"/>
      <c r="D785" s="263"/>
      <c r="E785" s="263"/>
      <c r="F785" s="263"/>
      <c r="G785" s="263"/>
      <c r="H785" s="253"/>
      <c r="I785" s="253"/>
      <c r="J785" s="253"/>
      <c r="K785" s="253"/>
      <c r="L785" s="253"/>
      <c r="M785" s="253"/>
      <c r="N785" s="253"/>
      <c r="O785" s="253"/>
      <c r="P785" s="253"/>
      <c r="Q785" s="253"/>
      <c r="R785" s="253"/>
      <c r="S785" s="253"/>
      <c r="T785" s="253"/>
      <c r="U785" s="253"/>
      <c r="V785" s="253"/>
      <c r="W785" s="253"/>
      <c r="X785" s="253"/>
      <c r="Y785" s="253"/>
      <c r="Z785" s="253"/>
    </row>
    <row r="786" spans="1:26" ht="15.75" customHeight="1" x14ac:dyDescent="0.25">
      <c r="A786" s="263"/>
      <c r="B786" s="263"/>
      <c r="C786" s="263"/>
      <c r="D786" s="263"/>
      <c r="E786" s="263"/>
      <c r="F786" s="263"/>
      <c r="G786" s="263"/>
      <c r="H786" s="253"/>
      <c r="I786" s="253"/>
      <c r="J786" s="253"/>
      <c r="K786" s="253"/>
      <c r="L786" s="253"/>
      <c r="M786" s="253"/>
      <c r="N786" s="253"/>
      <c r="O786" s="253"/>
      <c r="P786" s="253"/>
      <c r="Q786" s="253"/>
      <c r="R786" s="253"/>
      <c r="S786" s="253"/>
      <c r="T786" s="253"/>
      <c r="U786" s="253"/>
      <c r="V786" s="253"/>
      <c r="W786" s="253"/>
      <c r="X786" s="253"/>
      <c r="Y786" s="253"/>
      <c r="Z786" s="253"/>
    </row>
    <row r="787" spans="1:26" ht="15.75" customHeight="1" x14ac:dyDescent="0.25">
      <c r="A787" s="263"/>
      <c r="B787" s="263"/>
      <c r="C787" s="263"/>
      <c r="D787" s="263"/>
      <c r="E787" s="263"/>
      <c r="F787" s="263"/>
      <c r="G787" s="263"/>
      <c r="H787" s="253"/>
      <c r="I787" s="253"/>
      <c r="J787" s="253"/>
      <c r="K787" s="253"/>
      <c r="L787" s="253"/>
      <c r="M787" s="253"/>
      <c r="N787" s="253"/>
      <c r="O787" s="253"/>
      <c r="P787" s="253"/>
      <c r="Q787" s="253"/>
      <c r="R787" s="253"/>
      <c r="S787" s="253"/>
      <c r="T787" s="253"/>
      <c r="U787" s="253"/>
      <c r="V787" s="253"/>
      <c r="W787" s="253"/>
      <c r="X787" s="253"/>
      <c r="Y787" s="253"/>
      <c r="Z787" s="253"/>
    </row>
    <row r="788" spans="1:26" ht="15.75" customHeight="1" x14ac:dyDescent="0.25">
      <c r="A788" s="263"/>
      <c r="B788" s="263"/>
      <c r="C788" s="263"/>
      <c r="D788" s="263"/>
      <c r="E788" s="263"/>
      <c r="F788" s="263"/>
      <c r="G788" s="263"/>
      <c r="H788" s="253"/>
      <c r="I788" s="253"/>
      <c r="J788" s="253"/>
      <c r="K788" s="253"/>
      <c r="L788" s="253"/>
      <c r="M788" s="253"/>
      <c r="N788" s="253"/>
      <c r="O788" s="253"/>
      <c r="P788" s="253"/>
      <c r="Q788" s="253"/>
      <c r="R788" s="253"/>
      <c r="S788" s="253"/>
      <c r="T788" s="253"/>
      <c r="U788" s="253"/>
      <c r="V788" s="253"/>
      <c r="W788" s="253"/>
      <c r="X788" s="253"/>
      <c r="Y788" s="253"/>
      <c r="Z788" s="253"/>
    </row>
    <row r="789" spans="1:26" ht="15.75" customHeight="1" x14ac:dyDescent="0.25">
      <c r="A789" s="263"/>
      <c r="B789" s="263"/>
      <c r="C789" s="263"/>
      <c r="D789" s="263"/>
      <c r="E789" s="263"/>
      <c r="F789" s="263"/>
      <c r="G789" s="263"/>
      <c r="H789" s="253"/>
      <c r="I789" s="253"/>
      <c r="J789" s="253"/>
      <c r="K789" s="253"/>
      <c r="L789" s="253"/>
      <c r="M789" s="253"/>
      <c r="N789" s="253"/>
      <c r="O789" s="253"/>
      <c r="P789" s="253"/>
      <c r="Q789" s="253"/>
      <c r="R789" s="253"/>
      <c r="S789" s="253"/>
      <c r="T789" s="253"/>
      <c r="U789" s="253"/>
      <c r="V789" s="253"/>
      <c r="W789" s="253"/>
      <c r="X789" s="253"/>
      <c r="Y789" s="253"/>
      <c r="Z789" s="253"/>
    </row>
    <row r="790" spans="1:26" ht="15.75" customHeight="1" x14ac:dyDescent="0.25">
      <c r="A790" s="263"/>
      <c r="B790" s="263"/>
      <c r="C790" s="263"/>
      <c r="D790" s="263"/>
      <c r="E790" s="263"/>
      <c r="F790" s="263"/>
      <c r="G790" s="263"/>
      <c r="H790" s="253"/>
      <c r="I790" s="253"/>
      <c r="J790" s="253"/>
      <c r="K790" s="253"/>
      <c r="L790" s="253"/>
      <c r="M790" s="253"/>
      <c r="N790" s="253"/>
      <c r="O790" s="253"/>
      <c r="P790" s="253"/>
      <c r="Q790" s="253"/>
      <c r="R790" s="253"/>
      <c r="S790" s="253"/>
      <c r="T790" s="253"/>
      <c r="U790" s="253"/>
      <c r="V790" s="253"/>
      <c r="W790" s="253"/>
      <c r="X790" s="253"/>
      <c r="Y790" s="253"/>
      <c r="Z790" s="253"/>
    </row>
    <row r="791" spans="1:26" ht="15.75" customHeight="1" x14ac:dyDescent="0.25">
      <c r="A791" s="263"/>
      <c r="B791" s="263"/>
      <c r="C791" s="263"/>
      <c r="D791" s="263"/>
      <c r="E791" s="263"/>
      <c r="F791" s="263"/>
      <c r="G791" s="263"/>
      <c r="H791" s="253"/>
      <c r="I791" s="253"/>
      <c r="J791" s="253"/>
      <c r="K791" s="253"/>
      <c r="L791" s="253"/>
      <c r="M791" s="253"/>
      <c r="N791" s="253"/>
      <c r="O791" s="253"/>
      <c r="P791" s="253"/>
      <c r="Q791" s="253"/>
      <c r="R791" s="253"/>
      <c r="S791" s="253"/>
      <c r="T791" s="253"/>
      <c r="U791" s="253"/>
      <c r="V791" s="253"/>
      <c r="W791" s="253"/>
      <c r="X791" s="253"/>
      <c r="Y791" s="253"/>
      <c r="Z791" s="253"/>
    </row>
    <row r="792" spans="1:26" ht="15.75" customHeight="1" x14ac:dyDescent="0.25">
      <c r="A792" s="263"/>
      <c r="B792" s="263"/>
      <c r="C792" s="263"/>
      <c r="D792" s="263"/>
      <c r="E792" s="263"/>
      <c r="F792" s="263"/>
      <c r="G792" s="263"/>
      <c r="H792" s="253"/>
      <c r="I792" s="253"/>
      <c r="J792" s="253"/>
      <c r="K792" s="253"/>
      <c r="L792" s="253"/>
      <c r="M792" s="253"/>
      <c r="N792" s="253"/>
      <c r="O792" s="253"/>
      <c r="P792" s="253"/>
      <c r="Q792" s="253"/>
      <c r="R792" s="253"/>
      <c r="S792" s="253"/>
      <c r="T792" s="253"/>
      <c r="U792" s="253"/>
      <c r="V792" s="253"/>
      <c r="W792" s="253"/>
      <c r="X792" s="253"/>
      <c r="Y792" s="253"/>
      <c r="Z792" s="253"/>
    </row>
    <row r="793" spans="1:26" ht="15.75" customHeight="1" x14ac:dyDescent="0.25">
      <c r="A793" s="263"/>
      <c r="B793" s="263"/>
      <c r="C793" s="263"/>
      <c r="D793" s="263"/>
      <c r="E793" s="263"/>
      <c r="F793" s="263"/>
      <c r="G793" s="263"/>
      <c r="H793" s="253"/>
      <c r="I793" s="253"/>
      <c r="J793" s="253"/>
      <c r="K793" s="253"/>
      <c r="L793" s="253"/>
      <c r="M793" s="253"/>
      <c r="N793" s="253"/>
      <c r="O793" s="253"/>
      <c r="P793" s="253"/>
      <c r="Q793" s="253"/>
      <c r="R793" s="253"/>
      <c r="S793" s="253"/>
      <c r="T793" s="253"/>
      <c r="U793" s="253"/>
      <c r="V793" s="253"/>
      <c r="W793" s="253"/>
      <c r="X793" s="253"/>
      <c r="Y793" s="253"/>
      <c r="Z793" s="253"/>
    </row>
    <row r="794" spans="1:26" ht="15.75" customHeight="1" x14ac:dyDescent="0.25">
      <c r="A794" s="263"/>
      <c r="B794" s="263"/>
      <c r="C794" s="263"/>
      <c r="D794" s="263"/>
      <c r="E794" s="263"/>
      <c r="F794" s="263"/>
      <c r="G794" s="263"/>
      <c r="H794" s="253"/>
      <c r="I794" s="253"/>
      <c r="J794" s="253"/>
      <c r="K794" s="253"/>
      <c r="L794" s="253"/>
      <c r="M794" s="253"/>
      <c r="N794" s="253"/>
      <c r="O794" s="253"/>
      <c r="P794" s="253"/>
      <c r="Q794" s="253"/>
      <c r="R794" s="253"/>
      <c r="S794" s="253"/>
      <c r="T794" s="253"/>
      <c r="U794" s="253"/>
      <c r="V794" s="253"/>
      <c r="W794" s="253"/>
      <c r="X794" s="253"/>
      <c r="Y794" s="253"/>
      <c r="Z794" s="253"/>
    </row>
    <row r="795" spans="1:26" ht="15.75" customHeight="1" x14ac:dyDescent="0.25">
      <c r="A795" s="263"/>
      <c r="B795" s="263"/>
      <c r="C795" s="263"/>
      <c r="D795" s="263"/>
      <c r="E795" s="263"/>
      <c r="F795" s="263"/>
      <c r="G795" s="263"/>
      <c r="H795" s="253"/>
      <c r="I795" s="253"/>
      <c r="J795" s="253"/>
      <c r="K795" s="253"/>
      <c r="L795" s="253"/>
      <c r="M795" s="253"/>
      <c r="N795" s="253"/>
      <c r="O795" s="253"/>
      <c r="P795" s="253"/>
      <c r="Q795" s="253"/>
      <c r="R795" s="253"/>
      <c r="S795" s="253"/>
      <c r="T795" s="253"/>
      <c r="U795" s="253"/>
      <c r="V795" s="253"/>
      <c r="W795" s="253"/>
      <c r="X795" s="253"/>
      <c r="Y795" s="253"/>
      <c r="Z795" s="253"/>
    </row>
    <row r="796" spans="1:26" ht="15.75" customHeight="1" x14ac:dyDescent="0.25">
      <c r="A796" s="263"/>
      <c r="B796" s="263"/>
      <c r="C796" s="263"/>
      <c r="D796" s="263"/>
      <c r="E796" s="263"/>
      <c r="F796" s="263"/>
      <c r="G796" s="263"/>
      <c r="H796" s="253"/>
      <c r="I796" s="253"/>
      <c r="J796" s="253"/>
      <c r="K796" s="253"/>
      <c r="L796" s="253"/>
      <c r="M796" s="253"/>
      <c r="N796" s="253"/>
      <c r="O796" s="253"/>
      <c r="P796" s="253"/>
      <c r="Q796" s="253"/>
      <c r="R796" s="253"/>
      <c r="S796" s="253"/>
      <c r="T796" s="253"/>
      <c r="U796" s="253"/>
      <c r="V796" s="253"/>
      <c r="W796" s="253"/>
      <c r="X796" s="253"/>
      <c r="Y796" s="253"/>
      <c r="Z796" s="253"/>
    </row>
    <row r="797" spans="1:26" ht="15.75" customHeight="1" x14ac:dyDescent="0.25">
      <c r="A797" s="263"/>
      <c r="B797" s="263"/>
      <c r="C797" s="263"/>
      <c r="D797" s="263"/>
      <c r="E797" s="263"/>
      <c r="F797" s="263"/>
      <c r="G797" s="263"/>
      <c r="H797" s="253"/>
      <c r="I797" s="253"/>
      <c r="J797" s="253"/>
      <c r="K797" s="253"/>
      <c r="L797" s="253"/>
      <c r="M797" s="253"/>
      <c r="N797" s="253"/>
      <c r="O797" s="253"/>
      <c r="P797" s="253"/>
      <c r="Q797" s="253"/>
      <c r="R797" s="253"/>
      <c r="S797" s="253"/>
      <c r="T797" s="253"/>
      <c r="U797" s="253"/>
      <c r="V797" s="253"/>
      <c r="W797" s="253"/>
      <c r="X797" s="253"/>
      <c r="Y797" s="253"/>
      <c r="Z797" s="253"/>
    </row>
    <row r="798" spans="1:26" ht="15.75" customHeight="1" x14ac:dyDescent="0.25">
      <c r="A798" s="263"/>
      <c r="B798" s="263"/>
      <c r="C798" s="263"/>
      <c r="D798" s="263"/>
      <c r="E798" s="263"/>
      <c r="F798" s="263"/>
      <c r="G798" s="263"/>
      <c r="H798" s="253"/>
      <c r="I798" s="253"/>
      <c r="J798" s="253"/>
      <c r="K798" s="253"/>
      <c r="L798" s="253"/>
      <c r="M798" s="253"/>
      <c r="N798" s="253"/>
      <c r="O798" s="253"/>
      <c r="P798" s="253"/>
      <c r="Q798" s="253"/>
      <c r="R798" s="253"/>
      <c r="S798" s="253"/>
      <c r="T798" s="253"/>
      <c r="U798" s="253"/>
      <c r="V798" s="253"/>
      <c r="W798" s="253"/>
      <c r="X798" s="253"/>
      <c r="Y798" s="253"/>
      <c r="Z798" s="253"/>
    </row>
    <row r="799" spans="1:26" ht="15.75" customHeight="1" x14ac:dyDescent="0.25">
      <c r="A799" s="263"/>
      <c r="B799" s="263"/>
      <c r="C799" s="263"/>
      <c r="D799" s="263"/>
      <c r="E799" s="263"/>
      <c r="F799" s="263"/>
      <c r="G799" s="263"/>
      <c r="H799" s="253"/>
      <c r="I799" s="253"/>
      <c r="J799" s="253"/>
      <c r="K799" s="253"/>
      <c r="L799" s="253"/>
      <c r="M799" s="253"/>
      <c r="N799" s="253"/>
      <c r="O799" s="253"/>
      <c r="P799" s="253"/>
      <c r="Q799" s="253"/>
      <c r="R799" s="253"/>
      <c r="S799" s="253"/>
      <c r="T799" s="253"/>
      <c r="U799" s="253"/>
      <c r="V799" s="253"/>
      <c r="W799" s="253"/>
      <c r="X799" s="253"/>
      <c r="Y799" s="253"/>
      <c r="Z799" s="253"/>
    </row>
    <row r="800" spans="1:26" ht="15.75" customHeight="1" x14ac:dyDescent="0.25">
      <c r="A800" s="263"/>
      <c r="B800" s="263"/>
      <c r="C800" s="263"/>
      <c r="D800" s="263"/>
      <c r="E800" s="263"/>
      <c r="F800" s="263"/>
      <c r="G800" s="263"/>
      <c r="H800" s="253"/>
      <c r="I800" s="253"/>
      <c r="J800" s="253"/>
      <c r="K800" s="253"/>
      <c r="L800" s="253"/>
      <c r="M800" s="253"/>
      <c r="N800" s="253"/>
      <c r="O800" s="253"/>
      <c r="P800" s="253"/>
      <c r="Q800" s="253"/>
      <c r="R800" s="253"/>
      <c r="S800" s="253"/>
      <c r="T800" s="253"/>
      <c r="U800" s="253"/>
      <c r="V800" s="253"/>
      <c r="W800" s="253"/>
      <c r="X800" s="253"/>
      <c r="Y800" s="253"/>
      <c r="Z800" s="253"/>
    </row>
    <row r="801" spans="1:26" ht="15.75" customHeight="1" x14ac:dyDescent="0.25">
      <c r="A801" s="263"/>
      <c r="B801" s="263"/>
      <c r="C801" s="263"/>
      <c r="D801" s="263"/>
      <c r="E801" s="263"/>
      <c r="F801" s="263"/>
      <c r="G801" s="263"/>
      <c r="H801" s="253"/>
      <c r="I801" s="253"/>
      <c r="J801" s="253"/>
      <c r="K801" s="253"/>
      <c r="L801" s="253"/>
      <c r="M801" s="253"/>
      <c r="N801" s="253"/>
      <c r="O801" s="253"/>
      <c r="P801" s="253"/>
      <c r="Q801" s="253"/>
      <c r="R801" s="253"/>
      <c r="S801" s="253"/>
      <c r="T801" s="253"/>
      <c r="U801" s="253"/>
      <c r="V801" s="253"/>
      <c r="W801" s="253"/>
      <c r="X801" s="253"/>
      <c r="Y801" s="253"/>
      <c r="Z801" s="253"/>
    </row>
    <row r="802" spans="1:26" ht="15.75" customHeight="1" x14ac:dyDescent="0.25">
      <c r="A802" s="263"/>
      <c r="B802" s="263"/>
      <c r="C802" s="263"/>
      <c r="D802" s="263"/>
      <c r="E802" s="263"/>
      <c r="F802" s="263"/>
      <c r="G802" s="263"/>
      <c r="H802" s="253"/>
      <c r="I802" s="253"/>
      <c r="J802" s="253"/>
      <c r="K802" s="253"/>
      <c r="L802" s="253"/>
      <c r="M802" s="253"/>
      <c r="N802" s="253"/>
      <c r="O802" s="253"/>
      <c r="P802" s="253"/>
      <c r="Q802" s="253"/>
      <c r="R802" s="253"/>
      <c r="S802" s="253"/>
      <c r="T802" s="253"/>
      <c r="U802" s="253"/>
      <c r="V802" s="253"/>
      <c r="W802" s="253"/>
      <c r="X802" s="253"/>
      <c r="Y802" s="253"/>
      <c r="Z802" s="253"/>
    </row>
    <row r="803" spans="1:26" ht="15.75" customHeight="1" x14ac:dyDescent="0.25">
      <c r="A803" s="263"/>
      <c r="B803" s="263"/>
      <c r="C803" s="263"/>
      <c r="D803" s="263"/>
      <c r="E803" s="263"/>
      <c r="F803" s="263"/>
      <c r="G803" s="263"/>
      <c r="H803" s="253"/>
      <c r="I803" s="253"/>
      <c r="J803" s="253"/>
      <c r="K803" s="253"/>
      <c r="L803" s="253"/>
      <c r="M803" s="253"/>
      <c r="N803" s="253"/>
      <c r="O803" s="253"/>
      <c r="P803" s="253"/>
      <c r="Q803" s="253"/>
      <c r="R803" s="253"/>
      <c r="S803" s="253"/>
      <c r="T803" s="253"/>
      <c r="U803" s="253"/>
      <c r="V803" s="253"/>
      <c r="W803" s="253"/>
      <c r="X803" s="253"/>
      <c r="Y803" s="253"/>
      <c r="Z803" s="253"/>
    </row>
    <row r="804" spans="1:26" ht="15.75" customHeight="1" x14ac:dyDescent="0.25">
      <c r="A804" s="263"/>
      <c r="B804" s="263"/>
      <c r="C804" s="263"/>
      <c r="D804" s="263"/>
      <c r="E804" s="263"/>
      <c r="F804" s="263"/>
      <c r="G804" s="263"/>
      <c r="H804" s="253"/>
      <c r="I804" s="253"/>
      <c r="J804" s="253"/>
      <c r="K804" s="253"/>
      <c r="L804" s="253"/>
      <c r="M804" s="253"/>
      <c r="N804" s="253"/>
      <c r="O804" s="253"/>
      <c r="P804" s="253"/>
      <c r="Q804" s="253"/>
      <c r="R804" s="253"/>
      <c r="S804" s="253"/>
      <c r="T804" s="253"/>
      <c r="U804" s="253"/>
      <c r="V804" s="253"/>
      <c r="W804" s="253"/>
      <c r="X804" s="253"/>
      <c r="Y804" s="253"/>
      <c r="Z804" s="253"/>
    </row>
    <row r="805" spans="1:26" ht="15.75" customHeight="1" x14ac:dyDescent="0.25">
      <c r="A805" s="263"/>
      <c r="B805" s="263"/>
      <c r="C805" s="263"/>
      <c r="D805" s="263"/>
      <c r="E805" s="263"/>
      <c r="F805" s="263"/>
      <c r="G805" s="263"/>
      <c r="H805" s="253"/>
      <c r="I805" s="253"/>
      <c r="J805" s="253"/>
      <c r="K805" s="253"/>
      <c r="L805" s="253"/>
      <c r="M805" s="253"/>
      <c r="N805" s="253"/>
      <c r="O805" s="253"/>
      <c r="P805" s="253"/>
      <c r="Q805" s="253"/>
      <c r="R805" s="253"/>
      <c r="S805" s="253"/>
      <c r="T805" s="253"/>
      <c r="U805" s="253"/>
      <c r="V805" s="253"/>
      <c r="W805" s="253"/>
      <c r="X805" s="253"/>
      <c r="Y805" s="253"/>
      <c r="Z805" s="253"/>
    </row>
    <row r="806" spans="1:26" ht="15.75" customHeight="1" x14ac:dyDescent="0.25">
      <c r="A806" s="263"/>
      <c r="B806" s="263"/>
      <c r="C806" s="263"/>
      <c r="D806" s="263"/>
      <c r="E806" s="263"/>
      <c r="F806" s="263"/>
      <c r="G806" s="263"/>
      <c r="H806" s="253"/>
      <c r="I806" s="253"/>
      <c r="J806" s="253"/>
      <c r="K806" s="253"/>
      <c r="L806" s="253"/>
      <c r="M806" s="253"/>
      <c r="N806" s="253"/>
      <c r="O806" s="253"/>
      <c r="P806" s="253"/>
      <c r="Q806" s="253"/>
      <c r="R806" s="253"/>
      <c r="S806" s="253"/>
      <c r="T806" s="253"/>
      <c r="U806" s="253"/>
      <c r="V806" s="253"/>
      <c r="W806" s="253"/>
      <c r="X806" s="253"/>
      <c r="Y806" s="253"/>
      <c r="Z806" s="253"/>
    </row>
    <row r="807" spans="1:26" ht="15.75" customHeight="1" x14ac:dyDescent="0.25">
      <c r="A807" s="263"/>
      <c r="B807" s="263"/>
      <c r="C807" s="263"/>
      <c r="D807" s="263"/>
      <c r="E807" s="263"/>
      <c r="F807" s="263"/>
      <c r="G807" s="263"/>
      <c r="H807" s="253"/>
      <c r="I807" s="253"/>
      <c r="J807" s="253"/>
      <c r="K807" s="253"/>
      <c r="L807" s="253"/>
      <c r="M807" s="253"/>
      <c r="N807" s="253"/>
      <c r="O807" s="253"/>
      <c r="P807" s="253"/>
      <c r="Q807" s="253"/>
      <c r="R807" s="253"/>
      <c r="S807" s="253"/>
      <c r="T807" s="253"/>
      <c r="U807" s="253"/>
      <c r="V807" s="253"/>
      <c r="W807" s="253"/>
      <c r="X807" s="253"/>
      <c r="Y807" s="253"/>
      <c r="Z807" s="253"/>
    </row>
    <row r="808" spans="1:26" ht="15.75" customHeight="1" x14ac:dyDescent="0.25">
      <c r="A808" s="263"/>
      <c r="B808" s="263"/>
      <c r="C808" s="263"/>
      <c r="D808" s="263"/>
      <c r="E808" s="263"/>
      <c r="F808" s="263"/>
      <c r="G808" s="263"/>
      <c r="H808" s="253"/>
      <c r="I808" s="253"/>
      <c r="J808" s="253"/>
      <c r="K808" s="253"/>
      <c r="L808" s="253"/>
      <c r="M808" s="253"/>
      <c r="N808" s="253"/>
      <c r="O808" s="253"/>
      <c r="P808" s="253"/>
      <c r="Q808" s="253"/>
      <c r="R808" s="253"/>
      <c r="S808" s="253"/>
      <c r="T808" s="253"/>
      <c r="U808" s="253"/>
      <c r="V808" s="253"/>
      <c r="W808" s="253"/>
      <c r="X808" s="253"/>
      <c r="Y808" s="253"/>
      <c r="Z808" s="253"/>
    </row>
    <row r="809" spans="1:26" ht="15.75" customHeight="1" x14ac:dyDescent="0.25">
      <c r="A809" s="263"/>
      <c r="B809" s="263"/>
      <c r="C809" s="263"/>
      <c r="D809" s="263"/>
      <c r="E809" s="263"/>
      <c r="F809" s="263"/>
      <c r="G809" s="263"/>
      <c r="H809" s="253"/>
      <c r="I809" s="253"/>
      <c r="J809" s="253"/>
      <c r="K809" s="253"/>
      <c r="L809" s="253"/>
      <c r="M809" s="253"/>
      <c r="N809" s="253"/>
      <c r="O809" s="253"/>
      <c r="P809" s="253"/>
      <c r="Q809" s="253"/>
      <c r="R809" s="253"/>
      <c r="S809" s="253"/>
      <c r="T809" s="253"/>
      <c r="U809" s="253"/>
      <c r="V809" s="253"/>
      <c r="W809" s="253"/>
      <c r="X809" s="253"/>
      <c r="Y809" s="253"/>
      <c r="Z809" s="253"/>
    </row>
    <row r="810" spans="1:26" ht="15.75" customHeight="1" x14ac:dyDescent="0.25">
      <c r="A810" s="263"/>
      <c r="B810" s="263"/>
      <c r="C810" s="263"/>
      <c r="D810" s="263"/>
      <c r="E810" s="263"/>
      <c r="F810" s="263"/>
      <c r="G810" s="263"/>
      <c r="H810" s="253"/>
      <c r="I810" s="253"/>
      <c r="J810" s="253"/>
      <c r="K810" s="253"/>
      <c r="L810" s="253"/>
      <c r="M810" s="253"/>
      <c r="N810" s="253"/>
      <c r="O810" s="253"/>
      <c r="P810" s="253"/>
      <c r="Q810" s="253"/>
      <c r="R810" s="253"/>
      <c r="S810" s="253"/>
      <c r="T810" s="253"/>
      <c r="U810" s="253"/>
      <c r="V810" s="253"/>
      <c r="W810" s="253"/>
      <c r="X810" s="253"/>
      <c r="Y810" s="253"/>
      <c r="Z810" s="253"/>
    </row>
    <row r="811" spans="1:26" ht="15.75" customHeight="1" x14ac:dyDescent="0.25">
      <c r="A811" s="263"/>
      <c r="B811" s="263"/>
      <c r="C811" s="263"/>
      <c r="D811" s="263"/>
      <c r="E811" s="263"/>
      <c r="F811" s="263"/>
      <c r="G811" s="263"/>
      <c r="H811" s="253"/>
      <c r="I811" s="253"/>
      <c r="J811" s="253"/>
      <c r="K811" s="253"/>
      <c r="L811" s="253"/>
      <c r="M811" s="253"/>
      <c r="N811" s="253"/>
      <c r="O811" s="253"/>
      <c r="P811" s="253"/>
      <c r="Q811" s="253"/>
      <c r="R811" s="253"/>
      <c r="S811" s="253"/>
      <c r="T811" s="253"/>
      <c r="U811" s="253"/>
      <c r="V811" s="253"/>
      <c r="W811" s="253"/>
      <c r="X811" s="253"/>
      <c r="Y811" s="253"/>
      <c r="Z811" s="253"/>
    </row>
    <row r="812" spans="1:26" ht="15.75" customHeight="1" x14ac:dyDescent="0.25">
      <c r="A812" s="263"/>
      <c r="B812" s="263"/>
      <c r="C812" s="263"/>
      <c r="D812" s="263"/>
      <c r="E812" s="263"/>
      <c r="F812" s="263"/>
      <c r="G812" s="263"/>
      <c r="H812" s="253"/>
      <c r="I812" s="253"/>
      <c r="J812" s="253"/>
      <c r="K812" s="253"/>
      <c r="L812" s="253"/>
      <c r="M812" s="253"/>
      <c r="N812" s="253"/>
      <c r="O812" s="253"/>
      <c r="P812" s="253"/>
      <c r="Q812" s="253"/>
      <c r="R812" s="253"/>
      <c r="S812" s="253"/>
      <c r="T812" s="253"/>
      <c r="U812" s="253"/>
      <c r="V812" s="253"/>
      <c r="W812" s="253"/>
      <c r="X812" s="253"/>
      <c r="Y812" s="253"/>
      <c r="Z812" s="253"/>
    </row>
    <row r="813" spans="1:26" ht="15.75" customHeight="1" x14ac:dyDescent="0.25">
      <c r="A813" s="263"/>
      <c r="B813" s="263"/>
      <c r="C813" s="263"/>
      <c r="D813" s="263"/>
      <c r="E813" s="263"/>
      <c r="F813" s="263"/>
      <c r="G813" s="263"/>
      <c r="H813" s="253"/>
      <c r="I813" s="253"/>
      <c r="J813" s="253"/>
      <c r="K813" s="253"/>
      <c r="L813" s="253"/>
      <c r="M813" s="253"/>
      <c r="N813" s="253"/>
      <c r="O813" s="253"/>
      <c r="P813" s="253"/>
      <c r="Q813" s="253"/>
      <c r="R813" s="253"/>
      <c r="S813" s="253"/>
      <c r="T813" s="253"/>
      <c r="U813" s="253"/>
      <c r="V813" s="253"/>
      <c r="W813" s="253"/>
      <c r="X813" s="253"/>
      <c r="Y813" s="253"/>
      <c r="Z813" s="253"/>
    </row>
    <row r="814" spans="1:26" ht="15.75" customHeight="1" x14ac:dyDescent="0.25">
      <c r="A814" s="263"/>
      <c r="B814" s="263"/>
      <c r="C814" s="263"/>
      <c r="D814" s="263"/>
      <c r="E814" s="263"/>
      <c r="F814" s="263"/>
      <c r="G814" s="263"/>
      <c r="H814" s="253"/>
      <c r="I814" s="253"/>
      <c r="J814" s="253"/>
      <c r="K814" s="253"/>
      <c r="L814" s="253"/>
      <c r="M814" s="253"/>
      <c r="N814" s="253"/>
      <c r="O814" s="253"/>
      <c r="P814" s="253"/>
      <c r="Q814" s="253"/>
      <c r="R814" s="253"/>
      <c r="S814" s="253"/>
      <c r="T814" s="253"/>
      <c r="U814" s="253"/>
      <c r="V814" s="253"/>
      <c r="W814" s="253"/>
      <c r="X814" s="253"/>
      <c r="Y814" s="253"/>
      <c r="Z814" s="253"/>
    </row>
    <row r="815" spans="1:26" ht="15.75" customHeight="1" x14ac:dyDescent="0.25">
      <c r="A815" s="263"/>
      <c r="B815" s="263"/>
      <c r="C815" s="263"/>
      <c r="D815" s="263"/>
      <c r="E815" s="263"/>
      <c r="F815" s="263"/>
      <c r="G815" s="263"/>
      <c r="H815" s="253"/>
      <c r="I815" s="253"/>
      <c r="J815" s="253"/>
      <c r="K815" s="253"/>
      <c r="L815" s="253"/>
      <c r="M815" s="253"/>
      <c r="N815" s="253"/>
      <c r="O815" s="253"/>
      <c r="P815" s="253"/>
      <c r="Q815" s="253"/>
      <c r="R815" s="253"/>
      <c r="S815" s="253"/>
      <c r="T815" s="253"/>
      <c r="U815" s="253"/>
      <c r="V815" s="253"/>
      <c r="W815" s="253"/>
      <c r="X815" s="253"/>
      <c r="Y815" s="253"/>
      <c r="Z815" s="253"/>
    </row>
    <row r="816" spans="1:26" ht="15.75" customHeight="1" x14ac:dyDescent="0.25">
      <c r="A816" s="263"/>
      <c r="B816" s="263"/>
      <c r="C816" s="263"/>
      <c r="D816" s="263"/>
      <c r="E816" s="263"/>
      <c r="F816" s="263"/>
      <c r="G816" s="263"/>
      <c r="H816" s="253"/>
      <c r="I816" s="253"/>
      <c r="J816" s="253"/>
      <c r="K816" s="253"/>
      <c r="L816" s="253"/>
      <c r="M816" s="253"/>
      <c r="N816" s="253"/>
      <c r="O816" s="253"/>
      <c r="P816" s="253"/>
      <c r="Q816" s="253"/>
      <c r="R816" s="253"/>
      <c r="S816" s="253"/>
      <c r="T816" s="253"/>
      <c r="U816" s="253"/>
      <c r="V816" s="253"/>
      <c r="W816" s="253"/>
      <c r="X816" s="253"/>
      <c r="Y816" s="253"/>
      <c r="Z816" s="253"/>
    </row>
    <row r="817" spans="1:26" ht="15.75" customHeight="1" x14ac:dyDescent="0.25">
      <c r="A817" s="263"/>
      <c r="B817" s="263"/>
      <c r="C817" s="263"/>
      <c r="D817" s="263"/>
      <c r="E817" s="263"/>
      <c r="F817" s="263"/>
      <c r="G817" s="263"/>
      <c r="H817" s="253"/>
      <c r="I817" s="253"/>
      <c r="J817" s="253"/>
      <c r="K817" s="253"/>
      <c r="L817" s="253"/>
      <c r="M817" s="253"/>
      <c r="N817" s="253"/>
      <c r="O817" s="253"/>
      <c r="P817" s="253"/>
      <c r="Q817" s="253"/>
      <c r="R817" s="253"/>
      <c r="S817" s="253"/>
      <c r="T817" s="253"/>
      <c r="U817" s="253"/>
      <c r="V817" s="253"/>
      <c r="W817" s="253"/>
      <c r="X817" s="253"/>
      <c r="Y817" s="253"/>
      <c r="Z817" s="253"/>
    </row>
    <row r="818" spans="1:26" ht="15.75" customHeight="1" x14ac:dyDescent="0.25">
      <c r="A818" s="263"/>
      <c r="B818" s="263"/>
      <c r="C818" s="263"/>
      <c r="D818" s="263"/>
      <c r="E818" s="263"/>
      <c r="F818" s="263"/>
      <c r="G818" s="263"/>
      <c r="H818" s="253"/>
      <c r="I818" s="253"/>
      <c r="J818" s="253"/>
      <c r="K818" s="253"/>
      <c r="L818" s="253"/>
      <c r="M818" s="253"/>
      <c r="N818" s="253"/>
      <c r="O818" s="253"/>
      <c r="P818" s="253"/>
      <c r="Q818" s="253"/>
      <c r="R818" s="253"/>
      <c r="S818" s="253"/>
      <c r="T818" s="253"/>
      <c r="U818" s="253"/>
      <c r="V818" s="253"/>
      <c r="W818" s="253"/>
      <c r="X818" s="253"/>
      <c r="Y818" s="253"/>
      <c r="Z818" s="253"/>
    </row>
    <row r="819" spans="1:26" ht="15.75" customHeight="1" x14ac:dyDescent="0.25">
      <c r="A819" s="263"/>
      <c r="B819" s="263"/>
      <c r="C819" s="263"/>
      <c r="D819" s="263"/>
      <c r="E819" s="263"/>
      <c r="F819" s="263"/>
      <c r="G819" s="263"/>
      <c r="H819" s="253"/>
      <c r="I819" s="253"/>
      <c r="J819" s="253"/>
      <c r="K819" s="253"/>
      <c r="L819" s="253"/>
      <c r="M819" s="253"/>
      <c r="N819" s="253"/>
      <c r="O819" s="253"/>
      <c r="P819" s="253"/>
      <c r="Q819" s="253"/>
      <c r="R819" s="253"/>
      <c r="S819" s="253"/>
      <c r="T819" s="253"/>
      <c r="U819" s="253"/>
      <c r="V819" s="253"/>
      <c r="W819" s="253"/>
      <c r="X819" s="253"/>
      <c r="Y819" s="253"/>
      <c r="Z819" s="253"/>
    </row>
    <row r="820" spans="1:26" ht="15.75" customHeight="1" x14ac:dyDescent="0.25">
      <c r="A820" s="263"/>
      <c r="B820" s="263"/>
      <c r="C820" s="263"/>
      <c r="D820" s="263"/>
      <c r="E820" s="263"/>
      <c r="F820" s="263"/>
      <c r="G820" s="263"/>
      <c r="H820" s="253"/>
      <c r="I820" s="253"/>
      <c r="J820" s="253"/>
      <c r="K820" s="253"/>
      <c r="L820" s="253"/>
      <c r="M820" s="253"/>
      <c r="N820" s="253"/>
      <c r="O820" s="253"/>
      <c r="P820" s="253"/>
      <c r="Q820" s="253"/>
      <c r="R820" s="253"/>
      <c r="S820" s="253"/>
      <c r="T820" s="253"/>
      <c r="U820" s="253"/>
      <c r="V820" s="253"/>
      <c r="W820" s="253"/>
      <c r="X820" s="253"/>
      <c r="Y820" s="253"/>
      <c r="Z820" s="253"/>
    </row>
    <row r="821" spans="1:26" ht="15.75" customHeight="1" x14ac:dyDescent="0.25">
      <c r="A821" s="263"/>
      <c r="B821" s="263"/>
      <c r="C821" s="263"/>
      <c r="D821" s="263"/>
      <c r="E821" s="263"/>
      <c r="F821" s="263"/>
      <c r="G821" s="263"/>
      <c r="H821" s="253"/>
      <c r="I821" s="253"/>
      <c r="J821" s="253"/>
      <c r="K821" s="253"/>
      <c r="L821" s="253"/>
      <c r="M821" s="253"/>
      <c r="N821" s="253"/>
      <c r="O821" s="253"/>
      <c r="P821" s="253"/>
      <c r="Q821" s="253"/>
      <c r="R821" s="253"/>
      <c r="S821" s="253"/>
      <c r="T821" s="253"/>
      <c r="U821" s="253"/>
      <c r="V821" s="253"/>
      <c r="W821" s="253"/>
      <c r="X821" s="253"/>
      <c r="Y821" s="253"/>
      <c r="Z821" s="253"/>
    </row>
    <row r="822" spans="1:26" ht="15.75" customHeight="1" x14ac:dyDescent="0.25">
      <c r="A822" s="263"/>
      <c r="B822" s="263"/>
      <c r="C822" s="263"/>
      <c r="D822" s="263"/>
      <c r="E822" s="263"/>
      <c r="F822" s="263"/>
      <c r="G822" s="263"/>
      <c r="H822" s="253"/>
      <c r="I822" s="253"/>
      <c r="J822" s="253"/>
      <c r="K822" s="253"/>
      <c r="L822" s="253"/>
      <c r="M822" s="253"/>
      <c r="N822" s="253"/>
      <c r="O822" s="253"/>
      <c r="P822" s="253"/>
      <c r="Q822" s="253"/>
      <c r="R822" s="253"/>
      <c r="S822" s="253"/>
      <c r="T822" s="253"/>
      <c r="U822" s="253"/>
      <c r="V822" s="253"/>
      <c r="W822" s="253"/>
      <c r="X822" s="253"/>
      <c r="Y822" s="253"/>
      <c r="Z822" s="253"/>
    </row>
    <row r="823" spans="1:26" ht="15.75" customHeight="1" x14ac:dyDescent="0.25">
      <c r="A823" s="263"/>
      <c r="B823" s="263"/>
      <c r="C823" s="263"/>
      <c r="D823" s="263"/>
      <c r="E823" s="263"/>
      <c r="F823" s="263"/>
      <c r="G823" s="263"/>
      <c r="H823" s="253"/>
      <c r="I823" s="253"/>
      <c r="J823" s="253"/>
      <c r="K823" s="253"/>
      <c r="L823" s="253"/>
      <c r="M823" s="253"/>
      <c r="N823" s="253"/>
      <c r="O823" s="253"/>
      <c r="P823" s="253"/>
      <c r="Q823" s="253"/>
      <c r="R823" s="253"/>
      <c r="S823" s="253"/>
      <c r="T823" s="253"/>
      <c r="U823" s="253"/>
      <c r="V823" s="253"/>
      <c r="W823" s="253"/>
      <c r="X823" s="253"/>
      <c r="Y823" s="253"/>
      <c r="Z823" s="253"/>
    </row>
    <row r="824" spans="1:26" ht="15.75" customHeight="1" x14ac:dyDescent="0.25">
      <c r="A824" s="263"/>
      <c r="B824" s="263"/>
      <c r="C824" s="263"/>
      <c r="D824" s="263"/>
      <c r="E824" s="263"/>
      <c r="F824" s="263"/>
      <c r="G824" s="263"/>
      <c r="H824" s="253"/>
      <c r="I824" s="253"/>
      <c r="J824" s="253"/>
      <c r="K824" s="253"/>
      <c r="L824" s="253"/>
      <c r="M824" s="253"/>
      <c r="N824" s="253"/>
      <c r="O824" s="253"/>
      <c r="P824" s="253"/>
      <c r="Q824" s="253"/>
      <c r="R824" s="253"/>
      <c r="S824" s="253"/>
      <c r="T824" s="253"/>
      <c r="U824" s="253"/>
      <c r="V824" s="253"/>
      <c r="W824" s="253"/>
      <c r="X824" s="253"/>
      <c r="Y824" s="253"/>
      <c r="Z824" s="253"/>
    </row>
    <row r="825" spans="1:26" ht="15.75" customHeight="1" x14ac:dyDescent="0.25">
      <c r="A825" s="263"/>
      <c r="B825" s="263"/>
      <c r="C825" s="263"/>
      <c r="D825" s="263"/>
      <c r="E825" s="263"/>
      <c r="F825" s="263"/>
      <c r="G825" s="263"/>
      <c r="H825" s="253"/>
      <c r="I825" s="253"/>
      <c r="J825" s="253"/>
      <c r="K825" s="253"/>
      <c r="L825" s="253"/>
      <c r="M825" s="253"/>
      <c r="N825" s="253"/>
      <c r="O825" s="253"/>
      <c r="P825" s="253"/>
      <c r="Q825" s="253"/>
      <c r="R825" s="253"/>
      <c r="S825" s="253"/>
      <c r="T825" s="253"/>
      <c r="U825" s="253"/>
      <c r="V825" s="253"/>
      <c r="W825" s="253"/>
      <c r="X825" s="253"/>
      <c r="Y825" s="253"/>
      <c r="Z825" s="253"/>
    </row>
    <row r="826" spans="1:26" ht="15.75" customHeight="1" x14ac:dyDescent="0.25">
      <c r="A826" s="263"/>
      <c r="B826" s="263"/>
      <c r="C826" s="263"/>
      <c r="D826" s="263"/>
      <c r="E826" s="263"/>
      <c r="F826" s="263"/>
      <c r="G826" s="263"/>
      <c r="H826" s="253"/>
      <c r="I826" s="253"/>
      <c r="J826" s="253"/>
      <c r="K826" s="253"/>
      <c r="L826" s="253"/>
      <c r="M826" s="253"/>
      <c r="N826" s="253"/>
      <c r="O826" s="253"/>
      <c r="P826" s="253"/>
      <c r="Q826" s="253"/>
      <c r="R826" s="253"/>
      <c r="S826" s="253"/>
      <c r="T826" s="253"/>
      <c r="U826" s="253"/>
      <c r="V826" s="253"/>
      <c r="W826" s="253"/>
      <c r="X826" s="253"/>
      <c r="Y826" s="253"/>
      <c r="Z826" s="253"/>
    </row>
    <row r="827" spans="1:26" ht="15.75" customHeight="1" x14ac:dyDescent="0.25">
      <c r="A827" s="263"/>
      <c r="B827" s="263"/>
      <c r="C827" s="263"/>
      <c r="D827" s="263"/>
      <c r="E827" s="263"/>
      <c r="F827" s="263"/>
      <c r="G827" s="263"/>
      <c r="H827" s="253"/>
      <c r="I827" s="253"/>
      <c r="J827" s="253"/>
      <c r="K827" s="253"/>
      <c r="L827" s="253"/>
      <c r="M827" s="253"/>
      <c r="N827" s="253"/>
      <c r="O827" s="253"/>
      <c r="P827" s="253"/>
      <c r="Q827" s="253"/>
      <c r="R827" s="253"/>
      <c r="S827" s="253"/>
      <c r="T827" s="253"/>
      <c r="U827" s="253"/>
      <c r="V827" s="253"/>
      <c r="W827" s="253"/>
      <c r="X827" s="253"/>
      <c r="Y827" s="253"/>
      <c r="Z827" s="253"/>
    </row>
    <row r="828" spans="1:26" ht="15.75" customHeight="1" x14ac:dyDescent="0.25">
      <c r="A828" s="263"/>
      <c r="B828" s="263"/>
      <c r="C828" s="263"/>
      <c r="D828" s="263"/>
      <c r="E828" s="263"/>
      <c r="F828" s="263"/>
      <c r="G828" s="263"/>
      <c r="H828" s="253"/>
      <c r="I828" s="253"/>
      <c r="J828" s="253"/>
      <c r="K828" s="253"/>
      <c r="L828" s="253"/>
      <c r="M828" s="253"/>
      <c r="N828" s="253"/>
      <c r="O828" s="253"/>
      <c r="P828" s="253"/>
      <c r="Q828" s="253"/>
      <c r="R828" s="253"/>
      <c r="S828" s="253"/>
      <c r="T828" s="253"/>
      <c r="U828" s="253"/>
      <c r="V828" s="253"/>
      <c r="W828" s="253"/>
      <c r="X828" s="253"/>
      <c r="Y828" s="253"/>
      <c r="Z828" s="253"/>
    </row>
    <row r="829" spans="1:26" ht="15.75" customHeight="1" x14ac:dyDescent="0.25">
      <c r="A829" s="263"/>
      <c r="B829" s="263"/>
      <c r="C829" s="263"/>
      <c r="D829" s="263"/>
      <c r="E829" s="263"/>
      <c r="F829" s="263"/>
      <c r="G829" s="263"/>
      <c r="H829" s="253"/>
      <c r="I829" s="253"/>
      <c r="J829" s="253"/>
      <c r="K829" s="253"/>
      <c r="L829" s="253"/>
      <c r="M829" s="253"/>
      <c r="N829" s="253"/>
      <c r="O829" s="253"/>
      <c r="P829" s="253"/>
      <c r="Q829" s="253"/>
      <c r="R829" s="253"/>
      <c r="S829" s="253"/>
      <c r="T829" s="253"/>
      <c r="U829" s="253"/>
      <c r="V829" s="253"/>
      <c r="W829" s="253"/>
      <c r="X829" s="253"/>
      <c r="Y829" s="253"/>
      <c r="Z829" s="253"/>
    </row>
    <row r="830" spans="1:26" ht="15.75" customHeight="1" x14ac:dyDescent="0.25">
      <c r="A830" s="263"/>
      <c r="B830" s="263"/>
      <c r="C830" s="263"/>
      <c r="D830" s="263"/>
      <c r="E830" s="263"/>
      <c r="F830" s="263"/>
      <c r="G830" s="263"/>
      <c r="H830" s="253"/>
      <c r="I830" s="253"/>
      <c r="J830" s="253"/>
      <c r="K830" s="253"/>
      <c r="L830" s="253"/>
      <c r="M830" s="253"/>
      <c r="N830" s="253"/>
      <c r="O830" s="253"/>
      <c r="P830" s="253"/>
      <c r="Q830" s="253"/>
      <c r="R830" s="253"/>
      <c r="S830" s="253"/>
      <c r="T830" s="253"/>
      <c r="U830" s="253"/>
      <c r="V830" s="253"/>
      <c r="W830" s="253"/>
      <c r="X830" s="253"/>
      <c r="Y830" s="253"/>
      <c r="Z830" s="253"/>
    </row>
    <row r="831" spans="1:26" ht="15.75" customHeight="1" x14ac:dyDescent="0.25">
      <c r="A831" s="263"/>
      <c r="B831" s="263"/>
      <c r="C831" s="263"/>
      <c r="D831" s="263"/>
      <c r="E831" s="263"/>
      <c r="F831" s="263"/>
      <c r="G831" s="263"/>
      <c r="H831" s="253"/>
      <c r="I831" s="253"/>
      <c r="J831" s="253"/>
      <c r="K831" s="253"/>
      <c r="L831" s="253"/>
      <c r="M831" s="253"/>
      <c r="N831" s="253"/>
      <c r="O831" s="253"/>
      <c r="P831" s="253"/>
      <c r="Q831" s="253"/>
      <c r="R831" s="253"/>
      <c r="S831" s="253"/>
      <c r="T831" s="253"/>
      <c r="U831" s="253"/>
      <c r="V831" s="253"/>
      <c r="W831" s="253"/>
      <c r="X831" s="253"/>
      <c r="Y831" s="253"/>
      <c r="Z831" s="253"/>
    </row>
    <row r="832" spans="1:26" ht="15.75" customHeight="1" x14ac:dyDescent="0.25">
      <c r="A832" s="263"/>
      <c r="B832" s="263"/>
      <c r="C832" s="263"/>
      <c r="D832" s="263"/>
      <c r="E832" s="263"/>
      <c r="F832" s="263"/>
      <c r="G832" s="263"/>
      <c r="H832" s="253"/>
      <c r="I832" s="253"/>
      <c r="J832" s="253"/>
      <c r="K832" s="253"/>
      <c r="L832" s="253"/>
      <c r="M832" s="253"/>
      <c r="N832" s="253"/>
      <c r="O832" s="253"/>
      <c r="P832" s="253"/>
      <c r="Q832" s="253"/>
      <c r="R832" s="253"/>
      <c r="S832" s="253"/>
      <c r="T832" s="253"/>
      <c r="U832" s="253"/>
      <c r="V832" s="253"/>
      <c r="W832" s="253"/>
      <c r="X832" s="253"/>
      <c r="Y832" s="253"/>
      <c r="Z832" s="253"/>
    </row>
    <row r="833" spans="1:26" ht="15.75" customHeight="1" x14ac:dyDescent="0.25">
      <c r="A833" s="263"/>
      <c r="B833" s="263"/>
      <c r="C833" s="263"/>
      <c r="D833" s="263"/>
      <c r="E833" s="263"/>
      <c r="F833" s="263"/>
      <c r="G833" s="263"/>
      <c r="H833" s="253"/>
      <c r="I833" s="253"/>
      <c r="J833" s="253"/>
      <c r="K833" s="253"/>
      <c r="L833" s="253"/>
      <c r="M833" s="253"/>
      <c r="N833" s="253"/>
      <c r="O833" s="253"/>
      <c r="P833" s="253"/>
      <c r="Q833" s="253"/>
      <c r="R833" s="253"/>
      <c r="S833" s="253"/>
      <c r="T833" s="253"/>
      <c r="U833" s="253"/>
      <c r="V833" s="253"/>
      <c r="W833" s="253"/>
      <c r="X833" s="253"/>
      <c r="Y833" s="253"/>
      <c r="Z833" s="253"/>
    </row>
    <row r="834" spans="1:26" ht="15.75" customHeight="1" x14ac:dyDescent="0.25">
      <c r="A834" s="263"/>
      <c r="B834" s="263"/>
      <c r="C834" s="263"/>
      <c r="D834" s="263"/>
      <c r="E834" s="263"/>
      <c r="F834" s="263"/>
      <c r="G834" s="263"/>
      <c r="H834" s="253"/>
      <c r="I834" s="253"/>
      <c r="J834" s="253"/>
      <c r="K834" s="253"/>
      <c r="L834" s="253"/>
      <c r="M834" s="253"/>
      <c r="N834" s="253"/>
      <c r="O834" s="253"/>
      <c r="P834" s="253"/>
      <c r="Q834" s="253"/>
      <c r="R834" s="253"/>
      <c r="S834" s="253"/>
      <c r="T834" s="253"/>
      <c r="U834" s="253"/>
      <c r="V834" s="253"/>
      <c r="W834" s="253"/>
      <c r="X834" s="253"/>
      <c r="Y834" s="253"/>
      <c r="Z834" s="253"/>
    </row>
    <row r="835" spans="1:26" ht="15.75" customHeight="1" x14ac:dyDescent="0.25">
      <c r="A835" s="263"/>
      <c r="B835" s="263"/>
      <c r="C835" s="263"/>
      <c r="D835" s="263"/>
      <c r="E835" s="263"/>
      <c r="F835" s="263"/>
      <c r="G835" s="263"/>
      <c r="H835" s="253"/>
      <c r="I835" s="253"/>
      <c r="J835" s="253"/>
      <c r="K835" s="253"/>
      <c r="L835" s="253"/>
      <c r="M835" s="253"/>
      <c r="N835" s="253"/>
      <c r="O835" s="253"/>
      <c r="P835" s="253"/>
      <c r="Q835" s="253"/>
      <c r="R835" s="253"/>
      <c r="S835" s="253"/>
      <c r="T835" s="253"/>
      <c r="U835" s="253"/>
      <c r="V835" s="253"/>
      <c r="W835" s="253"/>
      <c r="X835" s="253"/>
      <c r="Y835" s="253"/>
      <c r="Z835" s="253"/>
    </row>
    <row r="836" spans="1:26" ht="15.75" customHeight="1" x14ac:dyDescent="0.25">
      <c r="A836" s="263"/>
      <c r="B836" s="263"/>
      <c r="C836" s="263"/>
      <c r="D836" s="263"/>
      <c r="E836" s="263"/>
      <c r="F836" s="263"/>
      <c r="G836" s="263"/>
      <c r="H836" s="253"/>
      <c r="I836" s="253"/>
      <c r="J836" s="253"/>
      <c r="K836" s="253"/>
      <c r="L836" s="253"/>
      <c r="M836" s="253"/>
      <c r="N836" s="253"/>
      <c r="O836" s="253"/>
      <c r="P836" s="253"/>
      <c r="Q836" s="253"/>
      <c r="R836" s="253"/>
      <c r="S836" s="253"/>
      <c r="T836" s="253"/>
      <c r="U836" s="253"/>
      <c r="V836" s="253"/>
      <c r="W836" s="253"/>
      <c r="X836" s="253"/>
      <c r="Y836" s="253"/>
      <c r="Z836" s="253"/>
    </row>
    <row r="837" spans="1:26" ht="15.75" customHeight="1" x14ac:dyDescent="0.25">
      <c r="A837" s="263"/>
      <c r="B837" s="263"/>
      <c r="C837" s="263"/>
      <c r="D837" s="263"/>
      <c r="E837" s="263"/>
      <c r="F837" s="263"/>
      <c r="G837" s="263"/>
      <c r="H837" s="253"/>
      <c r="I837" s="253"/>
      <c r="J837" s="253"/>
      <c r="K837" s="253"/>
      <c r="L837" s="253"/>
      <c r="M837" s="253"/>
      <c r="N837" s="253"/>
      <c r="O837" s="253"/>
      <c r="P837" s="253"/>
      <c r="Q837" s="253"/>
      <c r="R837" s="253"/>
      <c r="S837" s="253"/>
      <c r="T837" s="253"/>
      <c r="U837" s="253"/>
      <c r="V837" s="253"/>
      <c r="W837" s="253"/>
      <c r="X837" s="253"/>
      <c r="Y837" s="253"/>
      <c r="Z837" s="253"/>
    </row>
    <row r="838" spans="1:26" ht="15.75" customHeight="1" x14ac:dyDescent="0.25">
      <c r="A838" s="263"/>
      <c r="B838" s="263"/>
      <c r="C838" s="263"/>
      <c r="D838" s="263"/>
      <c r="E838" s="263"/>
      <c r="F838" s="263"/>
      <c r="G838" s="263"/>
      <c r="H838" s="253"/>
      <c r="I838" s="253"/>
      <c r="J838" s="253"/>
      <c r="K838" s="253"/>
      <c r="L838" s="253"/>
      <c r="M838" s="253"/>
      <c r="N838" s="253"/>
      <c r="O838" s="253"/>
      <c r="P838" s="253"/>
      <c r="Q838" s="253"/>
      <c r="R838" s="253"/>
      <c r="S838" s="253"/>
      <c r="T838" s="253"/>
      <c r="U838" s="253"/>
      <c r="V838" s="253"/>
      <c r="W838" s="253"/>
      <c r="X838" s="253"/>
      <c r="Y838" s="253"/>
      <c r="Z838" s="253"/>
    </row>
    <row r="839" spans="1:26" ht="15.75" customHeight="1" x14ac:dyDescent="0.25">
      <c r="A839" s="263"/>
      <c r="B839" s="263"/>
      <c r="C839" s="263"/>
      <c r="D839" s="263"/>
      <c r="E839" s="263"/>
      <c r="F839" s="263"/>
      <c r="G839" s="263"/>
      <c r="H839" s="253"/>
      <c r="I839" s="253"/>
      <c r="J839" s="253"/>
      <c r="K839" s="253"/>
      <c r="L839" s="253"/>
      <c r="M839" s="253"/>
      <c r="N839" s="253"/>
      <c r="O839" s="253"/>
      <c r="P839" s="253"/>
      <c r="Q839" s="253"/>
      <c r="R839" s="253"/>
      <c r="S839" s="253"/>
      <c r="T839" s="253"/>
      <c r="U839" s="253"/>
      <c r="V839" s="253"/>
      <c r="W839" s="253"/>
      <c r="X839" s="253"/>
      <c r="Y839" s="253"/>
      <c r="Z839" s="253"/>
    </row>
    <row r="840" spans="1:26" ht="15.75" customHeight="1" x14ac:dyDescent="0.25">
      <c r="A840" s="263"/>
      <c r="B840" s="263"/>
      <c r="C840" s="263"/>
      <c r="D840" s="263"/>
      <c r="E840" s="263"/>
      <c r="F840" s="263"/>
      <c r="G840" s="263"/>
      <c r="H840" s="253"/>
      <c r="I840" s="253"/>
      <c r="J840" s="253"/>
      <c r="K840" s="253"/>
      <c r="L840" s="253"/>
      <c r="M840" s="253"/>
      <c r="N840" s="253"/>
      <c r="O840" s="253"/>
      <c r="P840" s="253"/>
      <c r="Q840" s="253"/>
      <c r="R840" s="253"/>
      <c r="S840" s="253"/>
      <c r="T840" s="253"/>
      <c r="U840" s="253"/>
      <c r="V840" s="253"/>
      <c r="W840" s="253"/>
      <c r="X840" s="253"/>
      <c r="Y840" s="253"/>
      <c r="Z840" s="253"/>
    </row>
    <row r="841" spans="1:26" ht="15.75" customHeight="1" x14ac:dyDescent="0.25">
      <c r="A841" s="263"/>
      <c r="B841" s="263"/>
      <c r="C841" s="263"/>
      <c r="D841" s="263"/>
      <c r="E841" s="263"/>
      <c r="F841" s="263"/>
      <c r="G841" s="263"/>
      <c r="H841" s="253"/>
      <c r="I841" s="253"/>
      <c r="J841" s="253"/>
      <c r="K841" s="253"/>
      <c r="L841" s="253"/>
      <c r="M841" s="253"/>
      <c r="N841" s="253"/>
      <c r="O841" s="253"/>
      <c r="P841" s="253"/>
      <c r="Q841" s="253"/>
      <c r="R841" s="253"/>
      <c r="S841" s="253"/>
      <c r="T841" s="253"/>
      <c r="U841" s="253"/>
      <c r="V841" s="253"/>
      <c r="W841" s="253"/>
      <c r="X841" s="253"/>
      <c r="Y841" s="253"/>
      <c r="Z841" s="253"/>
    </row>
    <row r="842" spans="1:26" ht="15.75" customHeight="1" x14ac:dyDescent="0.25">
      <c r="A842" s="263"/>
      <c r="B842" s="263"/>
      <c r="C842" s="263"/>
      <c r="D842" s="263"/>
      <c r="E842" s="263"/>
      <c r="F842" s="263"/>
      <c r="G842" s="263"/>
      <c r="H842" s="253"/>
      <c r="I842" s="253"/>
      <c r="J842" s="253"/>
      <c r="K842" s="253"/>
      <c r="L842" s="253"/>
      <c r="M842" s="253"/>
      <c r="N842" s="253"/>
      <c r="O842" s="253"/>
      <c r="P842" s="253"/>
      <c r="Q842" s="253"/>
      <c r="R842" s="253"/>
      <c r="S842" s="253"/>
      <c r="T842" s="253"/>
      <c r="U842" s="253"/>
      <c r="V842" s="253"/>
      <c r="W842" s="253"/>
      <c r="X842" s="253"/>
      <c r="Y842" s="253"/>
      <c r="Z842" s="253"/>
    </row>
    <row r="843" spans="1:26" ht="15.75" customHeight="1" x14ac:dyDescent="0.25">
      <c r="A843" s="263"/>
      <c r="B843" s="263"/>
      <c r="C843" s="263"/>
      <c r="D843" s="263"/>
      <c r="E843" s="263"/>
      <c r="F843" s="263"/>
      <c r="G843" s="263"/>
      <c r="H843" s="253"/>
      <c r="I843" s="253"/>
      <c r="J843" s="253"/>
      <c r="K843" s="253"/>
      <c r="L843" s="253"/>
      <c r="M843" s="253"/>
      <c r="N843" s="253"/>
      <c r="O843" s="253"/>
      <c r="P843" s="253"/>
      <c r="Q843" s="253"/>
      <c r="R843" s="253"/>
      <c r="S843" s="253"/>
      <c r="T843" s="253"/>
      <c r="U843" s="253"/>
      <c r="V843" s="253"/>
      <c r="W843" s="253"/>
      <c r="X843" s="253"/>
      <c r="Y843" s="253"/>
      <c r="Z843" s="253"/>
    </row>
    <row r="844" spans="1:26" ht="15.75" customHeight="1" x14ac:dyDescent="0.25">
      <c r="A844" s="263"/>
      <c r="B844" s="263"/>
      <c r="C844" s="263"/>
      <c r="D844" s="263"/>
      <c r="E844" s="263"/>
      <c r="F844" s="263"/>
      <c r="G844" s="263"/>
      <c r="H844" s="253"/>
      <c r="I844" s="253"/>
      <c r="J844" s="253"/>
      <c r="K844" s="253"/>
      <c r="L844" s="253"/>
      <c r="M844" s="253"/>
      <c r="N844" s="253"/>
      <c r="O844" s="253"/>
      <c r="P844" s="253"/>
      <c r="Q844" s="253"/>
      <c r="R844" s="253"/>
      <c r="S844" s="253"/>
      <c r="T844" s="253"/>
      <c r="U844" s="253"/>
      <c r="V844" s="253"/>
      <c r="W844" s="253"/>
      <c r="X844" s="253"/>
      <c r="Y844" s="253"/>
      <c r="Z844" s="253"/>
    </row>
    <row r="845" spans="1:26" ht="15.75" customHeight="1" x14ac:dyDescent="0.25">
      <c r="A845" s="263"/>
      <c r="B845" s="263"/>
      <c r="C845" s="263"/>
      <c r="D845" s="263"/>
      <c r="E845" s="263"/>
      <c r="F845" s="263"/>
      <c r="G845" s="263"/>
      <c r="H845" s="253"/>
      <c r="I845" s="253"/>
      <c r="J845" s="253"/>
      <c r="K845" s="253"/>
      <c r="L845" s="253"/>
      <c r="M845" s="253"/>
      <c r="N845" s="253"/>
      <c r="O845" s="253"/>
      <c r="P845" s="253"/>
      <c r="Q845" s="253"/>
      <c r="R845" s="253"/>
      <c r="S845" s="253"/>
      <c r="T845" s="253"/>
      <c r="U845" s="253"/>
      <c r="V845" s="253"/>
      <c r="W845" s="253"/>
      <c r="X845" s="253"/>
      <c r="Y845" s="253"/>
      <c r="Z845" s="253"/>
    </row>
    <row r="846" spans="1:26" ht="15.75" customHeight="1" x14ac:dyDescent="0.25">
      <c r="A846" s="263"/>
      <c r="B846" s="263"/>
      <c r="C846" s="263"/>
      <c r="D846" s="263"/>
      <c r="E846" s="263"/>
      <c r="F846" s="263"/>
      <c r="G846" s="263"/>
      <c r="H846" s="253"/>
      <c r="I846" s="253"/>
      <c r="J846" s="253"/>
      <c r="K846" s="253"/>
      <c r="L846" s="253"/>
      <c r="M846" s="253"/>
      <c r="N846" s="253"/>
      <c r="O846" s="253"/>
      <c r="P846" s="253"/>
      <c r="Q846" s="253"/>
      <c r="R846" s="253"/>
      <c r="S846" s="253"/>
      <c r="T846" s="253"/>
      <c r="U846" s="253"/>
      <c r="V846" s="253"/>
      <c r="W846" s="253"/>
      <c r="X846" s="253"/>
      <c r="Y846" s="253"/>
      <c r="Z846" s="253"/>
    </row>
    <row r="847" spans="1:26" ht="15.75" customHeight="1" x14ac:dyDescent="0.25">
      <c r="A847" s="263"/>
      <c r="B847" s="263"/>
      <c r="C847" s="263"/>
      <c r="D847" s="263"/>
      <c r="E847" s="263"/>
      <c r="F847" s="263"/>
      <c r="G847" s="263"/>
      <c r="H847" s="253"/>
      <c r="I847" s="253"/>
      <c r="J847" s="253"/>
      <c r="K847" s="253"/>
      <c r="L847" s="253"/>
      <c r="M847" s="253"/>
      <c r="N847" s="253"/>
      <c r="O847" s="253"/>
      <c r="P847" s="253"/>
      <c r="Q847" s="253"/>
      <c r="R847" s="253"/>
      <c r="S847" s="253"/>
      <c r="T847" s="253"/>
      <c r="U847" s="253"/>
      <c r="V847" s="253"/>
      <c r="W847" s="253"/>
      <c r="X847" s="253"/>
      <c r="Y847" s="253"/>
      <c r="Z847" s="253"/>
    </row>
    <row r="848" spans="1:26" ht="15.75" customHeight="1" x14ac:dyDescent="0.25">
      <c r="A848" s="263"/>
      <c r="B848" s="263"/>
      <c r="C848" s="263"/>
      <c r="D848" s="263"/>
      <c r="E848" s="263"/>
      <c r="F848" s="263"/>
      <c r="G848" s="263"/>
      <c r="H848" s="253"/>
      <c r="I848" s="253"/>
      <c r="J848" s="253"/>
      <c r="K848" s="253"/>
      <c r="L848" s="253"/>
      <c r="M848" s="253"/>
      <c r="N848" s="253"/>
      <c r="O848" s="253"/>
      <c r="P848" s="253"/>
      <c r="Q848" s="253"/>
      <c r="R848" s="253"/>
      <c r="S848" s="253"/>
      <c r="T848" s="253"/>
      <c r="U848" s="253"/>
      <c r="V848" s="253"/>
      <c r="W848" s="253"/>
      <c r="X848" s="253"/>
      <c r="Y848" s="253"/>
      <c r="Z848" s="253"/>
    </row>
    <row r="849" spans="1:26" ht="15.75" customHeight="1" x14ac:dyDescent="0.25">
      <c r="A849" s="263"/>
      <c r="B849" s="263"/>
      <c r="C849" s="263"/>
      <c r="D849" s="263"/>
      <c r="E849" s="263"/>
      <c r="F849" s="263"/>
      <c r="G849" s="263"/>
      <c r="H849" s="253"/>
      <c r="I849" s="253"/>
      <c r="J849" s="253"/>
      <c r="K849" s="253"/>
      <c r="L849" s="253"/>
      <c r="M849" s="253"/>
      <c r="N849" s="253"/>
      <c r="O849" s="253"/>
      <c r="P849" s="253"/>
      <c r="Q849" s="253"/>
      <c r="R849" s="253"/>
      <c r="S849" s="253"/>
      <c r="T849" s="253"/>
      <c r="U849" s="253"/>
      <c r="V849" s="253"/>
      <c r="W849" s="253"/>
      <c r="X849" s="253"/>
      <c r="Y849" s="253"/>
      <c r="Z849" s="253"/>
    </row>
    <row r="850" spans="1:26" ht="15.75" customHeight="1" x14ac:dyDescent="0.25">
      <c r="A850" s="263"/>
      <c r="B850" s="263"/>
      <c r="C850" s="263"/>
      <c r="D850" s="263"/>
      <c r="E850" s="263"/>
      <c r="F850" s="263"/>
      <c r="G850" s="263"/>
      <c r="H850" s="253"/>
      <c r="I850" s="253"/>
      <c r="J850" s="253"/>
      <c r="K850" s="253"/>
      <c r="L850" s="253"/>
      <c r="M850" s="253"/>
      <c r="N850" s="253"/>
      <c r="O850" s="253"/>
      <c r="P850" s="253"/>
      <c r="Q850" s="253"/>
      <c r="R850" s="253"/>
      <c r="S850" s="253"/>
      <c r="T850" s="253"/>
      <c r="U850" s="253"/>
      <c r="V850" s="253"/>
      <c r="W850" s="253"/>
      <c r="X850" s="253"/>
      <c r="Y850" s="253"/>
      <c r="Z850" s="253"/>
    </row>
    <row r="851" spans="1:26" ht="15.75" customHeight="1" x14ac:dyDescent="0.25">
      <c r="A851" s="263"/>
      <c r="B851" s="263"/>
      <c r="C851" s="263"/>
      <c r="D851" s="263"/>
      <c r="E851" s="263"/>
      <c r="F851" s="263"/>
      <c r="G851" s="263"/>
      <c r="H851" s="253"/>
      <c r="I851" s="253"/>
      <c r="J851" s="253"/>
      <c r="K851" s="253"/>
      <c r="L851" s="253"/>
      <c r="M851" s="253"/>
      <c r="N851" s="253"/>
      <c r="O851" s="253"/>
      <c r="P851" s="253"/>
      <c r="Q851" s="253"/>
      <c r="R851" s="253"/>
      <c r="S851" s="253"/>
      <c r="T851" s="253"/>
      <c r="U851" s="253"/>
      <c r="V851" s="253"/>
      <c r="W851" s="253"/>
      <c r="X851" s="253"/>
      <c r="Y851" s="253"/>
      <c r="Z851" s="253"/>
    </row>
    <row r="852" spans="1:26" ht="15.75" customHeight="1" x14ac:dyDescent="0.25">
      <c r="A852" s="263"/>
      <c r="B852" s="263"/>
      <c r="C852" s="263"/>
      <c r="D852" s="263"/>
      <c r="E852" s="263"/>
      <c r="F852" s="263"/>
      <c r="G852" s="263"/>
      <c r="H852" s="253"/>
      <c r="I852" s="253"/>
      <c r="J852" s="253"/>
      <c r="K852" s="253"/>
      <c r="L852" s="253"/>
      <c r="M852" s="253"/>
      <c r="N852" s="253"/>
      <c r="O852" s="253"/>
      <c r="P852" s="253"/>
      <c r="Q852" s="253"/>
      <c r="R852" s="253"/>
      <c r="S852" s="253"/>
      <c r="T852" s="253"/>
      <c r="U852" s="253"/>
      <c r="V852" s="253"/>
      <c r="W852" s="253"/>
      <c r="X852" s="253"/>
      <c r="Y852" s="253"/>
      <c r="Z852" s="253"/>
    </row>
    <row r="853" spans="1:26" ht="15.75" customHeight="1" x14ac:dyDescent="0.25">
      <c r="A853" s="263"/>
      <c r="B853" s="263"/>
      <c r="C853" s="263"/>
      <c r="D853" s="263"/>
      <c r="E853" s="263"/>
      <c r="F853" s="263"/>
      <c r="G853" s="263"/>
      <c r="H853" s="253"/>
      <c r="I853" s="253"/>
      <c r="J853" s="253"/>
      <c r="K853" s="253"/>
      <c r="L853" s="253"/>
      <c r="M853" s="253"/>
      <c r="N853" s="253"/>
      <c r="O853" s="253"/>
      <c r="P853" s="253"/>
      <c r="Q853" s="253"/>
      <c r="R853" s="253"/>
      <c r="S853" s="253"/>
      <c r="T853" s="253"/>
      <c r="U853" s="253"/>
      <c r="V853" s="253"/>
      <c r="W853" s="253"/>
      <c r="X853" s="253"/>
      <c r="Y853" s="253"/>
      <c r="Z853" s="253"/>
    </row>
    <row r="854" spans="1:26" ht="15.75" customHeight="1" x14ac:dyDescent="0.25">
      <c r="A854" s="263"/>
      <c r="B854" s="263"/>
      <c r="C854" s="263"/>
      <c r="D854" s="263"/>
      <c r="E854" s="263"/>
      <c r="F854" s="263"/>
      <c r="G854" s="263"/>
      <c r="H854" s="253"/>
      <c r="I854" s="253"/>
      <c r="J854" s="253"/>
      <c r="K854" s="253"/>
      <c r="L854" s="253"/>
      <c r="M854" s="253"/>
      <c r="N854" s="253"/>
      <c r="O854" s="253"/>
      <c r="P854" s="253"/>
      <c r="Q854" s="253"/>
      <c r="R854" s="253"/>
      <c r="S854" s="253"/>
      <c r="T854" s="253"/>
      <c r="U854" s="253"/>
      <c r="V854" s="253"/>
      <c r="W854" s="253"/>
      <c r="X854" s="253"/>
      <c r="Y854" s="253"/>
      <c r="Z854" s="253"/>
    </row>
    <row r="855" spans="1:26" ht="15.75" customHeight="1" x14ac:dyDescent="0.25">
      <c r="A855" s="263"/>
      <c r="B855" s="263"/>
      <c r="C855" s="263"/>
      <c r="D855" s="263"/>
      <c r="E855" s="263"/>
      <c r="F855" s="263"/>
      <c r="G855" s="263"/>
      <c r="H855" s="253"/>
      <c r="I855" s="253"/>
      <c r="J855" s="253"/>
      <c r="K855" s="253"/>
      <c r="L855" s="253"/>
      <c r="M855" s="253"/>
      <c r="N855" s="253"/>
      <c r="O855" s="253"/>
      <c r="P855" s="253"/>
      <c r="Q855" s="253"/>
      <c r="R855" s="253"/>
      <c r="S855" s="253"/>
      <c r="T855" s="253"/>
      <c r="U855" s="253"/>
      <c r="V855" s="253"/>
      <c r="W855" s="253"/>
      <c r="X855" s="253"/>
      <c r="Y855" s="253"/>
      <c r="Z855" s="253"/>
    </row>
    <row r="856" spans="1:26" ht="15.75" customHeight="1" x14ac:dyDescent="0.25">
      <c r="A856" s="263"/>
      <c r="B856" s="263"/>
      <c r="C856" s="263"/>
      <c r="D856" s="263"/>
      <c r="E856" s="263"/>
      <c r="F856" s="263"/>
      <c r="G856" s="263"/>
      <c r="H856" s="253"/>
      <c r="I856" s="253"/>
      <c r="J856" s="253"/>
      <c r="K856" s="253"/>
      <c r="L856" s="253"/>
      <c r="M856" s="253"/>
      <c r="N856" s="253"/>
      <c r="O856" s="253"/>
      <c r="P856" s="253"/>
      <c r="Q856" s="253"/>
      <c r="R856" s="253"/>
      <c r="S856" s="253"/>
      <c r="T856" s="253"/>
      <c r="U856" s="253"/>
      <c r="V856" s="253"/>
      <c r="W856" s="253"/>
      <c r="X856" s="253"/>
      <c r="Y856" s="253"/>
      <c r="Z856" s="253"/>
    </row>
    <row r="857" spans="1:26" ht="15.75" customHeight="1" x14ac:dyDescent="0.25">
      <c r="A857" s="263"/>
      <c r="B857" s="263"/>
      <c r="C857" s="263"/>
      <c r="D857" s="263"/>
      <c r="E857" s="263"/>
      <c r="F857" s="263"/>
      <c r="G857" s="263"/>
      <c r="H857" s="253"/>
      <c r="I857" s="253"/>
      <c r="J857" s="253"/>
      <c r="K857" s="253"/>
      <c r="L857" s="253"/>
      <c r="M857" s="253"/>
      <c r="N857" s="253"/>
      <c r="O857" s="253"/>
      <c r="P857" s="253"/>
      <c r="Q857" s="253"/>
      <c r="R857" s="253"/>
      <c r="S857" s="253"/>
      <c r="T857" s="253"/>
      <c r="U857" s="253"/>
      <c r="V857" s="253"/>
      <c r="W857" s="253"/>
      <c r="X857" s="253"/>
      <c r="Y857" s="253"/>
      <c r="Z857" s="253"/>
    </row>
    <row r="858" spans="1:26" ht="15.75" customHeight="1" x14ac:dyDescent="0.25">
      <c r="A858" s="263"/>
      <c r="B858" s="263"/>
      <c r="C858" s="263"/>
      <c r="D858" s="263"/>
      <c r="E858" s="263"/>
      <c r="F858" s="263"/>
      <c r="G858" s="263"/>
      <c r="H858" s="253"/>
      <c r="I858" s="253"/>
      <c r="J858" s="253"/>
      <c r="K858" s="253"/>
      <c r="L858" s="253"/>
      <c r="M858" s="253"/>
      <c r="N858" s="253"/>
      <c r="O858" s="253"/>
      <c r="P858" s="253"/>
      <c r="Q858" s="253"/>
      <c r="R858" s="253"/>
      <c r="S858" s="253"/>
      <c r="T858" s="253"/>
      <c r="U858" s="253"/>
      <c r="V858" s="253"/>
      <c r="W858" s="253"/>
      <c r="X858" s="253"/>
      <c r="Y858" s="253"/>
      <c r="Z858" s="253"/>
    </row>
    <row r="859" spans="1:26" ht="15.75" customHeight="1" x14ac:dyDescent="0.25">
      <c r="A859" s="263"/>
      <c r="B859" s="263"/>
      <c r="C859" s="263"/>
      <c r="D859" s="263"/>
      <c r="E859" s="263"/>
      <c r="F859" s="263"/>
      <c r="G859" s="263"/>
      <c r="H859" s="253"/>
      <c r="I859" s="253"/>
      <c r="J859" s="253"/>
      <c r="K859" s="253"/>
      <c r="L859" s="253"/>
      <c r="M859" s="253"/>
      <c r="N859" s="253"/>
      <c r="O859" s="253"/>
      <c r="P859" s="253"/>
      <c r="Q859" s="253"/>
      <c r="R859" s="253"/>
      <c r="S859" s="253"/>
      <c r="T859" s="253"/>
      <c r="U859" s="253"/>
      <c r="V859" s="253"/>
      <c r="W859" s="253"/>
      <c r="X859" s="253"/>
      <c r="Y859" s="253"/>
      <c r="Z859" s="253"/>
    </row>
    <row r="860" spans="1:26" ht="15.75" customHeight="1" x14ac:dyDescent="0.25">
      <c r="A860" s="263"/>
      <c r="B860" s="263"/>
      <c r="C860" s="263"/>
      <c r="D860" s="263"/>
      <c r="E860" s="263"/>
      <c r="F860" s="263"/>
      <c r="G860" s="263"/>
      <c r="H860" s="253"/>
      <c r="I860" s="253"/>
      <c r="J860" s="253"/>
      <c r="K860" s="253"/>
      <c r="L860" s="253"/>
      <c r="M860" s="253"/>
      <c r="N860" s="253"/>
      <c r="O860" s="253"/>
      <c r="P860" s="253"/>
      <c r="Q860" s="253"/>
      <c r="R860" s="253"/>
      <c r="S860" s="253"/>
      <c r="T860" s="253"/>
      <c r="U860" s="253"/>
      <c r="V860" s="253"/>
      <c r="W860" s="253"/>
      <c r="X860" s="253"/>
      <c r="Y860" s="253"/>
      <c r="Z860" s="253"/>
    </row>
    <row r="861" spans="1:26" ht="15.75" customHeight="1" x14ac:dyDescent="0.25">
      <c r="A861" s="263"/>
      <c r="B861" s="263"/>
      <c r="C861" s="263"/>
      <c r="D861" s="263"/>
      <c r="E861" s="263"/>
      <c r="F861" s="263"/>
      <c r="G861" s="263"/>
      <c r="H861" s="253"/>
      <c r="I861" s="253"/>
      <c r="J861" s="253"/>
      <c r="K861" s="253"/>
      <c r="L861" s="253"/>
      <c r="M861" s="253"/>
      <c r="N861" s="253"/>
      <c r="O861" s="253"/>
      <c r="P861" s="253"/>
      <c r="Q861" s="253"/>
      <c r="R861" s="253"/>
      <c r="S861" s="253"/>
      <c r="T861" s="253"/>
      <c r="U861" s="253"/>
      <c r="V861" s="253"/>
      <c r="W861" s="253"/>
      <c r="X861" s="253"/>
      <c r="Y861" s="253"/>
      <c r="Z861" s="253"/>
    </row>
    <row r="862" spans="1:26" ht="15.75" customHeight="1" x14ac:dyDescent="0.25">
      <c r="A862" s="263"/>
      <c r="B862" s="263"/>
      <c r="C862" s="263"/>
      <c r="D862" s="263"/>
      <c r="E862" s="263"/>
      <c r="F862" s="263"/>
      <c r="G862" s="263"/>
      <c r="H862" s="253"/>
      <c r="I862" s="253"/>
      <c r="J862" s="253"/>
      <c r="K862" s="253"/>
      <c r="L862" s="253"/>
      <c r="M862" s="253"/>
      <c r="N862" s="253"/>
      <c r="O862" s="253"/>
      <c r="P862" s="253"/>
      <c r="Q862" s="253"/>
      <c r="R862" s="253"/>
      <c r="S862" s="253"/>
      <c r="T862" s="253"/>
      <c r="U862" s="253"/>
      <c r="V862" s="253"/>
      <c r="W862" s="253"/>
      <c r="X862" s="253"/>
      <c r="Y862" s="253"/>
      <c r="Z862" s="253"/>
    </row>
    <row r="863" spans="1:26" ht="15.75" customHeight="1" x14ac:dyDescent="0.25">
      <c r="A863" s="263"/>
      <c r="B863" s="263"/>
      <c r="C863" s="263"/>
      <c r="D863" s="263"/>
      <c r="E863" s="263"/>
      <c r="F863" s="263"/>
      <c r="G863" s="263"/>
      <c r="H863" s="253"/>
      <c r="I863" s="253"/>
      <c r="J863" s="253"/>
      <c r="K863" s="253"/>
      <c r="L863" s="253"/>
      <c r="M863" s="253"/>
      <c r="N863" s="253"/>
      <c r="O863" s="253"/>
      <c r="P863" s="253"/>
      <c r="Q863" s="253"/>
      <c r="R863" s="253"/>
      <c r="S863" s="253"/>
      <c r="T863" s="253"/>
      <c r="U863" s="253"/>
      <c r="V863" s="253"/>
      <c r="W863" s="253"/>
      <c r="X863" s="253"/>
      <c r="Y863" s="253"/>
      <c r="Z863" s="253"/>
    </row>
    <row r="864" spans="1:26" ht="15.75" customHeight="1" x14ac:dyDescent="0.25">
      <c r="A864" s="263"/>
      <c r="B864" s="263"/>
      <c r="C864" s="263"/>
      <c r="D864" s="263"/>
      <c r="E864" s="263"/>
      <c r="F864" s="263"/>
      <c r="G864" s="263"/>
      <c r="H864" s="253"/>
      <c r="I864" s="253"/>
      <c r="J864" s="253"/>
      <c r="K864" s="253"/>
      <c r="L864" s="253"/>
      <c r="M864" s="253"/>
      <c r="N864" s="253"/>
      <c r="O864" s="253"/>
      <c r="P864" s="253"/>
      <c r="Q864" s="253"/>
      <c r="R864" s="253"/>
      <c r="S864" s="253"/>
      <c r="T864" s="253"/>
      <c r="U864" s="253"/>
      <c r="V864" s="253"/>
      <c r="W864" s="253"/>
      <c r="X864" s="253"/>
      <c r="Y864" s="253"/>
      <c r="Z864" s="253"/>
    </row>
    <row r="865" spans="1:26" ht="15.75" customHeight="1" x14ac:dyDescent="0.25">
      <c r="A865" s="263"/>
      <c r="B865" s="263"/>
      <c r="C865" s="263"/>
      <c r="D865" s="263"/>
      <c r="E865" s="263"/>
      <c r="F865" s="263"/>
      <c r="G865" s="263"/>
      <c r="H865" s="253"/>
      <c r="I865" s="253"/>
      <c r="J865" s="253"/>
      <c r="K865" s="253"/>
      <c r="L865" s="253"/>
      <c r="M865" s="253"/>
      <c r="N865" s="253"/>
      <c r="O865" s="253"/>
      <c r="P865" s="253"/>
      <c r="Q865" s="253"/>
      <c r="R865" s="253"/>
      <c r="S865" s="253"/>
      <c r="T865" s="253"/>
      <c r="U865" s="253"/>
      <c r="V865" s="253"/>
      <c r="W865" s="253"/>
      <c r="X865" s="253"/>
      <c r="Y865" s="253"/>
      <c r="Z865" s="253"/>
    </row>
    <row r="866" spans="1:26" ht="15.75" customHeight="1" x14ac:dyDescent="0.25">
      <c r="A866" s="263"/>
      <c r="B866" s="263"/>
      <c r="C866" s="263"/>
      <c r="D866" s="263"/>
      <c r="E866" s="263"/>
      <c r="F866" s="263"/>
      <c r="G866" s="263"/>
      <c r="H866" s="253"/>
      <c r="I866" s="253"/>
      <c r="J866" s="253"/>
      <c r="K866" s="253"/>
      <c r="L866" s="253"/>
      <c r="M866" s="253"/>
      <c r="N866" s="253"/>
      <c r="O866" s="253"/>
      <c r="P866" s="253"/>
      <c r="Q866" s="253"/>
      <c r="R866" s="253"/>
      <c r="S866" s="253"/>
      <c r="T866" s="253"/>
      <c r="U866" s="253"/>
      <c r="V866" s="253"/>
      <c r="W866" s="253"/>
      <c r="X866" s="253"/>
      <c r="Y866" s="253"/>
      <c r="Z866" s="253"/>
    </row>
    <row r="867" spans="1:26" ht="15.75" customHeight="1" x14ac:dyDescent="0.25">
      <c r="A867" s="263"/>
      <c r="B867" s="263"/>
      <c r="C867" s="263"/>
      <c r="D867" s="263"/>
      <c r="E867" s="263"/>
      <c r="F867" s="263"/>
      <c r="G867" s="263"/>
      <c r="H867" s="253"/>
      <c r="I867" s="253"/>
      <c r="J867" s="253"/>
      <c r="K867" s="253"/>
      <c r="L867" s="253"/>
      <c r="M867" s="253"/>
      <c r="N867" s="253"/>
      <c r="O867" s="253"/>
      <c r="P867" s="253"/>
      <c r="Q867" s="253"/>
      <c r="R867" s="253"/>
      <c r="S867" s="253"/>
      <c r="T867" s="253"/>
      <c r="U867" s="253"/>
      <c r="V867" s="253"/>
      <c r="W867" s="253"/>
      <c r="X867" s="253"/>
      <c r="Y867" s="253"/>
      <c r="Z867" s="253"/>
    </row>
    <row r="868" spans="1:26" ht="15.75" customHeight="1" x14ac:dyDescent="0.25">
      <c r="A868" s="263"/>
      <c r="B868" s="263"/>
      <c r="C868" s="263"/>
      <c r="D868" s="263"/>
      <c r="E868" s="263"/>
      <c r="F868" s="263"/>
      <c r="G868" s="263"/>
      <c r="H868" s="253"/>
      <c r="I868" s="253"/>
      <c r="J868" s="253"/>
      <c r="K868" s="253"/>
      <c r="L868" s="253"/>
      <c r="M868" s="253"/>
      <c r="N868" s="253"/>
      <c r="O868" s="253"/>
      <c r="P868" s="253"/>
      <c r="Q868" s="253"/>
      <c r="R868" s="253"/>
      <c r="S868" s="253"/>
      <c r="T868" s="253"/>
      <c r="U868" s="253"/>
      <c r="V868" s="253"/>
      <c r="W868" s="253"/>
      <c r="X868" s="253"/>
      <c r="Y868" s="253"/>
      <c r="Z868" s="253"/>
    </row>
    <row r="869" spans="1:26" ht="15.75" customHeight="1" x14ac:dyDescent="0.25">
      <c r="A869" s="263"/>
      <c r="B869" s="263"/>
      <c r="C869" s="263"/>
      <c r="D869" s="263"/>
      <c r="E869" s="263"/>
      <c r="F869" s="263"/>
      <c r="G869" s="263"/>
      <c r="H869" s="253"/>
      <c r="I869" s="253"/>
      <c r="J869" s="253"/>
      <c r="K869" s="253"/>
      <c r="L869" s="253"/>
      <c r="M869" s="253"/>
      <c r="N869" s="253"/>
      <c r="O869" s="253"/>
      <c r="P869" s="253"/>
      <c r="Q869" s="253"/>
      <c r="R869" s="253"/>
      <c r="S869" s="253"/>
      <c r="T869" s="253"/>
      <c r="U869" s="253"/>
      <c r="V869" s="253"/>
      <c r="W869" s="253"/>
      <c r="X869" s="253"/>
      <c r="Y869" s="253"/>
      <c r="Z869" s="253"/>
    </row>
    <row r="870" spans="1:26" ht="15.75" customHeight="1" x14ac:dyDescent="0.25">
      <c r="A870" s="263"/>
      <c r="B870" s="263"/>
      <c r="C870" s="263"/>
      <c r="D870" s="263"/>
      <c r="E870" s="263"/>
      <c r="F870" s="263"/>
      <c r="G870" s="263"/>
      <c r="H870" s="253"/>
      <c r="I870" s="253"/>
      <c r="J870" s="253"/>
      <c r="K870" s="253"/>
      <c r="L870" s="253"/>
      <c r="M870" s="253"/>
      <c r="N870" s="253"/>
      <c r="O870" s="253"/>
      <c r="P870" s="253"/>
      <c r="Q870" s="253"/>
      <c r="R870" s="253"/>
      <c r="S870" s="253"/>
      <c r="T870" s="253"/>
      <c r="U870" s="253"/>
      <c r="V870" s="253"/>
      <c r="W870" s="253"/>
      <c r="X870" s="253"/>
      <c r="Y870" s="253"/>
      <c r="Z870" s="253"/>
    </row>
    <row r="871" spans="1:26" ht="15.75" customHeight="1" x14ac:dyDescent="0.25">
      <c r="A871" s="263"/>
      <c r="B871" s="263"/>
      <c r="C871" s="263"/>
      <c r="D871" s="263"/>
      <c r="E871" s="263"/>
      <c r="F871" s="263"/>
      <c r="G871" s="263"/>
      <c r="H871" s="253"/>
      <c r="I871" s="253"/>
      <c r="J871" s="253"/>
      <c r="K871" s="253"/>
      <c r="L871" s="253"/>
      <c r="M871" s="253"/>
      <c r="N871" s="253"/>
      <c r="O871" s="253"/>
      <c r="P871" s="253"/>
      <c r="Q871" s="253"/>
      <c r="R871" s="253"/>
      <c r="S871" s="253"/>
      <c r="T871" s="253"/>
      <c r="U871" s="253"/>
      <c r="V871" s="253"/>
      <c r="W871" s="253"/>
      <c r="X871" s="253"/>
      <c r="Y871" s="253"/>
      <c r="Z871" s="253"/>
    </row>
    <row r="872" spans="1:26" ht="15.75" customHeight="1" x14ac:dyDescent="0.25">
      <c r="A872" s="263"/>
      <c r="B872" s="263"/>
      <c r="C872" s="263"/>
      <c r="D872" s="263"/>
      <c r="E872" s="263"/>
      <c r="F872" s="263"/>
      <c r="G872" s="263"/>
      <c r="H872" s="253"/>
      <c r="I872" s="253"/>
      <c r="J872" s="253"/>
      <c r="K872" s="253"/>
      <c r="L872" s="253"/>
      <c r="M872" s="253"/>
      <c r="N872" s="253"/>
      <c r="O872" s="253"/>
      <c r="P872" s="253"/>
      <c r="Q872" s="253"/>
      <c r="R872" s="253"/>
      <c r="S872" s="253"/>
      <c r="T872" s="253"/>
      <c r="U872" s="253"/>
      <c r="V872" s="253"/>
      <c r="W872" s="253"/>
      <c r="X872" s="253"/>
      <c r="Y872" s="253"/>
      <c r="Z872" s="253"/>
    </row>
    <row r="873" spans="1:26" ht="15.75" customHeight="1" x14ac:dyDescent="0.25">
      <c r="A873" s="263"/>
      <c r="B873" s="263"/>
      <c r="C873" s="263"/>
      <c r="D873" s="263"/>
      <c r="E873" s="263"/>
      <c r="F873" s="263"/>
      <c r="G873" s="263"/>
      <c r="H873" s="253"/>
      <c r="I873" s="253"/>
      <c r="J873" s="253"/>
      <c r="K873" s="253"/>
      <c r="L873" s="253"/>
      <c r="M873" s="253"/>
      <c r="N873" s="253"/>
      <c r="O873" s="253"/>
      <c r="P873" s="253"/>
      <c r="Q873" s="253"/>
      <c r="R873" s="253"/>
      <c r="S873" s="253"/>
      <c r="T873" s="253"/>
      <c r="U873" s="253"/>
      <c r="V873" s="253"/>
      <c r="W873" s="253"/>
      <c r="X873" s="253"/>
      <c r="Y873" s="253"/>
      <c r="Z873" s="253"/>
    </row>
    <row r="874" spans="1:26" ht="15.75" customHeight="1" x14ac:dyDescent="0.25">
      <c r="A874" s="263"/>
      <c r="B874" s="263"/>
      <c r="C874" s="263"/>
      <c r="D874" s="263"/>
      <c r="E874" s="263"/>
      <c r="F874" s="263"/>
      <c r="G874" s="263"/>
      <c r="H874" s="253"/>
      <c r="I874" s="253"/>
      <c r="J874" s="253"/>
      <c r="K874" s="253"/>
      <c r="L874" s="253"/>
      <c r="M874" s="253"/>
      <c r="N874" s="253"/>
      <c r="O874" s="253"/>
      <c r="P874" s="253"/>
      <c r="Q874" s="253"/>
      <c r="R874" s="253"/>
      <c r="S874" s="253"/>
      <c r="T874" s="253"/>
      <c r="U874" s="253"/>
      <c r="V874" s="253"/>
      <c r="W874" s="253"/>
      <c r="X874" s="253"/>
      <c r="Y874" s="253"/>
      <c r="Z874" s="253"/>
    </row>
    <row r="875" spans="1:26" ht="15.75" customHeight="1" x14ac:dyDescent="0.25">
      <c r="A875" s="263"/>
      <c r="B875" s="263"/>
      <c r="C875" s="263"/>
      <c r="D875" s="263"/>
      <c r="E875" s="263"/>
      <c r="F875" s="263"/>
      <c r="G875" s="263"/>
      <c r="H875" s="253"/>
      <c r="I875" s="253"/>
      <c r="J875" s="253"/>
      <c r="K875" s="253"/>
      <c r="L875" s="253"/>
      <c r="M875" s="253"/>
      <c r="N875" s="253"/>
      <c r="O875" s="253"/>
      <c r="P875" s="253"/>
      <c r="Q875" s="253"/>
      <c r="R875" s="253"/>
      <c r="S875" s="253"/>
      <c r="T875" s="253"/>
      <c r="U875" s="253"/>
      <c r="V875" s="253"/>
      <c r="W875" s="253"/>
      <c r="X875" s="253"/>
      <c r="Y875" s="253"/>
      <c r="Z875" s="253"/>
    </row>
    <row r="876" spans="1:26" ht="15.75" customHeight="1" x14ac:dyDescent="0.25">
      <c r="A876" s="263"/>
      <c r="B876" s="263"/>
      <c r="C876" s="263"/>
      <c r="D876" s="263"/>
      <c r="E876" s="263"/>
      <c r="F876" s="263"/>
      <c r="G876" s="263"/>
      <c r="H876" s="253"/>
      <c r="I876" s="253"/>
      <c r="J876" s="253"/>
      <c r="K876" s="253"/>
      <c r="L876" s="253"/>
      <c r="M876" s="253"/>
      <c r="N876" s="253"/>
      <c r="O876" s="253"/>
      <c r="P876" s="253"/>
      <c r="Q876" s="253"/>
      <c r="R876" s="253"/>
      <c r="S876" s="253"/>
      <c r="T876" s="253"/>
      <c r="U876" s="253"/>
      <c r="V876" s="253"/>
      <c r="W876" s="253"/>
      <c r="X876" s="253"/>
      <c r="Y876" s="253"/>
      <c r="Z876" s="253"/>
    </row>
    <row r="877" spans="1:26" ht="15.75" customHeight="1" x14ac:dyDescent="0.25">
      <c r="A877" s="263"/>
      <c r="B877" s="263"/>
      <c r="C877" s="263"/>
      <c r="D877" s="263"/>
      <c r="E877" s="263"/>
      <c r="F877" s="263"/>
      <c r="G877" s="263"/>
      <c r="H877" s="253"/>
      <c r="I877" s="253"/>
      <c r="J877" s="253"/>
      <c r="K877" s="253"/>
      <c r="L877" s="253"/>
      <c r="M877" s="253"/>
      <c r="N877" s="253"/>
      <c r="O877" s="253"/>
      <c r="P877" s="253"/>
      <c r="Q877" s="253"/>
      <c r="R877" s="253"/>
      <c r="S877" s="253"/>
      <c r="T877" s="253"/>
      <c r="U877" s="253"/>
      <c r="V877" s="253"/>
      <c r="W877" s="253"/>
      <c r="X877" s="253"/>
      <c r="Y877" s="253"/>
      <c r="Z877" s="253"/>
    </row>
    <row r="878" spans="1:26" ht="15.75" customHeight="1" x14ac:dyDescent="0.25">
      <c r="A878" s="263"/>
      <c r="B878" s="263"/>
      <c r="C878" s="263"/>
      <c r="D878" s="263"/>
      <c r="E878" s="263"/>
      <c r="F878" s="263"/>
      <c r="G878" s="263"/>
      <c r="H878" s="253"/>
      <c r="I878" s="253"/>
      <c r="J878" s="253"/>
      <c r="K878" s="253"/>
      <c r="L878" s="253"/>
      <c r="M878" s="253"/>
      <c r="N878" s="253"/>
      <c r="O878" s="253"/>
      <c r="P878" s="253"/>
      <c r="Q878" s="253"/>
      <c r="R878" s="253"/>
      <c r="S878" s="253"/>
      <c r="T878" s="253"/>
      <c r="U878" s="253"/>
      <c r="V878" s="253"/>
      <c r="W878" s="253"/>
      <c r="X878" s="253"/>
      <c r="Y878" s="253"/>
      <c r="Z878" s="253"/>
    </row>
    <row r="879" spans="1:26" ht="15.75" customHeight="1" x14ac:dyDescent="0.25">
      <c r="A879" s="263"/>
      <c r="B879" s="263"/>
      <c r="C879" s="263"/>
      <c r="D879" s="263"/>
      <c r="E879" s="263"/>
      <c r="F879" s="263"/>
      <c r="G879" s="263"/>
      <c r="H879" s="253"/>
      <c r="I879" s="253"/>
      <c r="J879" s="253"/>
      <c r="K879" s="253"/>
      <c r="L879" s="253"/>
      <c r="M879" s="253"/>
      <c r="N879" s="253"/>
      <c r="O879" s="253"/>
      <c r="P879" s="253"/>
      <c r="Q879" s="253"/>
      <c r="R879" s="253"/>
      <c r="S879" s="253"/>
      <c r="T879" s="253"/>
      <c r="U879" s="253"/>
      <c r="V879" s="253"/>
      <c r="W879" s="253"/>
      <c r="X879" s="253"/>
      <c r="Y879" s="253"/>
      <c r="Z879" s="253"/>
    </row>
    <row r="880" spans="1:26" ht="15.75" customHeight="1" x14ac:dyDescent="0.25">
      <c r="A880" s="263"/>
      <c r="B880" s="263"/>
      <c r="C880" s="263"/>
      <c r="D880" s="263"/>
      <c r="E880" s="263"/>
      <c r="F880" s="263"/>
      <c r="G880" s="263"/>
      <c r="H880" s="253"/>
      <c r="I880" s="253"/>
      <c r="J880" s="253"/>
      <c r="K880" s="253"/>
      <c r="L880" s="253"/>
      <c r="M880" s="253"/>
      <c r="N880" s="253"/>
      <c r="O880" s="253"/>
      <c r="P880" s="253"/>
      <c r="Q880" s="253"/>
      <c r="R880" s="253"/>
      <c r="S880" s="253"/>
      <c r="T880" s="253"/>
      <c r="U880" s="253"/>
      <c r="V880" s="253"/>
      <c r="W880" s="253"/>
      <c r="X880" s="253"/>
      <c r="Y880" s="253"/>
      <c r="Z880" s="253"/>
    </row>
    <row r="881" spans="1:26" ht="15.75" customHeight="1" x14ac:dyDescent="0.25">
      <c r="A881" s="263"/>
      <c r="B881" s="263"/>
      <c r="C881" s="263"/>
      <c r="D881" s="263"/>
      <c r="E881" s="263"/>
      <c r="F881" s="263"/>
      <c r="G881" s="263"/>
      <c r="H881" s="253"/>
      <c r="I881" s="253"/>
      <c r="J881" s="253"/>
      <c r="K881" s="253"/>
      <c r="L881" s="253"/>
      <c r="M881" s="253"/>
      <c r="N881" s="253"/>
      <c r="O881" s="253"/>
      <c r="P881" s="253"/>
      <c r="Q881" s="253"/>
      <c r="R881" s="253"/>
      <c r="S881" s="253"/>
      <c r="T881" s="253"/>
      <c r="U881" s="253"/>
      <c r="V881" s="253"/>
      <c r="W881" s="253"/>
      <c r="X881" s="253"/>
      <c r="Y881" s="253"/>
      <c r="Z881" s="253"/>
    </row>
    <row r="882" spans="1:26" ht="15.75" customHeight="1" x14ac:dyDescent="0.25">
      <c r="A882" s="263"/>
      <c r="B882" s="263"/>
      <c r="C882" s="263"/>
      <c r="D882" s="263"/>
      <c r="E882" s="263"/>
      <c r="F882" s="263"/>
      <c r="G882" s="263"/>
      <c r="H882" s="253"/>
      <c r="I882" s="253"/>
      <c r="J882" s="253"/>
      <c r="K882" s="253"/>
      <c r="L882" s="253"/>
      <c r="M882" s="253"/>
      <c r="N882" s="253"/>
      <c r="O882" s="253"/>
      <c r="P882" s="253"/>
      <c r="Q882" s="253"/>
      <c r="R882" s="253"/>
      <c r="S882" s="253"/>
      <c r="T882" s="253"/>
      <c r="U882" s="253"/>
      <c r="V882" s="253"/>
      <c r="W882" s="253"/>
      <c r="X882" s="253"/>
      <c r="Y882" s="253"/>
      <c r="Z882" s="253"/>
    </row>
    <row r="883" spans="1:26" ht="15.75" customHeight="1" x14ac:dyDescent="0.25">
      <c r="A883" s="263"/>
      <c r="B883" s="263"/>
      <c r="C883" s="263"/>
      <c r="D883" s="263"/>
      <c r="E883" s="263"/>
      <c r="F883" s="263"/>
      <c r="G883" s="263"/>
      <c r="H883" s="253"/>
      <c r="I883" s="253"/>
      <c r="J883" s="253"/>
      <c r="K883" s="253"/>
      <c r="L883" s="253"/>
      <c r="M883" s="253"/>
      <c r="N883" s="253"/>
      <c r="O883" s="253"/>
      <c r="P883" s="253"/>
      <c r="Q883" s="253"/>
      <c r="R883" s="253"/>
      <c r="S883" s="253"/>
      <c r="T883" s="253"/>
      <c r="U883" s="253"/>
      <c r="V883" s="253"/>
      <c r="W883" s="253"/>
      <c r="X883" s="253"/>
      <c r="Y883" s="253"/>
      <c r="Z883" s="253"/>
    </row>
    <row r="884" spans="1:26" ht="15.75" customHeight="1" x14ac:dyDescent="0.25">
      <c r="A884" s="263"/>
      <c r="B884" s="263"/>
      <c r="C884" s="263"/>
      <c r="D884" s="263"/>
      <c r="E884" s="263"/>
      <c r="F884" s="263"/>
      <c r="G884" s="263"/>
      <c r="H884" s="253"/>
      <c r="I884" s="253"/>
      <c r="J884" s="253"/>
      <c r="K884" s="253"/>
      <c r="L884" s="253"/>
      <c r="M884" s="253"/>
      <c r="N884" s="253"/>
      <c r="O884" s="253"/>
      <c r="P884" s="253"/>
      <c r="Q884" s="253"/>
      <c r="R884" s="253"/>
      <c r="S884" s="253"/>
      <c r="T884" s="253"/>
      <c r="U884" s="253"/>
      <c r="V884" s="253"/>
      <c r="W884" s="253"/>
      <c r="X884" s="253"/>
      <c r="Y884" s="253"/>
      <c r="Z884" s="253"/>
    </row>
    <row r="885" spans="1:26" ht="15.75" customHeight="1" x14ac:dyDescent="0.25">
      <c r="A885" s="263"/>
      <c r="B885" s="263"/>
      <c r="C885" s="263"/>
      <c r="D885" s="263"/>
      <c r="E885" s="263"/>
      <c r="F885" s="263"/>
      <c r="G885" s="263"/>
      <c r="H885" s="253"/>
      <c r="I885" s="253"/>
      <c r="J885" s="253"/>
      <c r="K885" s="253"/>
      <c r="L885" s="253"/>
      <c r="M885" s="253"/>
      <c r="N885" s="253"/>
      <c r="O885" s="253"/>
      <c r="P885" s="253"/>
      <c r="Q885" s="253"/>
      <c r="R885" s="253"/>
      <c r="S885" s="253"/>
      <c r="T885" s="253"/>
      <c r="U885" s="253"/>
      <c r="V885" s="253"/>
      <c r="W885" s="253"/>
      <c r="X885" s="253"/>
      <c r="Y885" s="253"/>
      <c r="Z885" s="253"/>
    </row>
    <row r="886" spans="1:26" ht="15.75" customHeight="1" x14ac:dyDescent="0.25">
      <c r="A886" s="263"/>
      <c r="B886" s="263"/>
      <c r="C886" s="263"/>
      <c r="D886" s="263"/>
      <c r="E886" s="263"/>
      <c r="F886" s="263"/>
      <c r="G886" s="263"/>
      <c r="H886" s="253"/>
      <c r="I886" s="253"/>
      <c r="J886" s="253"/>
      <c r="K886" s="253"/>
      <c r="L886" s="253"/>
      <c r="M886" s="253"/>
      <c r="N886" s="253"/>
      <c r="O886" s="253"/>
      <c r="P886" s="253"/>
      <c r="Q886" s="253"/>
      <c r="R886" s="253"/>
      <c r="S886" s="253"/>
      <c r="T886" s="253"/>
      <c r="U886" s="253"/>
      <c r="V886" s="253"/>
      <c r="W886" s="253"/>
      <c r="X886" s="253"/>
      <c r="Y886" s="253"/>
      <c r="Z886" s="253"/>
    </row>
    <row r="887" spans="1:26" ht="15.75" customHeight="1" x14ac:dyDescent="0.25">
      <c r="A887" s="263"/>
      <c r="B887" s="263"/>
      <c r="C887" s="263"/>
      <c r="D887" s="263"/>
      <c r="E887" s="263"/>
      <c r="F887" s="263"/>
      <c r="G887" s="263"/>
      <c r="H887" s="253"/>
      <c r="I887" s="253"/>
      <c r="J887" s="253"/>
      <c r="K887" s="253"/>
      <c r="L887" s="253"/>
      <c r="M887" s="253"/>
      <c r="N887" s="253"/>
      <c r="O887" s="253"/>
      <c r="P887" s="253"/>
      <c r="Q887" s="253"/>
      <c r="R887" s="253"/>
      <c r="S887" s="253"/>
      <c r="T887" s="253"/>
      <c r="U887" s="253"/>
      <c r="V887" s="253"/>
      <c r="W887" s="253"/>
      <c r="X887" s="253"/>
      <c r="Y887" s="253"/>
      <c r="Z887" s="253"/>
    </row>
    <row r="888" spans="1:26" ht="15.75" customHeight="1" x14ac:dyDescent="0.25">
      <c r="A888" s="263"/>
      <c r="B888" s="263"/>
      <c r="C888" s="263"/>
      <c r="D888" s="263"/>
      <c r="E888" s="263"/>
      <c r="F888" s="263"/>
      <c r="G888" s="263"/>
      <c r="H888" s="253"/>
      <c r="I888" s="253"/>
      <c r="J888" s="253"/>
      <c r="K888" s="253"/>
      <c r="L888" s="253"/>
      <c r="M888" s="253"/>
      <c r="N888" s="253"/>
      <c r="O888" s="253"/>
      <c r="P888" s="253"/>
      <c r="Q888" s="253"/>
      <c r="R888" s="253"/>
      <c r="S888" s="253"/>
      <c r="T888" s="253"/>
      <c r="U888" s="253"/>
      <c r="V888" s="253"/>
      <c r="W888" s="253"/>
      <c r="X888" s="253"/>
      <c r="Y888" s="253"/>
      <c r="Z888" s="253"/>
    </row>
    <row r="889" spans="1:26" ht="15.75" customHeight="1" x14ac:dyDescent="0.25">
      <c r="A889" s="263"/>
      <c r="B889" s="263"/>
      <c r="C889" s="263"/>
      <c r="D889" s="263"/>
      <c r="E889" s="263"/>
      <c r="F889" s="263"/>
      <c r="G889" s="263"/>
      <c r="H889" s="253"/>
      <c r="I889" s="253"/>
      <c r="J889" s="253"/>
      <c r="K889" s="253"/>
      <c r="L889" s="253"/>
      <c r="M889" s="253"/>
      <c r="N889" s="253"/>
      <c r="O889" s="253"/>
      <c r="P889" s="253"/>
      <c r="Q889" s="253"/>
      <c r="R889" s="253"/>
      <c r="S889" s="253"/>
      <c r="T889" s="253"/>
      <c r="U889" s="253"/>
      <c r="V889" s="253"/>
      <c r="W889" s="253"/>
      <c r="X889" s="253"/>
      <c r="Y889" s="253"/>
      <c r="Z889" s="253"/>
    </row>
    <row r="890" spans="1:26" ht="15.75" customHeight="1" x14ac:dyDescent="0.25">
      <c r="A890" s="263"/>
      <c r="B890" s="263"/>
      <c r="C890" s="263"/>
      <c r="D890" s="263"/>
      <c r="E890" s="263"/>
      <c r="F890" s="263"/>
      <c r="G890" s="263"/>
      <c r="H890" s="253"/>
      <c r="I890" s="253"/>
      <c r="J890" s="253"/>
      <c r="K890" s="253"/>
      <c r="L890" s="253"/>
      <c r="M890" s="253"/>
      <c r="N890" s="253"/>
      <c r="O890" s="253"/>
      <c r="P890" s="253"/>
      <c r="Q890" s="253"/>
      <c r="R890" s="253"/>
      <c r="S890" s="253"/>
      <c r="T890" s="253"/>
      <c r="U890" s="253"/>
      <c r="V890" s="253"/>
      <c r="W890" s="253"/>
      <c r="X890" s="253"/>
      <c r="Y890" s="253"/>
      <c r="Z890" s="253"/>
    </row>
    <row r="891" spans="1:26" ht="15.75" customHeight="1" x14ac:dyDescent="0.25">
      <c r="A891" s="263"/>
      <c r="B891" s="263"/>
      <c r="C891" s="263"/>
      <c r="D891" s="263"/>
      <c r="E891" s="263"/>
      <c r="F891" s="263"/>
      <c r="G891" s="263"/>
      <c r="H891" s="253"/>
      <c r="I891" s="253"/>
      <c r="J891" s="253"/>
      <c r="K891" s="253"/>
      <c r="L891" s="253"/>
      <c r="M891" s="253"/>
      <c r="N891" s="253"/>
      <c r="O891" s="253"/>
      <c r="P891" s="253"/>
      <c r="Q891" s="253"/>
      <c r="R891" s="253"/>
      <c r="S891" s="253"/>
      <c r="T891" s="253"/>
      <c r="U891" s="253"/>
      <c r="V891" s="253"/>
      <c r="W891" s="253"/>
      <c r="X891" s="253"/>
      <c r="Y891" s="253"/>
      <c r="Z891" s="253"/>
    </row>
    <row r="892" spans="1:26" ht="15.75" customHeight="1" x14ac:dyDescent="0.25">
      <c r="A892" s="263"/>
      <c r="B892" s="263"/>
      <c r="C892" s="263"/>
      <c r="D892" s="263"/>
      <c r="E892" s="263"/>
      <c r="F892" s="263"/>
      <c r="G892" s="263"/>
      <c r="H892" s="253"/>
      <c r="I892" s="253"/>
      <c r="J892" s="253"/>
      <c r="K892" s="253"/>
      <c r="L892" s="253"/>
      <c r="M892" s="253"/>
      <c r="N892" s="253"/>
      <c r="O892" s="253"/>
      <c r="P892" s="253"/>
      <c r="Q892" s="253"/>
      <c r="R892" s="253"/>
      <c r="S892" s="253"/>
      <c r="T892" s="253"/>
      <c r="U892" s="253"/>
      <c r="V892" s="253"/>
      <c r="W892" s="253"/>
      <c r="X892" s="253"/>
      <c r="Y892" s="253"/>
      <c r="Z892" s="253"/>
    </row>
    <row r="893" spans="1:26" ht="15.75" customHeight="1" x14ac:dyDescent="0.25">
      <c r="A893" s="263"/>
      <c r="B893" s="263"/>
      <c r="C893" s="263"/>
      <c r="D893" s="263"/>
      <c r="E893" s="263"/>
      <c r="F893" s="263"/>
      <c r="G893" s="263"/>
      <c r="H893" s="253"/>
      <c r="I893" s="253"/>
      <c r="J893" s="253"/>
      <c r="K893" s="253"/>
      <c r="L893" s="253"/>
      <c r="M893" s="253"/>
      <c r="N893" s="253"/>
      <c r="O893" s="253"/>
      <c r="P893" s="253"/>
      <c r="Q893" s="253"/>
      <c r="R893" s="253"/>
      <c r="S893" s="253"/>
      <c r="T893" s="253"/>
      <c r="U893" s="253"/>
      <c r="V893" s="253"/>
      <c r="W893" s="253"/>
      <c r="X893" s="253"/>
      <c r="Y893" s="253"/>
      <c r="Z893" s="253"/>
    </row>
    <row r="894" spans="1:26" ht="15.75" customHeight="1" x14ac:dyDescent="0.25">
      <c r="A894" s="263"/>
      <c r="B894" s="263"/>
      <c r="C894" s="263"/>
      <c r="D894" s="263"/>
      <c r="E894" s="263"/>
      <c r="F894" s="263"/>
      <c r="G894" s="263"/>
      <c r="H894" s="253"/>
      <c r="I894" s="253"/>
      <c r="J894" s="253"/>
      <c r="K894" s="253"/>
      <c r="L894" s="253"/>
      <c r="M894" s="253"/>
      <c r="N894" s="253"/>
      <c r="O894" s="253"/>
      <c r="P894" s="253"/>
      <c r="Q894" s="253"/>
      <c r="R894" s="253"/>
      <c r="S894" s="253"/>
      <c r="T894" s="253"/>
      <c r="U894" s="253"/>
      <c r="V894" s="253"/>
      <c r="W894" s="253"/>
      <c r="X894" s="253"/>
      <c r="Y894" s="253"/>
      <c r="Z894" s="253"/>
    </row>
    <row r="895" spans="1:26" ht="15.75" customHeight="1" x14ac:dyDescent="0.25">
      <c r="A895" s="263"/>
      <c r="B895" s="263"/>
      <c r="C895" s="263"/>
      <c r="D895" s="263"/>
      <c r="E895" s="263"/>
      <c r="F895" s="263"/>
      <c r="G895" s="263"/>
      <c r="H895" s="253"/>
      <c r="I895" s="253"/>
      <c r="J895" s="253"/>
      <c r="K895" s="253"/>
      <c r="L895" s="253"/>
      <c r="M895" s="253"/>
      <c r="N895" s="253"/>
      <c r="O895" s="253"/>
      <c r="P895" s="253"/>
      <c r="Q895" s="253"/>
      <c r="R895" s="253"/>
      <c r="S895" s="253"/>
      <c r="T895" s="253"/>
      <c r="U895" s="253"/>
      <c r="V895" s="253"/>
      <c r="W895" s="253"/>
      <c r="X895" s="253"/>
      <c r="Y895" s="253"/>
      <c r="Z895" s="253"/>
    </row>
    <row r="896" spans="1:26" ht="15.75" customHeight="1" x14ac:dyDescent="0.25">
      <c r="A896" s="263"/>
      <c r="B896" s="263"/>
      <c r="C896" s="263"/>
      <c r="D896" s="263"/>
      <c r="E896" s="263"/>
      <c r="F896" s="263"/>
      <c r="G896" s="263"/>
      <c r="H896" s="253"/>
      <c r="I896" s="253"/>
      <c r="J896" s="253"/>
      <c r="K896" s="253"/>
      <c r="L896" s="253"/>
      <c r="M896" s="253"/>
      <c r="N896" s="253"/>
      <c r="O896" s="253"/>
      <c r="P896" s="253"/>
      <c r="Q896" s="253"/>
      <c r="R896" s="253"/>
      <c r="S896" s="253"/>
      <c r="T896" s="253"/>
      <c r="U896" s="253"/>
      <c r="V896" s="253"/>
      <c r="W896" s="253"/>
      <c r="X896" s="253"/>
      <c r="Y896" s="253"/>
      <c r="Z896" s="253"/>
    </row>
    <row r="897" spans="1:26" ht="15.75" customHeight="1" x14ac:dyDescent="0.25">
      <c r="A897" s="263"/>
      <c r="B897" s="263"/>
      <c r="C897" s="263"/>
      <c r="D897" s="263"/>
      <c r="E897" s="263"/>
      <c r="F897" s="263"/>
      <c r="G897" s="263"/>
      <c r="H897" s="253"/>
      <c r="I897" s="253"/>
      <c r="J897" s="253"/>
      <c r="K897" s="253"/>
      <c r="L897" s="253"/>
      <c r="M897" s="253"/>
      <c r="N897" s="253"/>
      <c r="O897" s="253"/>
      <c r="P897" s="253"/>
      <c r="Q897" s="253"/>
      <c r="R897" s="253"/>
      <c r="S897" s="253"/>
      <c r="T897" s="253"/>
      <c r="U897" s="253"/>
      <c r="V897" s="253"/>
      <c r="W897" s="253"/>
      <c r="X897" s="253"/>
      <c r="Y897" s="253"/>
      <c r="Z897" s="253"/>
    </row>
    <row r="898" spans="1:26" ht="15.75" customHeight="1" x14ac:dyDescent="0.25">
      <c r="A898" s="263"/>
      <c r="B898" s="263"/>
      <c r="C898" s="263"/>
      <c r="D898" s="263"/>
      <c r="E898" s="263"/>
      <c r="F898" s="263"/>
      <c r="G898" s="263"/>
      <c r="H898" s="253"/>
      <c r="I898" s="253"/>
      <c r="J898" s="253"/>
      <c r="K898" s="253"/>
      <c r="L898" s="253"/>
      <c r="M898" s="253"/>
      <c r="N898" s="253"/>
      <c r="O898" s="253"/>
      <c r="P898" s="253"/>
      <c r="Q898" s="253"/>
      <c r="R898" s="253"/>
      <c r="S898" s="253"/>
      <c r="T898" s="253"/>
      <c r="U898" s="253"/>
      <c r="V898" s="253"/>
      <c r="W898" s="253"/>
      <c r="X898" s="253"/>
      <c r="Y898" s="253"/>
      <c r="Z898" s="253"/>
    </row>
    <row r="899" spans="1:26" ht="15.75" customHeight="1" x14ac:dyDescent="0.25">
      <c r="A899" s="263"/>
      <c r="B899" s="263"/>
      <c r="C899" s="263"/>
      <c r="D899" s="263"/>
      <c r="E899" s="263"/>
      <c r="F899" s="263"/>
      <c r="G899" s="263"/>
      <c r="H899" s="253"/>
      <c r="I899" s="253"/>
      <c r="J899" s="253"/>
      <c r="K899" s="253"/>
      <c r="L899" s="253"/>
      <c r="M899" s="253"/>
      <c r="N899" s="253"/>
      <c r="O899" s="253"/>
      <c r="P899" s="253"/>
      <c r="Q899" s="253"/>
      <c r="R899" s="253"/>
      <c r="S899" s="253"/>
      <c r="T899" s="253"/>
      <c r="U899" s="253"/>
      <c r="V899" s="253"/>
      <c r="W899" s="253"/>
      <c r="X899" s="253"/>
      <c r="Y899" s="253"/>
      <c r="Z899" s="253"/>
    </row>
    <row r="900" spans="1:26" ht="15.75" customHeight="1" x14ac:dyDescent="0.25">
      <c r="A900" s="263"/>
      <c r="B900" s="263"/>
      <c r="C900" s="263"/>
      <c r="D900" s="263"/>
      <c r="E900" s="263"/>
      <c r="F900" s="263"/>
      <c r="G900" s="263"/>
      <c r="H900" s="253"/>
      <c r="I900" s="253"/>
      <c r="J900" s="253"/>
      <c r="K900" s="253"/>
      <c r="L900" s="253"/>
      <c r="M900" s="253"/>
      <c r="N900" s="253"/>
      <c r="O900" s="253"/>
      <c r="P900" s="253"/>
      <c r="Q900" s="253"/>
      <c r="R900" s="253"/>
      <c r="S900" s="253"/>
      <c r="T900" s="253"/>
      <c r="U900" s="253"/>
      <c r="V900" s="253"/>
      <c r="W900" s="253"/>
      <c r="X900" s="253"/>
      <c r="Y900" s="253"/>
      <c r="Z900" s="253"/>
    </row>
    <row r="901" spans="1:26" ht="15.75" customHeight="1" x14ac:dyDescent="0.25">
      <c r="A901" s="263"/>
      <c r="B901" s="263"/>
      <c r="C901" s="263"/>
      <c r="D901" s="263"/>
      <c r="E901" s="263"/>
      <c r="F901" s="263"/>
      <c r="G901" s="263"/>
      <c r="H901" s="253"/>
      <c r="I901" s="253"/>
      <c r="J901" s="253"/>
      <c r="K901" s="253"/>
      <c r="L901" s="253"/>
      <c r="M901" s="253"/>
      <c r="N901" s="253"/>
      <c r="O901" s="253"/>
      <c r="P901" s="253"/>
      <c r="Q901" s="253"/>
      <c r="R901" s="253"/>
      <c r="S901" s="253"/>
      <c r="T901" s="253"/>
      <c r="U901" s="253"/>
      <c r="V901" s="253"/>
      <c r="W901" s="253"/>
      <c r="X901" s="253"/>
      <c r="Y901" s="253"/>
      <c r="Z901" s="253"/>
    </row>
    <row r="902" spans="1:26" ht="15.75" customHeight="1" x14ac:dyDescent="0.25">
      <c r="A902" s="263"/>
      <c r="B902" s="263"/>
      <c r="C902" s="263"/>
      <c r="D902" s="263"/>
      <c r="E902" s="263"/>
      <c r="F902" s="263"/>
      <c r="G902" s="263"/>
      <c r="H902" s="253"/>
      <c r="I902" s="253"/>
      <c r="J902" s="253"/>
      <c r="K902" s="253"/>
      <c r="L902" s="253"/>
      <c r="M902" s="253"/>
      <c r="N902" s="253"/>
      <c r="O902" s="253"/>
      <c r="P902" s="253"/>
      <c r="Q902" s="253"/>
      <c r="R902" s="253"/>
      <c r="S902" s="253"/>
      <c r="T902" s="253"/>
      <c r="U902" s="253"/>
      <c r="V902" s="253"/>
      <c r="W902" s="253"/>
      <c r="X902" s="253"/>
      <c r="Y902" s="253"/>
      <c r="Z902" s="253"/>
    </row>
    <row r="903" spans="1:26" ht="15.75" customHeight="1" x14ac:dyDescent="0.25">
      <c r="A903" s="263"/>
      <c r="B903" s="263"/>
      <c r="C903" s="263"/>
      <c r="D903" s="263"/>
      <c r="E903" s="263"/>
      <c r="F903" s="263"/>
      <c r="G903" s="263"/>
      <c r="H903" s="253"/>
      <c r="I903" s="253"/>
      <c r="J903" s="253"/>
      <c r="K903" s="253"/>
      <c r="L903" s="253"/>
      <c r="M903" s="253"/>
      <c r="N903" s="253"/>
      <c r="O903" s="253"/>
      <c r="P903" s="253"/>
      <c r="Q903" s="253"/>
      <c r="R903" s="253"/>
      <c r="S903" s="253"/>
      <c r="T903" s="253"/>
      <c r="U903" s="253"/>
      <c r="V903" s="253"/>
      <c r="W903" s="253"/>
      <c r="X903" s="253"/>
      <c r="Y903" s="253"/>
      <c r="Z903" s="253"/>
    </row>
    <row r="904" spans="1:26" ht="15.75" customHeight="1" x14ac:dyDescent="0.25">
      <c r="A904" s="263"/>
      <c r="B904" s="263"/>
      <c r="C904" s="263"/>
      <c r="D904" s="263"/>
      <c r="E904" s="263"/>
      <c r="F904" s="263"/>
      <c r="G904" s="263"/>
      <c r="H904" s="253"/>
      <c r="I904" s="253"/>
      <c r="J904" s="253"/>
      <c r="K904" s="253"/>
      <c r="L904" s="253"/>
      <c r="M904" s="253"/>
      <c r="N904" s="253"/>
      <c r="O904" s="253"/>
      <c r="P904" s="253"/>
      <c r="Q904" s="253"/>
      <c r="R904" s="253"/>
      <c r="S904" s="253"/>
      <c r="T904" s="253"/>
      <c r="U904" s="253"/>
      <c r="V904" s="253"/>
      <c r="W904" s="253"/>
      <c r="X904" s="253"/>
      <c r="Y904" s="253"/>
      <c r="Z904" s="253"/>
    </row>
    <row r="905" spans="1:26" ht="15.75" customHeight="1" x14ac:dyDescent="0.25">
      <c r="A905" s="263"/>
      <c r="B905" s="263"/>
      <c r="C905" s="263"/>
      <c r="D905" s="263"/>
      <c r="E905" s="263"/>
      <c r="F905" s="263"/>
      <c r="G905" s="263"/>
      <c r="H905" s="253"/>
      <c r="I905" s="253"/>
      <c r="J905" s="253"/>
      <c r="K905" s="253"/>
      <c r="L905" s="253"/>
      <c r="M905" s="253"/>
      <c r="N905" s="253"/>
      <c r="O905" s="253"/>
      <c r="P905" s="253"/>
      <c r="Q905" s="253"/>
      <c r="R905" s="253"/>
      <c r="S905" s="253"/>
      <c r="T905" s="253"/>
      <c r="U905" s="253"/>
      <c r="V905" s="253"/>
      <c r="W905" s="253"/>
      <c r="X905" s="253"/>
      <c r="Y905" s="253"/>
      <c r="Z905" s="253"/>
    </row>
    <row r="906" spans="1:26" ht="15.75" customHeight="1" x14ac:dyDescent="0.25">
      <c r="A906" s="263"/>
      <c r="B906" s="263"/>
      <c r="C906" s="263"/>
      <c r="D906" s="263"/>
      <c r="E906" s="263"/>
      <c r="F906" s="263"/>
      <c r="G906" s="263"/>
      <c r="H906" s="253"/>
      <c r="I906" s="253"/>
      <c r="J906" s="253"/>
      <c r="K906" s="253"/>
      <c r="L906" s="253"/>
      <c r="M906" s="253"/>
      <c r="N906" s="253"/>
      <c r="O906" s="253"/>
      <c r="P906" s="253"/>
      <c r="Q906" s="253"/>
      <c r="R906" s="253"/>
      <c r="S906" s="253"/>
      <c r="T906" s="253"/>
      <c r="U906" s="253"/>
      <c r="V906" s="253"/>
      <c r="W906" s="253"/>
      <c r="X906" s="253"/>
      <c r="Y906" s="253"/>
      <c r="Z906" s="253"/>
    </row>
    <row r="907" spans="1:26" ht="15.75" customHeight="1" x14ac:dyDescent="0.25">
      <c r="A907" s="263"/>
      <c r="B907" s="263"/>
      <c r="C907" s="263"/>
      <c r="D907" s="263"/>
      <c r="E907" s="263"/>
      <c r="F907" s="263"/>
      <c r="G907" s="263"/>
      <c r="H907" s="253"/>
      <c r="I907" s="253"/>
      <c r="J907" s="253"/>
      <c r="K907" s="253"/>
      <c r="L907" s="253"/>
      <c r="M907" s="253"/>
      <c r="N907" s="253"/>
      <c r="O907" s="253"/>
      <c r="P907" s="253"/>
      <c r="Q907" s="253"/>
      <c r="R907" s="253"/>
      <c r="S907" s="253"/>
      <c r="T907" s="253"/>
      <c r="U907" s="253"/>
      <c r="V907" s="253"/>
      <c r="W907" s="253"/>
      <c r="X907" s="253"/>
      <c r="Y907" s="253"/>
      <c r="Z907" s="253"/>
    </row>
    <row r="908" spans="1:26" ht="15.75" customHeight="1" x14ac:dyDescent="0.25">
      <c r="A908" s="263"/>
      <c r="B908" s="263"/>
      <c r="C908" s="263"/>
      <c r="D908" s="263"/>
      <c r="E908" s="263"/>
      <c r="F908" s="263"/>
      <c r="G908" s="263"/>
      <c r="H908" s="253"/>
      <c r="I908" s="253"/>
      <c r="J908" s="253"/>
      <c r="K908" s="253"/>
      <c r="L908" s="253"/>
      <c r="M908" s="253"/>
      <c r="N908" s="253"/>
      <c r="O908" s="253"/>
      <c r="P908" s="253"/>
      <c r="Q908" s="253"/>
      <c r="R908" s="253"/>
      <c r="S908" s="253"/>
      <c r="T908" s="253"/>
      <c r="U908" s="253"/>
      <c r="V908" s="253"/>
      <c r="W908" s="253"/>
      <c r="X908" s="253"/>
      <c r="Y908" s="253"/>
      <c r="Z908" s="253"/>
    </row>
    <row r="909" spans="1:26" ht="15.75" customHeight="1" x14ac:dyDescent="0.25">
      <c r="A909" s="263"/>
      <c r="B909" s="263"/>
      <c r="C909" s="263"/>
      <c r="D909" s="263"/>
      <c r="E909" s="263"/>
      <c r="F909" s="263"/>
      <c r="G909" s="263"/>
      <c r="H909" s="253"/>
      <c r="I909" s="253"/>
      <c r="J909" s="253"/>
      <c r="K909" s="253"/>
      <c r="L909" s="253"/>
      <c r="M909" s="253"/>
      <c r="N909" s="253"/>
      <c r="O909" s="253"/>
      <c r="P909" s="253"/>
      <c r="Q909" s="253"/>
      <c r="R909" s="253"/>
      <c r="S909" s="253"/>
      <c r="T909" s="253"/>
      <c r="U909" s="253"/>
      <c r="V909" s="253"/>
      <c r="W909" s="253"/>
      <c r="X909" s="253"/>
      <c r="Y909" s="253"/>
      <c r="Z909" s="253"/>
    </row>
    <row r="910" spans="1:26" ht="15.75" customHeight="1" x14ac:dyDescent="0.25">
      <c r="A910" s="263"/>
      <c r="B910" s="263"/>
      <c r="C910" s="263"/>
      <c r="D910" s="263"/>
      <c r="E910" s="263"/>
      <c r="F910" s="263"/>
      <c r="G910" s="263"/>
      <c r="H910" s="253"/>
      <c r="I910" s="253"/>
      <c r="J910" s="253"/>
      <c r="K910" s="253"/>
      <c r="L910" s="253"/>
      <c r="M910" s="253"/>
      <c r="N910" s="253"/>
      <c r="O910" s="253"/>
      <c r="P910" s="253"/>
      <c r="Q910" s="253"/>
      <c r="R910" s="253"/>
      <c r="S910" s="253"/>
      <c r="T910" s="253"/>
      <c r="U910" s="253"/>
      <c r="V910" s="253"/>
      <c r="W910" s="253"/>
      <c r="X910" s="253"/>
      <c r="Y910" s="253"/>
      <c r="Z910" s="253"/>
    </row>
    <row r="911" spans="1:26" ht="15.75" customHeight="1" x14ac:dyDescent="0.25">
      <c r="A911" s="263"/>
      <c r="B911" s="263"/>
      <c r="C911" s="263"/>
      <c r="D911" s="263"/>
      <c r="E911" s="263"/>
      <c r="F911" s="263"/>
      <c r="G911" s="263"/>
      <c r="H911" s="253"/>
      <c r="I911" s="253"/>
      <c r="J911" s="253"/>
      <c r="K911" s="253"/>
      <c r="L911" s="253"/>
      <c r="M911" s="253"/>
      <c r="N911" s="253"/>
      <c r="O911" s="253"/>
      <c r="P911" s="253"/>
      <c r="Q911" s="253"/>
      <c r="R911" s="253"/>
      <c r="S911" s="253"/>
      <c r="T911" s="253"/>
      <c r="U911" s="253"/>
      <c r="V911" s="253"/>
      <c r="W911" s="253"/>
      <c r="X911" s="253"/>
      <c r="Y911" s="253"/>
      <c r="Z911" s="253"/>
    </row>
    <row r="912" spans="1:26" ht="15.75" customHeight="1" x14ac:dyDescent="0.25">
      <c r="A912" s="263"/>
      <c r="B912" s="263"/>
      <c r="C912" s="263"/>
      <c r="D912" s="263"/>
      <c r="E912" s="263"/>
      <c r="F912" s="263"/>
      <c r="G912" s="263"/>
      <c r="H912" s="253"/>
      <c r="I912" s="253"/>
      <c r="J912" s="253"/>
      <c r="K912" s="253"/>
      <c r="L912" s="253"/>
      <c r="M912" s="253"/>
      <c r="N912" s="253"/>
      <c r="O912" s="253"/>
      <c r="P912" s="253"/>
      <c r="Q912" s="253"/>
      <c r="R912" s="253"/>
      <c r="S912" s="253"/>
      <c r="T912" s="253"/>
      <c r="U912" s="253"/>
      <c r="V912" s="253"/>
      <c r="W912" s="253"/>
      <c r="X912" s="253"/>
      <c r="Y912" s="253"/>
      <c r="Z912" s="253"/>
    </row>
    <row r="913" spans="1:26" ht="15.75" customHeight="1" x14ac:dyDescent="0.25">
      <c r="A913" s="263"/>
      <c r="B913" s="263"/>
      <c r="C913" s="263"/>
      <c r="D913" s="263"/>
      <c r="E913" s="263"/>
      <c r="F913" s="263"/>
      <c r="G913" s="263"/>
      <c r="H913" s="253"/>
      <c r="I913" s="253"/>
      <c r="J913" s="253"/>
      <c r="K913" s="253"/>
      <c r="L913" s="253"/>
      <c r="M913" s="253"/>
      <c r="N913" s="253"/>
      <c r="O913" s="253"/>
      <c r="P913" s="253"/>
      <c r="Q913" s="253"/>
      <c r="R913" s="253"/>
      <c r="S913" s="253"/>
      <c r="T913" s="253"/>
      <c r="U913" s="253"/>
      <c r="V913" s="253"/>
      <c r="W913" s="253"/>
      <c r="X913" s="253"/>
      <c r="Y913" s="253"/>
      <c r="Z913" s="253"/>
    </row>
    <row r="914" spans="1:26" ht="15.75" customHeight="1" x14ac:dyDescent="0.25">
      <c r="A914" s="263"/>
      <c r="B914" s="263"/>
      <c r="C914" s="263"/>
      <c r="D914" s="263"/>
      <c r="E914" s="263"/>
      <c r="F914" s="263"/>
      <c r="G914" s="263"/>
      <c r="H914" s="253"/>
      <c r="I914" s="253"/>
      <c r="J914" s="253"/>
      <c r="K914" s="253"/>
      <c r="L914" s="253"/>
      <c r="M914" s="253"/>
      <c r="N914" s="253"/>
      <c r="O914" s="253"/>
      <c r="P914" s="253"/>
      <c r="Q914" s="253"/>
      <c r="R914" s="253"/>
      <c r="S914" s="253"/>
      <c r="T914" s="253"/>
      <c r="U914" s="253"/>
      <c r="V914" s="253"/>
      <c r="W914" s="253"/>
      <c r="X914" s="253"/>
      <c r="Y914" s="253"/>
      <c r="Z914" s="253"/>
    </row>
    <row r="915" spans="1:26" ht="15.75" customHeight="1" x14ac:dyDescent="0.25">
      <c r="A915" s="263"/>
      <c r="B915" s="263"/>
      <c r="C915" s="263"/>
      <c r="D915" s="263"/>
      <c r="E915" s="263"/>
      <c r="F915" s="263"/>
      <c r="G915" s="263"/>
      <c r="H915" s="253"/>
      <c r="I915" s="253"/>
      <c r="J915" s="253"/>
      <c r="K915" s="253"/>
      <c r="L915" s="253"/>
      <c r="M915" s="253"/>
      <c r="N915" s="253"/>
      <c r="O915" s="253"/>
      <c r="P915" s="253"/>
      <c r="Q915" s="253"/>
      <c r="R915" s="253"/>
      <c r="S915" s="253"/>
      <c r="T915" s="253"/>
      <c r="U915" s="253"/>
      <c r="V915" s="253"/>
      <c r="W915" s="253"/>
      <c r="X915" s="253"/>
      <c r="Y915" s="253"/>
      <c r="Z915" s="253"/>
    </row>
    <row r="916" spans="1:26" ht="15.75" customHeight="1" x14ac:dyDescent="0.25">
      <c r="A916" s="263"/>
      <c r="B916" s="263"/>
      <c r="C916" s="263"/>
      <c r="D916" s="263"/>
      <c r="E916" s="263"/>
      <c r="F916" s="263"/>
      <c r="G916" s="263"/>
      <c r="H916" s="253"/>
      <c r="I916" s="253"/>
      <c r="J916" s="253"/>
      <c r="K916" s="253"/>
      <c r="L916" s="253"/>
      <c r="M916" s="253"/>
      <c r="N916" s="253"/>
      <c r="O916" s="253"/>
      <c r="P916" s="253"/>
      <c r="Q916" s="253"/>
      <c r="R916" s="253"/>
      <c r="S916" s="253"/>
      <c r="T916" s="253"/>
      <c r="U916" s="253"/>
      <c r="V916" s="253"/>
      <c r="W916" s="253"/>
      <c r="X916" s="253"/>
      <c r="Y916" s="253"/>
      <c r="Z916" s="253"/>
    </row>
    <row r="917" spans="1:26" ht="15.75" customHeight="1" x14ac:dyDescent="0.25">
      <c r="A917" s="263"/>
      <c r="B917" s="263"/>
      <c r="C917" s="263"/>
      <c r="D917" s="263"/>
      <c r="E917" s="263"/>
      <c r="F917" s="263"/>
      <c r="G917" s="263"/>
      <c r="H917" s="253"/>
      <c r="I917" s="253"/>
      <c r="J917" s="253"/>
      <c r="K917" s="253"/>
      <c r="L917" s="253"/>
      <c r="M917" s="253"/>
      <c r="N917" s="253"/>
      <c r="O917" s="253"/>
      <c r="P917" s="253"/>
      <c r="Q917" s="253"/>
      <c r="R917" s="253"/>
      <c r="S917" s="253"/>
      <c r="T917" s="253"/>
      <c r="U917" s="253"/>
      <c r="V917" s="253"/>
      <c r="W917" s="253"/>
      <c r="X917" s="253"/>
      <c r="Y917" s="253"/>
      <c r="Z917" s="253"/>
    </row>
    <row r="918" spans="1:26" ht="15.75" customHeight="1" x14ac:dyDescent="0.25">
      <c r="A918" s="263"/>
      <c r="B918" s="263"/>
      <c r="C918" s="263"/>
      <c r="D918" s="263"/>
      <c r="E918" s="263"/>
      <c r="F918" s="263"/>
      <c r="G918" s="263"/>
      <c r="H918" s="253"/>
      <c r="I918" s="253"/>
      <c r="J918" s="253"/>
      <c r="K918" s="253"/>
      <c r="L918" s="253"/>
      <c r="M918" s="253"/>
      <c r="N918" s="253"/>
      <c r="O918" s="253"/>
      <c r="P918" s="253"/>
      <c r="Q918" s="253"/>
      <c r="R918" s="253"/>
      <c r="S918" s="253"/>
      <c r="T918" s="253"/>
      <c r="U918" s="253"/>
      <c r="V918" s="253"/>
      <c r="W918" s="253"/>
      <c r="X918" s="253"/>
      <c r="Y918" s="253"/>
      <c r="Z918" s="253"/>
    </row>
    <row r="919" spans="1:26" ht="15.75" customHeight="1" x14ac:dyDescent="0.25">
      <c r="A919" s="263"/>
      <c r="B919" s="263"/>
      <c r="C919" s="263"/>
      <c r="D919" s="263"/>
      <c r="E919" s="263"/>
      <c r="F919" s="263"/>
      <c r="G919" s="263"/>
      <c r="H919" s="253"/>
      <c r="I919" s="253"/>
      <c r="J919" s="253"/>
      <c r="K919" s="253"/>
      <c r="L919" s="253"/>
      <c r="M919" s="253"/>
      <c r="N919" s="253"/>
      <c r="O919" s="253"/>
      <c r="P919" s="253"/>
      <c r="Q919" s="253"/>
      <c r="R919" s="253"/>
      <c r="S919" s="253"/>
      <c r="T919" s="253"/>
      <c r="U919" s="253"/>
      <c r="V919" s="253"/>
      <c r="W919" s="253"/>
      <c r="X919" s="253"/>
      <c r="Y919" s="253"/>
      <c r="Z919" s="253"/>
    </row>
    <row r="920" spans="1:26" ht="15.75" customHeight="1" x14ac:dyDescent="0.25">
      <c r="A920" s="263"/>
      <c r="B920" s="263"/>
      <c r="C920" s="263"/>
      <c r="D920" s="263"/>
      <c r="E920" s="263"/>
      <c r="F920" s="263"/>
      <c r="G920" s="263"/>
      <c r="H920" s="253"/>
      <c r="I920" s="253"/>
      <c r="J920" s="253"/>
      <c r="K920" s="253"/>
      <c r="L920" s="253"/>
      <c r="M920" s="253"/>
      <c r="N920" s="253"/>
      <c r="O920" s="253"/>
      <c r="P920" s="253"/>
      <c r="Q920" s="253"/>
      <c r="R920" s="253"/>
      <c r="S920" s="253"/>
      <c r="T920" s="253"/>
      <c r="U920" s="253"/>
      <c r="V920" s="253"/>
      <c r="W920" s="253"/>
      <c r="X920" s="253"/>
      <c r="Y920" s="253"/>
      <c r="Z920" s="253"/>
    </row>
    <row r="921" spans="1:26" ht="15.75" customHeight="1" x14ac:dyDescent="0.25">
      <c r="A921" s="263"/>
      <c r="B921" s="263"/>
      <c r="C921" s="263"/>
      <c r="D921" s="263"/>
      <c r="E921" s="263"/>
      <c r="F921" s="263"/>
      <c r="G921" s="263"/>
      <c r="H921" s="253"/>
      <c r="I921" s="253"/>
      <c r="J921" s="253"/>
      <c r="K921" s="253"/>
      <c r="L921" s="253"/>
      <c r="M921" s="253"/>
      <c r="N921" s="253"/>
      <c r="O921" s="253"/>
      <c r="P921" s="253"/>
      <c r="Q921" s="253"/>
      <c r="R921" s="253"/>
      <c r="S921" s="253"/>
      <c r="T921" s="253"/>
      <c r="U921" s="253"/>
      <c r="V921" s="253"/>
      <c r="W921" s="253"/>
      <c r="X921" s="253"/>
      <c r="Y921" s="253"/>
      <c r="Z921" s="253"/>
    </row>
    <row r="922" spans="1:26" ht="15.75" customHeight="1" x14ac:dyDescent="0.25">
      <c r="A922" s="263"/>
      <c r="B922" s="263"/>
      <c r="C922" s="263"/>
      <c r="D922" s="263"/>
      <c r="E922" s="263"/>
      <c r="F922" s="263"/>
      <c r="G922" s="263"/>
      <c r="H922" s="253"/>
      <c r="I922" s="253"/>
      <c r="J922" s="253"/>
      <c r="K922" s="253"/>
      <c r="L922" s="253"/>
      <c r="M922" s="253"/>
      <c r="N922" s="253"/>
      <c r="O922" s="253"/>
      <c r="P922" s="253"/>
      <c r="Q922" s="253"/>
      <c r="R922" s="253"/>
      <c r="S922" s="253"/>
      <c r="T922" s="253"/>
      <c r="U922" s="253"/>
      <c r="V922" s="253"/>
      <c r="W922" s="253"/>
      <c r="X922" s="253"/>
      <c r="Y922" s="253"/>
      <c r="Z922" s="253"/>
    </row>
    <row r="923" spans="1:26" ht="15.75" customHeight="1" x14ac:dyDescent="0.25">
      <c r="A923" s="263"/>
      <c r="B923" s="263"/>
      <c r="C923" s="263"/>
      <c r="D923" s="263"/>
      <c r="E923" s="263"/>
      <c r="F923" s="263"/>
      <c r="G923" s="263"/>
      <c r="H923" s="253"/>
      <c r="I923" s="253"/>
      <c r="J923" s="253"/>
      <c r="K923" s="253"/>
      <c r="L923" s="253"/>
      <c r="M923" s="253"/>
      <c r="N923" s="253"/>
      <c r="O923" s="253"/>
      <c r="P923" s="253"/>
      <c r="Q923" s="253"/>
      <c r="R923" s="253"/>
      <c r="S923" s="253"/>
      <c r="T923" s="253"/>
      <c r="U923" s="253"/>
      <c r="V923" s="253"/>
      <c r="W923" s="253"/>
      <c r="X923" s="253"/>
      <c r="Y923" s="253"/>
      <c r="Z923" s="253"/>
    </row>
    <row r="924" spans="1:26" ht="15.75" customHeight="1" x14ac:dyDescent="0.25">
      <c r="A924" s="263"/>
      <c r="B924" s="263"/>
      <c r="C924" s="263"/>
      <c r="D924" s="263"/>
      <c r="E924" s="263"/>
      <c r="F924" s="263"/>
      <c r="G924" s="263"/>
      <c r="H924" s="253"/>
      <c r="I924" s="253"/>
      <c r="J924" s="253"/>
      <c r="K924" s="253"/>
      <c r="L924" s="253"/>
      <c r="M924" s="253"/>
      <c r="N924" s="253"/>
      <c r="O924" s="253"/>
      <c r="P924" s="253"/>
      <c r="Q924" s="253"/>
      <c r="R924" s="253"/>
      <c r="S924" s="253"/>
      <c r="T924" s="253"/>
      <c r="U924" s="253"/>
      <c r="V924" s="253"/>
      <c r="W924" s="253"/>
      <c r="X924" s="253"/>
      <c r="Y924" s="253"/>
      <c r="Z924" s="253"/>
    </row>
    <row r="925" spans="1:26" ht="15.75" customHeight="1" x14ac:dyDescent="0.25">
      <c r="A925" s="263"/>
      <c r="B925" s="263"/>
      <c r="C925" s="263"/>
      <c r="D925" s="263"/>
      <c r="E925" s="263"/>
      <c r="F925" s="263"/>
      <c r="G925" s="263"/>
      <c r="H925" s="253"/>
      <c r="I925" s="253"/>
      <c r="J925" s="253"/>
      <c r="K925" s="253"/>
      <c r="L925" s="253"/>
      <c r="M925" s="253"/>
      <c r="N925" s="253"/>
      <c r="O925" s="253"/>
      <c r="P925" s="253"/>
      <c r="Q925" s="253"/>
      <c r="R925" s="253"/>
      <c r="S925" s="253"/>
      <c r="T925" s="253"/>
      <c r="U925" s="253"/>
      <c r="V925" s="253"/>
      <c r="W925" s="253"/>
      <c r="X925" s="253"/>
      <c r="Y925" s="253"/>
      <c r="Z925" s="253"/>
    </row>
    <row r="926" spans="1:26" ht="15.75" customHeight="1" x14ac:dyDescent="0.25">
      <c r="A926" s="263"/>
      <c r="B926" s="263"/>
      <c r="C926" s="263"/>
      <c r="D926" s="263"/>
      <c r="E926" s="263"/>
      <c r="F926" s="263"/>
      <c r="G926" s="263"/>
      <c r="H926" s="253"/>
      <c r="I926" s="253"/>
      <c r="J926" s="253"/>
      <c r="K926" s="253"/>
      <c r="L926" s="253"/>
      <c r="M926" s="253"/>
      <c r="N926" s="253"/>
      <c r="O926" s="253"/>
      <c r="P926" s="253"/>
      <c r="Q926" s="253"/>
      <c r="R926" s="253"/>
      <c r="S926" s="253"/>
      <c r="T926" s="253"/>
      <c r="U926" s="253"/>
      <c r="V926" s="253"/>
      <c r="W926" s="253"/>
      <c r="X926" s="253"/>
      <c r="Y926" s="253"/>
      <c r="Z926" s="253"/>
    </row>
    <row r="927" spans="1:26" ht="15.75" customHeight="1" x14ac:dyDescent="0.25">
      <c r="A927" s="263"/>
      <c r="B927" s="263"/>
      <c r="C927" s="263"/>
      <c r="D927" s="263"/>
      <c r="E927" s="263"/>
      <c r="F927" s="263"/>
      <c r="G927" s="263"/>
      <c r="H927" s="253"/>
      <c r="I927" s="253"/>
      <c r="J927" s="253"/>
      <c r="K927" s="253"/>
      <c r="L927" s="253"/>
      <c r="M927" s="253"/>
      <c r="N927" s="253"/>
      <c r="O927" s="253"/>
      <c r="P927" s="253"/>
      <c r="Q927" s="253"/>
      <c r="R927" s="253"/>
      <c r="S927" s="253"/>
      <c r="T927" s="253"/>
      <c r="U927" s="253"/>
      <c r="V927" s="253"/>
      <c r="W927" s="253"/>
      <c r="X927" s="253"/>
      <c r="Y927" s="253"/>
      <c r="Z927" s="253"/>
    </row>
    <row r="928" spans="1:26" ht="15.75" customHeight="1" x14ac:dyDescent="0.25">
      <c r="A928" s="263"/>
      <c r="B928" s="263"/>
      <c r="C928" s="263"/>
      <c r="D928" s="263"/>
      <c r="E928" s="263"/>
      <c r="F928" s="263"/>
      <c r="G928" s="263"/>
      <c r="H928" s="253"/>
      <c r="I928" s="253"/>
      <c r="J928" s="253"/>
      <c r="K928" s="253"/>
      <c r="L928" s="253"/>
      <c r="M928" s="253"/>
      <c r="N928" s="253"/>
      <c r="O928" s="253"/>
      <c r="P928" s="253"/>
      <c r="Q928" s="253"/>
      <c r="R928" s="253"/>
      <c r="S928" s="253"/>
      <c r="T928" s="253"/>
      <c r="U928" s="253"/>
      <c r="V928" s="253"/>
      <c r="W928" s="253"/>
      <c r="X928" s="253"/>
      <c r="Y928" s="253"/>
      <c r="Z928" s="253"/>
    </row>
    <row r="929" spans="1:26" ht="15.75" customHeight="1" x14ac:dyDescent="0.25">
      <c r="A929" s="263"/>
      <c r="B929" s="263"/>
      <c r="C929" s="263"/>
      <c r="D929" s="263"/>
      <c r="E929" s="263"/>
      <c r="F929" s="263"/>
      <c r="G929" s="263"/>
      <c r="H929" s="253"/>
      <c r="I929" s="253"/>
      <c r="J929" s="253"/>
      <c r="K929" s="253"/>
      <c r="L929" s="253"/>
      <c r="M929" s="253"/>
      <c r="N929" s="253"/>
      <c r="O929" s="253"/>
      <c r="P929" s="253"/>
      <c r="Q929" s="253"/>
      <c r="R929" s="253"/>
      <c r="S929" s="253"/>
      <c r="T929" s="253"/>
      <c r="U929" s="253"/>
      <c r="V929" s="253"/>
      <c r="W929" s="253"/>
      <c r="X929" s="253"/>
      <c r="Y929" s="253"/>
      <c r="Z929" s="253"/>
    </row>
    <row r="930" spans="1:26" ht="15.75" customHeight="1" x14ac:dyDescent="0.25">
      <c r="A930" s="263"/>
      <c r="B930" s="263"/>
      <c r="C930" s="263"/>
      <c r="D930" s="263"/>
      <c r="E930" s="263"/>
      <c r="F930" s="263"/>
      <c r="G930" s="263"/>
      <c r="H930" s="253"/>
      <c r="I930" s="253"/>
      <c r="J930" s="253"/>
      <c r="K930" s="253"/>
      <c r="L930" s="253"/>
      <c r="M930" s="253"/>
      <c r="N930" s="253"/>
      <c r="O930" s="253"/>
      <c r="P930" s="253"/>
      <c r="Q930" s="253"/>
      <c r="R930" s="253"/>
      <c r="S930" s="253"/>
      <c r="T930" s="253"/>
      <c r="U930" s="253"/>
      <c r="V930" s="253"/>
      <c r="W930" s="253"/>
      <c r="X930" s="253"/>
      <c r="Y930" s="253"/>
      <c r="Z930" s="253"/>
    </row>
    <row r="931" spans="1:26" ht="15.75" customHeight="1" x14ac:dyDescent="0.25">
      <c r="A931" s="263"/>
      <c r="B931" s="263"/>
      <c r="C931" s="263"/>
      <c r="D931" s="263"/>
      <c r="E931" s="263"/>
      <c r="F931" s="263"/>
      <c r="G931" s="263"/>
      <c r="H931" s="253"/>
      <c r="I931" s="253"/>
      <c r="J931" s="253"/>
      <c r="K931" s="253"/>
      <c r="L931" s="253"/>
      <c r="M931" s="253"/>
      <c r="N931" s="253"/>
      <c r="O931" s="253"/>
      <c r="P931" s="253"/>
      <c r="Q931" s="253"/>
      <c r="R931" s="253"/>
      <c r="S931" s="253"/>
      <c r="T931" s="253"/>
      <c r="U931" s="253"/>
      <c r="V931" s="253"/>
      <c r="W931" s="253"/>
      <c r="X931" s="253"/>
      <c r="Y931" s="253"/>
      <c r="Z931" s="253"/>
    </row>
    <row r="932" spans="1:26" ht="15.75" customHeight="1" x14ac:dyDescent="0.25">
      <c r="A932" s="263"/>
      <c r="B932" s="263"/>
      <c r="C932" s="263"/>
      <c r="D932" s="263"/>
      <c r="E932" s="263"/>
      <c r="F932" s="263"/>
      <c r="G932" s="263"/>
      <c r="H932" s="253"/>
      <c r="I932" s="253"/>
      <c r="J932" s="253"/>
      <c r="K932" s="253"/>
      <c r="L932" s="253"/>
      <c r="M932" s="253"/>
      <c r="N932" s="253"/>
      <c r="O932" s="253"/>
      <c r="P932" s="253"/>
      <c r="Q932" s="253"/>
      <c r="R932" s="253"/>
      <c r="S932" s="253"/>
      <c r="T932" s="253"/>
      <c r="U932" s="253"/>
      <c r="V932" s="253"/>
      <c r="W932" s="253"/>
      <c r="X932" s="253"/>
      <c r="Y932" s="253"/>
      <c r="Z932" s="253"/>
    </row>
    <row r="933" spans="1:26" ht="15.75" customHeight="1" x14ac:dyDescent="0.25">
      <c r="A933" s="263"/>
      <c r="B933" s="263"/>
      <c r="C933" s="263"/>
      <c r="D933" s="263"/>
      <c r="E933" s="263"/>
      <c r="F933" s="263"/>
      <c r="G933" s="263"/>
      <c r="H933" s="253"/>
      <c r="I933" s="253"/>
      <c r="J933" s="253"/>
      <c r="K933" s="253"/>
      <c r="L933" s="253"/>
      <c r="M933" s="253"/>
      <c r="N933" s="253"/>
      <c r="O933" s="253"/>
      <c r="P933" s="253"/>
      <c r="Q933" s="253"/>
      <c r="R933" s="253"/>
      <c r="S933" s="253"/>
      <c r="T933" s="253"/>
      <c r="U933" s="253"/>
      <c r="V933" s="253"/>
      <c r="W933" s="253"/>
      <c r="X933" s="253"/>
      <c r="Y933" s="253"/>
      <c r="Z933" s="253"/>
    </row>
    <row r="934" spans="1:26" ht="15.75" customHeight="1" x14ac:dyDescent="0.25">
      <c r="A934" s="263"/>
      <c r="B934" s="263"/>
      <c r="C934" s="263"/>
      <c r="D934" s="263"/>
      <c r="E934" s="263"/>
      <c r="F934" s="263"/>
      <c r="G934" s="263"/>
      <c r="H934" s="253"/>
      <c r="I934" s="253"/>
      <c r="J934" s="253"/>
      <c r="K934" s="253"/>
      <c r="L934" s="253"/>
      <c r="M934" s="253"/>
      <c r="N934" s="253"/>
      <c r="O934" s="253"/>
      <c r="P934" s="253"/>
      <c r="Q934" s="253"/>
      <c r="R934" s="253"/>
      <c r="S934" s="253"/>
      <c r="T934" s="253"/>
      <c r="U934" s="253"/>
      <c r="V934" s="253"/>
      <c r="W934" s="253"/>
      <c r="X934" s="253"/>
      <c r="Y934" s="253"/>
      <c r="Z934" s="253"/>
    </row>
    <row r="935" spans="1:26" ht="15.75" customHeight="1" x14ac:dyDescent="0.25">
      <c r="A935" s="263"/>
      <c r="B935" s="263"/>
      <c r="C935" s="263"/>
      <c r="D935" s="263"/>
      <c r="E935" s="263"/>
      <c r="F935" s="263"/>
      <c r="G935" s="263"/>
      <c r="H935" s="253"/>
      <c r="I935" s="253"/>
      <c r="J935" s="253"/>
      <c r="K935" s="253"/>
      <c r="L935" s="253"/>
      <c r="M935" s="253"/>
      <c r="N935" s="253"/>
      <c r="O935" s="253"/>
      <c r="P935" s="253"/>
      <c r="Q935" s="253"/>
      <c r="R935" s="253"/>
      <c r="S935" s="253"/>
      <c r="T935" s="253"/>
      <c r="U935" s="253"/>
      <c r="V935" s="253"/>
      <c r="W935" s="253"/>
      <c r="X935" s="253"/>
      <c r="Y935" s="253"/>
      <c r="Z935" s="253"/>
    </row>
    <row r="936" spans="1:26" ht="15.75" customHeight="1" x14ac:dyDescent="0.25">
      <c r="A936" s="263"/>
      <c r="B936" s="263"/>
      <c r="C936" s="263"/>
      <c r="D936" s="263"/>
      <c r="E936" s="263"/>
      <c r="F936" s="263"/>
      <c r="G936" s="263"/>
      <c r="H936" s="253"/>
      <c r="I936" s="253"/>
      <c r="J936" s="253"/>
      <c r="K936" s="253"/>
      <c r="L936" s="253"/>
      <c r="M936" s="253"/>
      <c r="N936" s="253"/>
      <c r="O936" s="253"/>
      <c r="P936" s="253"/>
      <c r="Q936" s="253"/>
      <c r="R936" s="253"/>
      <c r="S936" s="253"/>
      <c r="T936" s="253"/>
      <c r="U936" s="253"/>
      <c r="V936" s="253"/>
      <c r="W936" s="253"/>
      <c r="X936" s="253"/>
      <c r="Y936" s="253"/>
      <c r="Z936" s="253"/>
    </row>
    <row r="937" spans="1:26" ht="15.75" customHeight="1" x14ac:dyDescent="0.25">
      <c r="A937" s="263"/>
      <c r="B937" s="263"/>
      <c r="C937" s="263"/>
      <c r="D937" s="263"/>
      <c r="E937" s="263"/>
      <c r="F937" s="263"/>
      <c r="G937" s="263"/>
      <c r="H937" s="253"/>
      <c r="I937" s="253"/>
      <c r="J937" s="253"/>
      <c r="K937" s="253"/>
      <c r="L937" s="253"/>
      <c r="M937" s="253"/>
      <c r="N937" s="253"/>
      <c r="O937" s="253"/>
      <c r="P937" s="253"/>
      <c r="Q937" s="253"/>
      <c r="R937" s="253"/>
      <c r="S937" s="253"/>
      <c r="T937" s="253"/>
      <c r="U937" s="253"/>
      <c r="V937" s="253"/>
      <c r="W937" s="253"/>
      <c r="X937" s="253"/>
      <c r="Y937" s="253"/>
      <c r="Z937" s="253"/>
    </row>
    <row r="938" spans="1:26" ht="15.75" customHeight="1" x14ac:dyDescent="0.25">
      <c r="A938" s="263"/>
      <c r="B938" s="263"/>
      <c r="C938" s="263"/>
      <c r="D938" s="263"/>
      <c r="E938" s="263"/>
      <c r="F938" s="263"/>
      <c r="G938" s="263"/>
      <c r="H938" s="253"/>
      <c r="I938" s="253"/>
      <c r="J938" s="253"/>
      <c r="K938" s="253"/>
      <c r="L938" s="253"/>
      <c r="M938" s="253"/>
      <c r="N938" s="253"/>
      <c r="O938" s="253"/>
      <c r="P938" s="253"/>
      <c r="Q938" s="253"/>
      <c r="R938" s="253"/>
      <c r="S938" s="253"/>
      <c r="T938" s="253"/>
      <c r="U938" s="253"/>
      <c r="V938" s="253"/>
      <c r="W938" s="253"/>
      <c r="X938" s="253"/>
      <c r="Y938" s="253"/>
      <c r="Z938" s="253"/>
    </row>
    <row r="939" spans="1:26" ht="15.75" customHeight="1" x14ac:dyDescent="0.25">
      <c r="A939" s="263"/>
      <c r="B939" s="263"/>
      <c r="C939" s="263"/>
      <c r="D939" s="263"/>
      <c r="E939" s="263"/>
      <c r="F939" s="263"/>
      <c r="G939" s="263"/>
      <c r="H939" s="253"/>
      <c r="I939" s="253"/>
      <c r="J939" s="253"/>
      <c r="K939" s="253"/>
      <c r="L939" s="253"/>
      <c r="M939" s="253"/>
      <c r="N939" s="253"/>
      <c r="O939" s="253"/>
      <c r="P939" s="253"/>
      <c r="Q939" s="253"/>
      <c r="R939" s="253"/>
      <c r="S939" s="253"/>
      <c r="T939" s="253"/>
      <c r="U939" s="253"/>
      <c r="V939" s="253"/>
      <c r="W939" s="253"/>
      <c r="X939" s="253"/>
      <c r="Y939" s="253"/>
      <c r="Z939" s="253"/>
    </row>
    <row r="940" spans="1:26" ht="15.75" customHeight="1" x14ac:dyDescent="0.25">
      <c r="A940" s="263"/>
      <c r="B940" s="263"/>
      <c r="C940" s="263"/>
      <c r="D940" s="263"/>
      <c r="E940" s="263"/>
      <c r="F940" s="263"/>
      <c r="G940" s="263"/>
      <c r="H940" s="253"/>
      <c r="I940" s="253"/>
      <c r="J940" s="253"/>
      <c r="K940" s="253"/>
      <c r="L940" s="253"/>
      <c r="M940" s="253"/>
      <c r="N940" s="253"/>
      <c r="O940" s="253"/>
      <c r="P940" s="253"/>
      <c r="Q940" s="253"/>
      <c r="R940" s="253"/>
      <c r="S940" s="253"/>
      <c r="T940" s="253"/>
      <c r="U940" s="253"/>
      <c r="V940" s="253"/>
      <c r="W940" s="253"/>
      <c r="X940" s="253"/>
      <c r="Y940" s="253"/>
      <c r="Z940" s="253"/>
    </row>
    <row r="941" spans="1:26" ht="15.75" customHeight="1" x14ac:dyDescent="0.25">
      <c r="A941" s="263"/>
      <c r="B941" s="263"/>
      <c r="C941" s="263"/>
      <c r="D941" s="263"/>
      <c r="E941" s="263"/>
      <c r="F941" s="263"/>
      <c r="G941" s="263"/>
      <c r="H941" s="253"/>
      <c r="I941" s="253"/>
      <c r="J941" s="253"/>
      <c r="K941" s="253"/>
      <c r="L941" s="253"/>
      <c r="M941" s="253"/>
      <c r="N941" s="253"/>
      <c r="O941" s="253"/>
      <c r="P941" s="253"/>
      <c r="Q941" s="253"/>
      <c r="R941" s="253"/>
      <c r="S941" s="253"/>
      <c r="T941" s="253"/>
      <c r="U941" s="253"/>
      <c r="V941" s="253"/>
      <c r="W941" s="253"/>
      <c r="X941" s="253"/>
      <c r="Y941" s="253"/>
      <c r="Z941" s="253"/>
    </row>
    <row r="942" spans="1:26" ht="15.75" customHeight="1" x14ac:dyDescent="0.25">
      <c r="A942" s="263"/>
      <c r="B942" s="263"/>
      <c r="C942" s="263"/>
      <c r="D942" s="263"/>
      <c r="E942" s="263"/>
      <c r="F942" s="263"/>
      <c r="G942" s="263"/>
      <c r="H942" s="253"/>
      <c r="I942" s="253"/>
      <c r="J942" s="253"/>
      <c r="K942" s="253"/>
      <c r="L942" s="253"/>
      <c r="M942" s="253"/>
      <c r="N942" s="253"/>
      <c r="O942" s="253"/>
      <c r="P942" s="253"/>
      <c r="Q942" s="253"/>
      <c r="R942" s="253"/>
      <c r="S942" s="253"/>
      <c r="T942" s="253"/>
      <c r="U942" s="253"/>
      <c r="V942" s="253"/>
      <c r="W942" s="253"/>
      <c r="X942" s="253"/>
      <c r="Y942" s="253"/>
      <c r="Z942" s="253"/>
    </row>
    <row r="943" spans="1:26" ht="15.75" customHeight="1" x14ac:dyDescent="0.25">
      <c r="A943" s="263"/>
      <c r="B943" s="263"/>
      <c r="C943" s="263"/>
      <c r="D943" s="263"/>
      <c r="E943" s="263"/>
      <c r="F943" s="263"/>
      <c r="G943" s="263"/>
      <c r="H943" s="253"/>
      <c r="I943" s="253"/>
      <c r="J943" s="253"/>
      <c r="K943" s="253"/>
      <c r="L943" s="253"/>
      <c r="M943" s="253"/>
      <c r="N943" s="253"/>
      <c r="O943" s="253"/>
      <c r="P943" s="253"/>
      <c r="Q943" s="253"/>
      <c r="R943" s="253"/>
      <c r="S943" s="253"/>
      <c r="T943" s="253"/>
      <c r="U943" s="253"/>
      <c r="V943" s="253"/>
      <c r="W943" s="253"/>
      <c r="X943" s="253"/>
      <c r="Y943" s="253"/>
      <c r="Z943" s="253"/>
    </row>
    <row r="944" spans="1:26" ht="15.75" customHeight="1" x14ac:dyDescent="0.25">
      <c r="A944" s="263"/>
      <c r="B944" s="263"/>
      <c r="C944" s="263"/>
      <c r="D944" s="263"/>
      <c r="E944" s="263"/>
      <c r="F944" s="263"/>
      <c r="G944" s="263"/>
      <c r="H944" s="253"/>
      <c r="I944" s="253"/>
      <c r="J944" s="253"/>
      <c r="K944" s="253"/>
      <c r="L944" s="253"/>
      <c r="M944" s="253"/>
      <c r="N944" s="253"/>
      <c r="O944" s="253"/>
      <c r="P944" s="253"/>
      <c r="Q944" s="253"/>
      <c r="R944" s="253"/>
      <c r="S944" s="253"/>
      <c r="T944" s="253"/>
      <c r="U944" s="253"/>
      <c r="V944" s="253"/>
      <c r="W944" s="253"/>
      <c r="X944" s="253"/>
      <c r="Y944" s="253"/>
      <c r="Z944" s="253"/>
    </row>
    <row r="945" spans="1:26" ht="15.75" customHeight="1" x14ac:dyDescent="0.25">
      <c r="A945" s="263"/>
      <c r="B945" s="263"/>
      <c r="C945" s="263"/>
      <c r="D945" s="263"/>
      <c r="E945" s="263"/>
      <c r="F945" s="263"/>
      <c r="G945" s="263"/>
      <c r="H945" s="253"/>
      <c r="I945" s="253"/>
      <c r="J945" s="253"/>
      <c r="K945" s="253"/>
      <c r="L945" s="253"/>
      <c r="M945" s="253"/>
      <c r="N945" s="253"/>
      <c r="O945" s="253"/>
      <c r="P945" s="253"/>
      <c r="Q945" s="253"/>
      <c r="R945" s="253"/>
      <c r="S945" s="253"/>
      <c r="T945" s="253"/>
      <c r="U945" s="253"/>
      <c r="V945" s="253"/>
      <c r="W945" s="253"/>
      <c r="X945" s="253"/>
      <c r="Y945" s="253"/>
      <c r="Z945" s="253"/>
    </row>
    <row r="946" spans="1:26" ht="15.75" customHeight="1" x14ac:dyDescent="0.25">
      <c r="A946" s="263"/>
      <c r="B946" s="263"/>
      <c r="C946" s="263"/>
      <c r="D946" s="263"/>
      <c r="E946" s="263"/>
      <c r="F946" s="263"/>
      <c r="G946" s="263"/>
      <c r="H946" s="253"/>
      <c r="I946" s="253"/>
      <c r="J946" s="253"/>
      <c r="K946" s="253"/>
      <c r="L946" s="253"/>
      <c r="M946" s="253"/>
      <c r="N946" s="253"/>
      <c r="O946" s="253"/>
      <c r="P946" s="253"/>
      <c r="Q946" s="253"/>
      <c r="R946" s="253"/>
      <c r="S946" s="253"/>
      <c r="T946" s="253"/>
      <c r="U946" s="253"/>
      <c r="V946" s="253"/>
      <c r="W946" s="253"/>
      <c r="X946" s="253"/>
      <c r="Y946" s="253"/>
      <c r="Z946" s="253"/>
    </row>
    <row r="947" spans="1:26" ht="15.75" customHeight="1" x14ac:dyDescent="0.25">
      <c r="A947" s="263"/>
      <c r="B947" s="263"/>
      <c r="C947" s="263"/>
      <c r="D947" s="263"/>
      <c r="E947" s="263"/>
      <c r="F947" s="263"/>
      <c r="G947" s="263"/>
      <c r="H947" s="253"/>
      <c r="I947" s="253"/>
      <c r="J947" s="253"/>
      <c r="K947" s="253"/>
      <c r="L947" s="253"/>
      <c r="M947" s="253"/>
      <c r="N947" s="253"/>
      <c r="O947" s="253"/>
      <c r="P947" s="253"/>
      <c r="Q947" s="253"/>
      <c r="R947" s="253"/>
      <c r="S947" s="253"/>
      <c r="T947" s="253"/>
      <c r="U947" s="253"/>
      <c r="V947" s="253"/>
      <c r="W947" s="253"/>
      <c r="X947" s="253"/>
      <c r="Y947" s="253"/>
      <c r="Z947" s="253"/>
    </row>
    <row r="948" spans="1:26" ht="15.75" customHeight="1" x14ac:dyDescent="0.25">
      <c r="A948" s="263"/>
      <c r="B948" s="263"/>
      <c r="C948" s="263"/>
      <c r="D948" s="263"/>
      <c r="E948" s="263"/>
      <c r="F948" s="263"/>
      <c r="G948" s="263"/>
      <c r="H948" s="253"/>
      <c r="I948" s="253"/>
      <c r="J948" s="253"/>
      <c r="K948" s="253"/>
      <c r="L948" s="253"/>
      <c r="M948" s="253"/>
      <c r="N948" s="253"/>
      <c r="O948" s="253"/>
      <c r="P948" s="253"/>
      <c r="Q948" s="253"/>
      <c r="R948" s="253"/>
      <c r="S948" s="253"/>
      <c r="T948" s="253"/>
      <c r="U948" s="253"/>
      <c r="V948" s="253"/>
      <c r="W948" s="253"/>
      <c r="X948" s="253"/>
      <c r="Y948" s="253"/>
      <c r="Z948" s="253"/>
    </row>
    <row r="949" spans="1:26" ht="15.75" customHeight="1" x14ac:dyDescent="0.25">
      <c r="A949" s="263"/>
      <c r="B949" s="263"/>
      <c r="C949" s="263"/>
      <c r="D949" s="263"/>
      <c r="E949" s="263"/>
      <c r="F949" s="263"/>
      <c r="G949" s="263"/>
      <c r="H949" s="253"/>
      <c r="I949" s="253"/>
      <c r="J949" s="253"/>
      <c r="K949" s="253"/>
      <c r="L949" s="253"/>
      <c r="M949" s="253"/>
      <c r="N949" s="253"/>
      <c r="O949" s="253"/>
      <c r="P949" s="253"/>
      <c r="Q949" s="253"/>
      <c r="R949" s="253"/>
      <c r="S949" s="253"/>
      <c r="T949" s="253"/>
      <c r="U949" s="253"/>
      <c r="V949" s="253"/>
      <c r="W949" s="253"/>
      <c r="X949" s="253"/>
      <c r="Y949" s="253"/>
      <c r="Z949" s="253"/>
    </row>
    <row r="950" spans="1:26" ht="15.75" customHeight="1" x14ac:dyDescent="0.25">
      <c r="A950" s="263"/>
      <c r="B950" s="263"/>
      <c r="C950" s="263"/>
      <c r="D950" s="263"/>
      <c r="E950" s="263"/>
      <c r="F950" s="263"/>
      <c r="G950" s="263"/>
      <c r="H950" s="253"/>
      <c r="I950" s="253"/>
      <c r="J950" s="253"/>
      <c r="K950" s="253"/>
      <c r="L950" s="253"/>
      <c r="M950" s="253"/>
      <c r="N950" s="253"/>
      <c r="O950" s="253"/>
      <c r="P950" s="253"/>
      <c r="Q950" s="253"/>
      <c r="R950" s="253"/>
      <c r="S950" s="253"/>
      <c r="T950" s="253"/>
      <c r="U950" s="253"/>
      <c r="V950" s="253"/>
      <c r="W950" s="253"/>
      <c r="X950" s="253"/>
      <c r="Y950" s="253"/>
      <c r="Z950" s="253"/>
    </row>
    <row r="951" spans="1:26" ht="15.75" customHeight="1" x14ac:dyDescent="0.25">
      <c r="A951" s="263"/>
      <c r="B951" s="263"/>
      <c r="C951" s="263"/>
      <c r="D951" s="263"/>
      <c r="E951" s="263"/>
      <c r="F951" s="263"/>
      <c r="G951" s="263"/>
      <c r="H951" s="253"/>
      <c r="I951" s="253"/>
      <c r="J951" s="253"/>
      <c r="K951" s="253"/>
      <c r="L951" s="253"/>
      <c r="M951" s="253"/>
      <c r="N951" s="253"/>
      <c r="O951" s="253"/>
      <c r="P951" s="253"/>
      <c r="Q951" s="253"/>
      <c r="R951" s="253"/>
      <c r="S951" s="253"/>
      <c r="T951" s="253"/>
      <c r="U951" s="253"/>
      <c r="V951" s="253"/>
      <c r="W951" s="253"/>
      <c r="X951" s="253"/>
      <c r="Y951" s="253"/>
      <c r="Z951" s="253"/>
    </row>
    <row r="952" spans="1:26" ht="15.75" customHeight="1" x14ac:dyDescent="0.25">
      <c r="A952" s="263"/>
      <c r="B952" s="263"/>
      <c r="C952" s="263"/>
      <c r="D952" s="263"/>
      <c r="E952" s="263"/>
      <c r="F952" s="263"/>
      <c r="G952" s="263"/>
      <c r="H952" s="253"/>
      <c r="I952" s="253"/>
      <c r="J952" s="253"/>
      <c r="K952" s="253"/>
      <c r="L952" s="253"/>
      <c r="M952" s="253"/>
      <c r="N952" s="253"/>
      <c r="O952" s="253"/>
      <c r="P952" s="253"/>
      <c r="Q952" s="253"/>
      <c r="R952" s="253"/>
      <c r="S952" s="253"/>
      <c r="T952" s="253"/>
      <c r="U952" s="253"/>
      <c r="V952" s="253"/>
      <c r="W952" s="253"/>
      <c r="X952" s="253"/>
      <c r="Y952" s="253"/>
      <c r="Z952" s="253"/>
    </row>
    <row r="953" spans="1:26" ht="15.75" customHeight="1" x14ac:dyDescent="0.25">
      <c r="A953" s="263"/>
      <c r="B953" s="263"/>
      <c r="C953" s="263"/>
      <c r="D953" s="263"/>
      <c r="E953" s="263"/>
      <c r="F953" s="263"/>
      <c r="G953" s="263"/>
      <c r="H953" s="253"/>
      <c r="I953" s="253"/>
      <c r="J953" s="253"/>
      <c r="K953" s="253"/>
      <c r="L953" s="253"/>
      <c r="M953" s="253"/>
      <c r="N953" s="253"/>
      <c r="O953" s="253"/>
      <c r="P953" s="253"/>
      <c r="Q953" s="253"/>
      <c r="R953" s="253"/>
      <c r="S953" s="253"/>
      <c r="T953" s="253"/>
      <c r="U953" s="253"/>
      <c r="V953" s="253"/>
      <c r="W953" s="253"/>
      <c r="X953" s="253"/>
      <c r="Y953" s="253"/>
      <c r="Z953" s="253"/>
    </row>
    <row r="954" spans="1:26" ht="15.75" customHeight="1" x14ac:dyDescent="0.25">
      <c r="A954" s="263"/>
      <c r="B954" s="263"/>
      <c r="C954" s="263"/>
      <c r="D954" s="263"/>
      <c r="E954" s="263"/>
      <c r="F954" s="263"/>
      <c r="G954" s="263"/>
      <c r="H954" s="253"/>
      <c r="I954" s="253"/>
      <c r="J954" s="253"/>
      <c r="K954" s="253"/>
      <c r="L954" s="253"/>
      <c r="M954" s="253"/>
      <c r="N954" s="253"/>
      <c r="O954" s="253"/>
      <c r="P954" s="253"/>
      <c r="Q954" s="253"/>
      <c r="R954" s="253"/>
      <c r="S954" s="253"/>
      <c r="T954" s="253"/>
      <c r="U954" s="253"/>
      <c r="V954" s="253"/>
      <c r="W954" s="253"/>
      <c r="X954" s="253"/>
      <c r="Y954" s="253"/>
      <c r="Z954" s="253"/>
    </row>
    <row r="955" spans="1:26" ht="15.75" customHeight="1" x14ac:dyDescent="0.25">
      <c r="A955" s="263"/>
      <c r="B955" s="263"/>
      <c r="C955" s="263"/>
      <c r="D955" s="263"/>
      <c r="E955" s="263"/>
      <c r="F955" s="263"/>
      <c r="G955" s="263"/>
      <c r="H955" s="253"/>
      <c r="I955" s="253"/>
      <c r="J955" s="253"/>
      <c r="K955" s="253"/>
      <c r="L955" s="253"/>
      <c r="M955" s="253"/>
      <c r="N955" s="253"/>
      <c r="O955" s="253"/>
      <c r="P955" s="253"/>
      <c r="Q955" s="253"/>
      <c r="R955" s="253"/>
      <c r="S955" s="253"/>
      <c r="T955" s="253"/>
      <c r="U955" s="253"/>
      <c r="V955" s="253"/>
      <c r="W955" s="253"/>
      <c r="X955" s="253"/>
      <c r="Y955" s="253"/>
      <c r="Z955" s="253"/>
    </row>
    <row r="956" spans="1:26" ht="15.75" customHeight="1" x14ac:dyDescent="0.25">
      <c r="A956" s="263"/>
      <c r="B956" s="263"/>
      <c r="C956" s="263"/>
      <c r="D956" s="263"/>
      <c r="E956" s="263"/>
      <c r="F956" s="263"/>
      <c r="G956" s="263"/>
      <c r="H956" s="253"/>
      <c r="I956" s="253"/>
      <c r="J956" s="253"/>
      <c r="K956" s="253"/>
      <c r="L956" s="253"/>
      <c r="M956" s="253"/>
      <c r="N956" s="253"/>
      <c r="O956" s="253"/>
      <c r="P956" s="253"/>
      <c r="Q956" s="253"/>
      <c r="R956" s="253"/>
      <c r="S956" s="253"/>
      <c r="T956" s="253"/>
      <c r="U956" s="253"/>
      <c r="V956" s="253"/>
      <c r="W956" s="253"/>
      <c r="X956" s="253"/>
      <c r="Y956" s="253"/>
      <c r="Z956" s="253"/>
    </row>
    <row r="957" spans="1:26" ht="15.75" customHeight="1" x14ac:dyDescent="0.25">
      <c r="A957" s="263"/>
      <c r="B957" s="263"/>
      <c r="C957" s="263"/>
      <c r="D957" s="263"/>
      <c r="E957" s="263"/>
      <c r="F957" s="263"/>
      <c r="G957" s="263"/>
      <c r="H957" s="253"/>
      <c r="I957" s="253"/>
      <c r="J957" s="253"/>
      <c r="K957" s="253"/>
      <c r="L957" s="253"/>
      <c r="M957" s="253"/>
      <c r="N957" s="253"/>
      <c r="O957" s="253"/>
      <c r="P957" s="253"/>
      <c r="Q957" s="253"/>
      <c r="R957" s="253"/>
      <c r="S957" s="253"/>
      <c r="T957" s="253"/>
      <c r="U957" s="253"/>
      <c r="V957" s="253"/>
      <c r="W957" s="253"/>
      <c r="X957" s="253"/>
      <c r="Y957" s="253"/>
      <c r="Z957" s="253"/>
    </row>
    <row r="958" spans="1:26" ht="15.75" customHeight="1" x14ac:dyDescent="0.25">
      <c r="A958" s="263"/>
      <c r="B958" s="263"/>
      <c r="C958" s="263"/>
      <c r="D958" s="263"/>
      <c r="E958" s="263"/>
      <c r="F958" s="263"/>
      <c r="G958" s="263"/>
      <c r="H958" s="253"/>
      <c r="I958" s="253"/>
      <c r="J958" s="253"/>
      <c r="K958" s="253"/>
      <c r="L958" s="253"/>
      <c r="M958" s="253"/>
      <c r="N958" s="253"/>
      <c r="O958" s="253"/>
      <c r="P958" s="253"/>
      <c r="Q958" s="253"/>
      <c r="R958" s="253"/>
      <c r="S958" s="253"/>
      <c r="T958" s="253"/>
      <c r="U958" s="253"/>
      <c r="V958" s="253"/>
      <c r="W958" s="253"/>
      <c r="X958" s="253"/>
      <c r="Y958" s="253"/>
      <c r="Z958" s="253"/>
    </row>
    <row r="959" spans="1:26" ht="15.75" customHeight="1" x14ac:dyDescent="0.25">
      <c r="A959" s="263"/>
      <c r="B959" s="263"/>
      <c r="C959" s="263"/>
      <c r="D959" s="263"/>
      <c r="E959" s="263"/>
      <c r="F959" s="263"/>
      <c r="G959" s="263"/>
      <c r="H959" s="253"/>
      <c r="I959" s="253"/>
      <c r="J959" s="253"/>
      <c r="K959" s="253"/>
      <c r="L959" s="253"/>
      <c r="M959" s="253"/>
      <c r="N959" s="253"/>
      <c r="O959" s="253"/>
      <c r="P959" s="253"/>
      <c r="Q959" s="253"/>
      <c r="R959" s="253"/>
      <c r="S959" s="253"/>
      <c r="T959" s="253"/>
      <c r="U959" s="253"/>
      <c r="V959" s="253"/>
      <c r="W959" s="253"/>
      <c r="X959" s="253"/>
      <c r="Y959" s="253"/>
      <c r="Z959" s="253"/>
    </row>
    <row r="960" spans="1:26" ht="15.75" customHeight="1" x14ac:dyDescent="0.25">
      <c r="A960" s="263"/>
      <c r="B960" s="263"/>
      <c r="C960" s="263"/>
      <c r="D960" s="263"/>
      <c r="E960" s="263"/>
      <c r="F960" s="263"/>
      <c r="G960" s="263"/>
      <c r="H960" s="253"/>
      <c r="I960" s="253"/>
      <c r="J960" s="253"/>
      <c r="K960" s="253"/>
      <c r="L960" s="253"/>
      <c r="M960" s="253"/>
      <c r="N960" s="253"/>
      <c r="O960" s="253"/>
      <c r="P960" s="253"/>
      <c r="Q960" s="253"/>
      <c r="R960" s="253"/>
      <c r="S960" s="253"/>
      <c r="T960" s="253"/>
      <c r="U960" s="253"/>
      <c r="V960" s="253"/>
      <c r="W960" s="253"/>
      <c r="X960" s="253"/>
      <c r="Y960" s="253"/>
      <c r="Z960" s="253"/>
    </row>
    <row r="961" spans="1:26" ht="15.75" customHeight="1" x14ac:dyDescent="0.25">
      <c r="A961" s="263"/>
      <c r="B961" s="263"/>
      <c r="C961" s="263"/>
      <c r="D961" s="263"/>
      <c r="E961" s="263"/>
      <c r="F961" s="263"/>
      <c r="G961" s="263"/>
      <c r="H961" s="253"/>
      <c r="I961" s="253"/>
      <c r="J961" s="253"/>
      <c r="K961" s="253"/>
      <c r="L961" s="253"/>
      <c r="M961" s="253"/>
      <c r="N961" s="253"/>
      <c r="O961" s="253"/>
      <c r="P961" s="253"/>
      <c r="Q961" s="253"/>
      <c r="R961" s="253"/>
      <c r="S961" s="253"/>
      <c r="T961" s="253"/>
      <c r="U961" s="253"/>
      <c r="V961" s="253"/>
      <c r="W961" s="253"/>
      <c r="X961" s="253"/>
      <c r="Y961" s="253"/>
      <c r="Z961" s="253"/>
    </row>
    <row r="962" spans="1:26" ht="15.75" customHeight="1" x14ac:dyDescent="0.25">
      <c r="A962" s="263"/>
      <c r="B962" s="263"/>
      <c r="C962" s="263"/>
      <c r="D962" s="263"/>
      <c r="E962" s="263"/>
      <c r="F962" s="263"/>
      <c r="G962" s="263"/>
      <c r="H962" s="253"/>
      <c r="I962" s="253"/>
      <c r="J962" s="253"/>
      <c r="K962" s="253"/>
      <c r="L962" s="253"/>
      <c r="M962" s="253"/>
      <c r="N962" s="253"/>
      <c r="O962" s="253"/>
      <c r="P962" s="253"/>
      <c r="Q962" s="253"/>
      <c r="R962" s="253"/>
      <c r="S962" s="253"/>
      <c r="T962" s="253"/>
      <c r="U962" s="253"/>
      <c r="V962" s="253"/>
      <c r="W962" s="253"/>
      <c r="X962" s="253"/>
      <c r="Y962" s="253"/>
      <c r="Z962" s="253"/>
    </row>
    <row r="963" spans="1:26" ht="15.75" customHeight="1" x14ac:dyDescent="0.25">
      <c r="A963" s="263"/>
      <c r="B963" s="263"/>
      <c r="C963" s="263"/>
      <c r="D963" s="263"/>
      <c r="E963" s="263"/>
      <c r="F963" s="263"/>
      <c r="G963" s="263"/>
      <c r="H963" s="253"/>
      <c r="I963" s="253"/>
      <c r="J963" s="253"/>
      <c r="K963" s="253"/>
      <c r="L963" s="253"/>
      <c r="M963" s="253"/>
      <c r="N963" s="253"/>
      <c r="O963" s="253"/>
      <c r="P963" s="253"/>
      <c r="Q963" s="253"/>
      <c r="R963" s="253"/>
      <c r="S963" s="253"/>
      <c r="T963" s="253"/>
      <c r="U963" s="253"/>
      <c r="V963" s="253"/>
      <c r="W963" s="253"/>
      <c r="X963" s="253"/>
      <c r="Y963" s="253"/>
      <c r="Z963" s="253"/>
    </row>
    <row r="964" spans="1:26" ht="15.75" customHeight="1" x14ac:dyDescent="0.25">
      <c r="A964" s="263"/>
      <c r="B964" s="263"/>
      <c r="C964" s="263"/>
      <c r="D964" s="263"/>
      <c r="E964" s="263"/>
      <c r="F964" s="263"/>
      <c r="G964" s="263"/>
      <c r="H964" s="253"/>
      <c r="I964" s="253"/>
      <c r="J964" s="253"/>
      <c r="K964" s="253"/>
      <c r="L964" s="253"/>
      <c r="M964" s="253"/>
      <c r="N964" s="253"/>
      <c r="O964" s="253"/>
      <c r="P964" s="253"/>
      <c r="Q964" s="253"/>
      <c r="R964" s="253"/>
      <c r="S964" s="253"/>
      <c r="T964" s="253"/>
      <c r="U964" s="253"/>
      <c r="V964" s="253"/>
      <c r="W964" s="253"/>
      <c r="X964" s="253"/>
      <c r="Y964" s="253"/>
      <c r="Z964" s="253"/>
    </row>
    <row r="965" spans="1:26" ht="15.75" customHeight="1" x14ac:dyDescent="0.25">
      <c r="A965" s="263"/>
      <c r="B965" s="263"/>
      <c r="C965" s="263"/>
      <c r="D965" s="263"/>
      <c r="E965" s="263"/>
      <c r="F965" s="263"/>
      <c r="G965" s="263"/>
      <c r="H965" s="253"/>
      <c r="I965" s="253"/>
      <c r="J965" s="253"/>
      <c r="K965" s="253"/>
      <c r="L965" s="253"/>
      <c r="M965" s="253"/>
      <c r="N965" s="253"/>
      <c r="O965" s="253"/>
      <c r="P965" s="253"/>
      <c r="Q965" s="253"/>
      <c r="R965" s="253"/>
      <c r="S965" s="253"/>
      <c r="T965" s="253"/>
      <c r="U965" s="253"/>
      <c r="V965" s="253"/>
      <c r="W965" s="253"/>
      <c r="X965" s="253"/>
      <c r="Y965" s="253"/>
      <c r="Z965" s="253"/>
    </row>
    <row r="966" spans="1:26" ht="15.75" customHeight="1" x14ac:dyDescent="0.25">
      <c r="A966" s="263"/>
      <c r="B966" s="263"/>
      <c r="C966" s="263"/>
      <c r="D966" s="263"/>
      <c r="E966" s="263"/>
      <c r="F966" s="263"/>
      <c r="G966" s="263"/>
      <c r="H966" s="253"/>
      <c r="I966" s="253"/>
      <c r="J966" s="253"/>
      <c r="K966" s="253"/>
      <c r="L966" s="253"/>
      <c r="M966" s="253"/>
      <c r="N966" s="253"/>
      <c r="O966" s="253"/>
      <c r="P966" s="253"/>
      <c r="Q966" s="253"/>
      <c r="R966" s="253"/>
      <c r="S966" s="253"/>
      <c r="T966" s="253"/>
      <c r="U966" s="253"/>
      <c r="V966" s="253"/>
      <c r="W966" s="253"/>
      <c r="X966" s="253"/>
      <c r="Y966" s="253"/>
      <c r="Z966" s="253"/>
    </row>
    <row r="967" spans="1:26" ht="15.75" customHeight="1" x14ac:dyDescent="0.25">
      <c r="A967" s="263"/>
      <c r="B967" s="263"/>
      <c r="C967" s="263"/>
      <c r="D967" s="263"/>
      <c r="E967" s="263"/>
      <c r="F967" s="263"/>
      <c r="G967" s="263"/>
      <c r="H967" s="253"/>
      <c r="I967" s="253"/>
      <c r="J967" s="253"/>
      <c r="K967" s="253"/>
      <c r="L967" s="253"/>
      <c r="M967" s="253"/>
      <c r="N967" s="253"/>
      <c r="O967" s="253"/>
      <c r="P967" s="253"/>
      <c r="Q967" s="253"/>
      <c r="R967" s="253"/>
      <c r="S967" s="253"/>
      <c r="T967" s="253"/>
      <c r="U967" s="253"/>
      <c r="V967" s="253"/>
      <c r="W967" s="253"/>
      <c r="X967" s="253"/>
      <c r="Y967" s="253"/>
      <c r="Z967" s="253"/>
    </row>
    <row r="968" spans="1:26" ht="15.75" customHeight="1" x14ac:dyDescent="0.25">
      <c r="A968" s="263"/>
      <c r="B968" s="263"/>
      <c r="C968" s="263"/>
      <c r="D968" s="263"/>
      <c r="E968" s="263"/>
      <c r="F968" s="263"/>
      <c r="G968" s="263"/>
      <c r="H968" s="253"/>
      <c r="I968" s="253"/>
      <c r="J968" s="253"/>
      <c r="K968" s="253"/>
      <c r="L968" s="253"/>
      <c r="M968" s="253"/>
      <c r="N968" s="253"/>
      <c r="O968" s="253"/>
      <c r="P968" s="253"/>
      <c r="Q968" s="253"/>
      <c r="R968" s="253"/>
      <c r="S968" s="253"/>
      <c r="T968" s="253"/>
      <c r="U968" s="253"/>
      <c r="V968" s="253"/>
      <c r="W968" s="253"/>
      <c r="X968" s="253"/>
      <c r="Y968" s="253"/>
      <c r="Z968" s="253"/>
    </row>
    <row r="969" spans="1:26" ht="15.75" customHeight="1" x14ac:dyDescent="0.25">
      <c r="A969" s="263"/>
      <c r="B969" s="263"/>
      <c r="C969" s="263"/>
      <c r="D969" s="263"/>
      <c r="E969" s="263"/>
      <c r="F969" s="263"/>
      <c r="G969" s="263"/>
      <c r="H969" s="253"/>
      <c r="I969" s="253"/>
      <c r="J969" s="253"/>
      <c r="K969" s="253"/>
      <c r="L969" s="253"/>
      <c r="M969" s="253"/>
      <c r="N969" s="253"/>
      <c r="O969" s="253"/>
      <c r="P969" s="253"/>
      <c r="Q969" s="253"/>
      <c r="R969" s="253"/>
      <c r="S969" s="253"/>
      <c r="T969" s="253"/>
      <c r="U969" s="253"/>
      <c r="V969" s="253"/>
      <c r="W969" s="253"/>
      <c r="X969" s="253"/>
      <c r="Y969" s="253"/>
      <c r="Z969" s="253"/>
    </row>
    <row r="970" spans="1:26" ht="15.75" customHeight="1" x14ac:dyDescent="0.25">
      <c r="A970" s="263"/>
      <c r="B970" s="263"/>
      <c r="C970" s="263"/>
      <c r="D970" s="263"/>
      <c r="E970" s="263"/>
      <c r="F970" s="263"/>
      <c r="G970" s="263"/>
      <c r="H970" s="253"/>
      <c r="I970" s="253"/>
      <c r="J970" s="253"/>
      <c r="K970" s="253"/>
      <c r="L970" s="253"/>
      <c r="M970" s="253"/>
      <c r="N970" s="253"/>
      <c r="O970" s="253"/>
      <c r="P970" s="253"/>
      <c r="Q970" s="253"/>
      <c r="R970" s="253"/>
      <c r="S970" s="253"/>
      <c r="T970" s="253"/>
      <c r="U970" s="253"/>
      <c r="V970" s="253"/>
      <c r="W970" s="253"/>
      <c r="X970" s="253"/>
      <c r="Y970" s="253"/>
      <c r="Z970" s="253"/>
    </row>
    <row r="971" spans="1:26" ht="15.75" customHeight="1" x14ac:dyDescent="0.25">
      <c r="A971" s="263"/>
      <c r="B971" s="263"/>
      <c r="C971" s="263"/>
      <c r="D971" s="263"/>
      <c r="E971" s="263"/>
      <c r="F971" s="263"/>
      <c r="G971" s="263"/>
      <c r="H971" s="253"/>
      <c r="I971" s="253"/>
      <c r="J971" s="253"/>
      <c r="K971" s="253"/>
      <c r="L971" s="253"/>
      <c r="M971" s="253"/>
      <c r="N971" s="253"/>
      <c r="O971" s="253"/>
      <c r="P971" s="253"/>
      <c r="Q971" s="253"/>
      <c r="R971" s="253"/>
      <c r="S971" s="253"/>
      <c r="T971" s="253"/>
      <c r="U971" s="253"/>
      <c r="V971" s="253"/>
      <c r="W971" s="253"/>
      <c r="X971" s="253"/>
      <c r="Y971" s="253"/>
      <c r="Z971" s="253"/>
    </row>
    <row r="972" spans="1:26" ht="15.75" customHeight="1" x14ac:dyDescent="0.25">
      <c r="A972" s="263"/>
      <c r="B972" s="263"/>
      <c r="C972" s="263"/>
      <c r="D972" s="263"/>
      <c r="E972" s="263"/>
      <c r="F972" s="263"/>
      <c r="G972" s="263"/>
      <c r="H972" s="253"/>
      <c r="I972" s="253"/>
      <c r="J972" s="253"/>
      <c r="K972" s="253"/>
      <c r="L972" s="253"/>
      <c r="M972" s="253"/>
      <c r="N972" s="253"/>
      <c r="O972" s="253"/>
      <c r="P972" s="253"/>
      <c r="Q972" s="253"/>
      <c r="R972" s="253"/>
      <c r="S972" s="253"/>
      <c r="T972" s="253"/>
      <c r="U972" s="253"/>
      <c r="V972" s="253"/>
      <c r="W972" s="253"/>
      <c r="X972" s="253"/>
      <c r="Y972" s="253"/>
      <c r="Z972" s="253"/>
    </row>
    <row r="973" spans="1:26" ht="15.75" customHeight="1" x14ac:dyDescent="0.25">
      <c r="A973" s="263"/>
      <c r="B973" s="263"/>
      <c r="C973" s="263"/>
      <c r="D973" s="263"/>
      <c r="E973" s="263"/>
      <c r="F973" s="263"/>
      <c r="G973" s="263"/>
      <c r="H973" s="253"/>
      <c r="I973" s="253"/>
      <c r="J973" s="253"/>
      <c r="K973" s="253"/>
      <c r="L973" s="253"/>
      <c r="M973" s="253"/>
      <c r="N973" s="253"/>
      <c r="O973" s="253"/>
      <c r="P973" s="253"/>
      <c r="Q973" s="253"/>
      <c r="R973" s="253"/>
      <c r="S973" s="253"/>
      <c r="T973" s="253"/>
      <c r="U973" s="253"/>
      <c r="V973" s="253"/>
      <c r="W973" s="253"/>
      <c r="X973" s="253"/>
      <c r="Y973" s="253"/>
      <c r="Z973" s="253"/>
    </row>
    <row r="974" spans="1:26" ht="15.75" customHeight="1" x14ac:dyDescent="0.25">
      <c r="A974" s="263"/>
      <c r="B974" s="263"/>
      <c r="C974" s="263"/>
      <c r="D974" s="263"/>
      <c r="E974" s="263"/>
      <c r="F974" s="263"/>
      <c r="G974" s="263"/>
      <c r="H974" s="253"/>
      <c r="I974" s="253"/>
      <c r="J974" s="253"/>
      <c r="K974" s="253"/>
      <c r="L974" s="253"/>
      <c r="M974" s="253"/>
      <c r="N974" s="253"/>
      <c r="O974" s="253"/>
      <c r="P974" s="253"/>
      <c r="Q974" s="253"/>
      <c r="R974" s="253"/>
      <c r="S974" s="253"/>
      <c r="T974" s="253"/>
      <c r="U974" s="253"/>
      <c r="V974" s="253"/>
      <c r="W974" s="253"/>
      <c r="X974" s="253"/>
      <c r="Y974" s="253"/>
      <c r="Z974" s="253"/>
    </row>
    <row r="975" spans="1:26" ht="15.75" customHeight="1" x14ac:dyDescent="0.25">
      <c r="A975" s="263"/>
      <c r="B975" s="263"/>
      <c r="C975" s="263"/>
      <c r="D975" s="263"/>
      <c r="E975" s="263"/>
      <c r="F975" s="263"/>
      <c r="G975" s="263"/>
      <c r="H975" s="253"/>
      <c r="I975" s="253"/>
      <c r="J975" s="253"/>
      <c r="K975" s="253"/>
      <c r="L975" s="253"/>
      <c r="M975" s="253"/>
      <c r="N975" s="253"/>
      <c r="O975" s="253"/>
      <c r="P975" s="253"/>
      <c r="Q975" s="253"/>
      <c r="R975" s="253"/>
      <c r="S975" s="253"/>
      <c r="T975" s="253"/>
      <c r="U975" s="253"/>
      <c r="V975" s="253"/>
      <c r="W975" s="253"/>
      <c r="X975" s="253"/>
      <c r="Y975" s="253"/>
      <c r="Z975" s="253"/>
    </row>
    <row r="976" spans="1:26" ht="15.75" customHeight="1" x14ac:dyDescent="0.25">
      <c r="A976" s="263"/>
      <c r="B976" s="263"/>
      <c r="C976" s="263"/>
      <c r="D976" s="263"/>
      <c r="E976" s="263"/>
      <c r="F976" s="263"/>
      <c r="G976" s="263"/>
      <c r="H976" s="253"/>
      <c r="I976" s="253"/>
      <c r="J976" s="253"/>
      <c r="K976" s="253"/>
      <c r="L976" s="253"/>
      <c r="M976" s="253"/>
      <c r="N976" s="253"/>
      <c r="O976" s="253"/>
      <c r="P976" s="253"/>
      <c r="Q976" s="253"/>
      <c r="R976" s="253"/>
      <c r="S976" s="253"/>
      <c r="T976" s="253"/>
      <c r="U976" s="253"/>
      <c r="V976" s="253"/>
      <c r="W976" s="253"/>
      <c r="X976" s="253"/>
      <c r="Y976" s="253"/>
      <c r="Z976" s="253"/>
    </row>
    <row r="977" spans="1:26" ht="15.75" customHeight="1" x14ac:dyDescent="0.25">
      <c r="A977" s="263"/>
      <c r="B977" s="263"/>
      <c r="C977" s="263"/>
      <c r="D977" s="263"/>
      <c r="E977" s="263"/>
      <c r="F977" s="263"/>
      <c r="G977" s="263"/>
      <c r="H977" s="253"/>
      <c r="I977" s="253"/>
      <c r="J977" s="253"/>
      <c r="K977" s="253"/>
      <c r="L977" s="253"/>
      <c r="M977" s="253"/>
      <c r="N977" s="253"/>
      <c r="O977" s="253"/>
      <c r="P977" s="253"/>
      <c r="Q977" s="253"/>
      <c r="R977" s="253"/>
      <c r="S977" s="253"/>
      <c r="T977" s="253"/>
      <c r="U977" s="253"/>
      <c r="V977" s="253"/>
      <c r="W977" s="253"/>
      <c r="X977" s="253"/>
      <c r="Y977" s="253"/>
      <c r="Z977" s="253"/>
    </row>
    <row r="978" spans="1:26" ht="15.75" customHeight="1" x14ac:dyDescent="0.25">
      <c r="A978" s="263"/>
      <c r="B978" s="263"/>
      <c r="C978" s="263"/>
      <c r="D978" s="263"/>
      <c r="E978" s="263"/>
      <c r="F978" s="263"/>
      <c r="G978" s="263"/>
      <c r="H978" s="253"/>
      <c r="I978" s="253"/>
      <c r="J978" s="253"/>
      <c r="K978" s="253"/>
      <c r="L978" s="253"/>
      <c r="M978" s="253"/>
      <c r="N978" s="253"/>
      <c r="O978" s="253"/>
      <c r="P978" s="253"/>
      <c r="Q978" s="253"/>
      <c r="R978" s="253"/>
      <c r="S978" s="253"/>
      <c r="T978" s="253"/>
      <c r="U978" s="253"/>
      <c r="V978" s="253"/>
      <c r="W978" s="253"/>
      <c r="X978" s="253"/>
      <c r="Y978" s="253"/>
      <c r="Z978" s="253"/>
    </row>
    <row r="979" spans="1:26" ht="15.75" customHeight="1" x14ac:dyDescent="0.25">
      <c r="A979" s="263"/>
      <c r="B979" s="263"/>
      <c r="C979" s="263"/>
      <c r="D979" s="263"/>
      <c r="E979" s="263"/>
      <c r="F979" s="263"/>
      <c r="G979" s="263"/>
      <c r="H979" s="253"/>
      <c r="I979" s="253"/>
      <c r="J979" s="253"/>
      <c r="K979" s="253"/>
      <c r="L979" s="253"/>
      <c r="M979" s="253"/>
      <c r="N979" s="253"/>
      <c r="O979" s="253"/>
      <c r="P979" s="253"/>
      <c r="Q979" s="253"/>
      <c r="R979" s="253"/>
      <c r="S979" s="253"/>
      <c r="T979" s="253"/>
      <c r="U979" s="253"/>
      <c r="V979" s="253"/>
      <c r="W979" s="253"/>
      <c r="X979" s="253"/>
      <c r="Y979" s="253"/>
      <c r="Z979" s="253"/>
    </row>
    <row r="980" spans="1:26" ht="15.75" customHeight="1" x14ac:dyDescent="0.25">
      <c r="A980" s="263"/>
      <c r="B980" s="263"/>
      <c r="C980" s="263"/>
      <c r="D980" s="263"/>
      <c r="E980" s="263"/>
      <c r="F980" s="263"/>
      <c r="G980" s="263"/>
      <c r="H980" s="253"/>
      <c r="I980" s="253"/>
      <c r="J980" s="253"/>
      <c r="K980" s="253"/>
      <c r="L980" s="253"/>
      <c r="M980" s="253"/>
      <c r="N980" s="253"/>
      <c r="O980" s="253"/>
      <c r="P980" s="253"/>
      <c r="Q980" s="253"/>
      <c r="R980" s="253"/>
      <c r="S980" s="253"/>
      <c r="T980" s="253"/>
      <c r="U980" s="253"/>
      <c r="V980" s="253"/>
      <c r="W980" s="253"/>
      <c r="X980" s="253"/>
      <c r="Y980" s="253"/>
      <c r="Z980" s="253"/>
    </row>
    <row r="981" spans="1:26" ht="15.75" customHeight="1" x14ac:dyDescent="0.25">
      <c r="A981" s="263"/>
      <c r="B981" s="263"/>
      <c r="C981" s="263"/>
      <c r="D981" s="263"/>
      <c r="E981" s="263"/>
      <c r="F981" s="263"/>
      <c r="G981" s="263"/>
      <c r="H981" s="253"/>
      <c r="I981" s="253"/>
      <c r="J981" s="253"/>
      <c r="K981" s="253"/>
      <c r="L981" s="253"/>
      <c r="M981" s="253"/>
      <c r="N981" s="253"/>
      <c r="O981" s="253"/>
      <c r="P981" s="253"/>
      <c r="Q981" s="253"/>
      <c r="R981" s="253"/>
      <c r="S981" s="253"/>
      <c r="T981" s="253"/>
      <c r="U981" s="253"/>
      <c r="V981" s="253"/>
      <c r="W981" s="253"/>
      <c r="X981" s="253"/>
      <c r="Y981" s="253"/>
      <c r="Z981" s="253"/>
    </row>
    <row r="982" spans="1:26" ht="15.75" customHeight="1" x14ac:dyDescent="0.25">
      <c r="A982" s="263"/>
      <c r="B982" s="263"/>
      <c r="C982" s="263"/>
      <c r="D982" s="263"/>
      <c r="E982" s="263"/>
      <c r="F982" s="263"/>
      <c r="G982" s="263"/>
      <c r="H982" s="253"/>
      <c r="I982" s="253"/>
      <c r="J982" s="253"/>
      <c r="K982" s="253"/>
      <c r="L982" s="253"/>
      <c r="M982" s="253"/>
      <c r="N982" s="253"/>
      <c r="O982" s="253"/>
      <c r="P982" s="253"/>
      <c r="Q982" s="253"/>
      <c r="R982" s="253"/>
      <c r="S982" s="253"/>
      <c r="T982" s="253"/>
      <c r="U982" s="253"/>
      <c r="V982" s="253"/>
      <c r="W982" s="253"/>
      <c r="X982" s="253"/>
      <c r="Y982" s="253"/>
      <c r="Z982" s="253"/>
    </row>
    <row r="983" spans="1:26" ht="15.75" customHeight="1" x14ac:dyDescent="0.25">
      <c r="A983" s="263"/>
      <c r="B983" s="263"/>
      <c r="C983" s="263"/>
      <c r="D983" s="263"/>
      <c r="E983" s="263"/>
      <c r="F983" s="263"/>
      <c r="G983" s="263"/>
      <c r="H983" s="253"/>
      <c r="I983" s="253"/>
      <c r="J983" s="253"/>
      <c r="K983" s="253"/>
      <c r="L983" s="253"/>
      <c r="M983" s="253"/>
      <c r="N983" s="253"/>
      <c r="O983" s="253"/>
      <c r="P983" s="253"/>
      <c r="Q983" s="253"/>
      <c r="R983" s="253"/>
      <c r="S983" s="253"/>
      <c r="T983" s="253"/>
      <c r="U983" s="253"/>
      <c r="V983" s="253"/>
      <c r="W983" s="253"/>
      <c r="X983" s="253"/>
      <c r="Y983" s="253"/>
      <c r="Z983" s="253"/>
    </row>
    <row r="984" spans="1:26" ht="15.75" customHeight="1" x14ac:dyDescent="0.25">
      <c r="A984" s="263"/>
      <c r="B984" s="263"/>
      <c r="C984" s="263"/>
      <c r="D984" s="263"/>
      <c r="E984" s="263"/>
      <c r="F984" s="263"/>
      <c r="G984" s="263"/>
      <c r="H984" s="253"/>
      <c r="I984" s="253"/>
      <c r="J984" s="253"/>
      <c r="K984" s="253"/>
      <c r="L984" s="253"/>
      <c r="M984" s="253"/>
      <c r="N984" s="253"/>
      <c r="O984" s="253"/>
      <c r="P984" s="253"/>
      <c r="Q984" s="253"/>
      <c r="R984" s="253"/>
      <c r="S984" s="253"/>
      <c r="T984" s="253"/>
      <c r="U984" s="253"/>
      <c r="V984" s="253"/>
      <c r="W984" s="253"/>
      <c r="X984" s="253"/>
      <c r="Y984" s="253"/>
      <c r="Z984" s="253"/>
    </row>
    <row r="985" spans="1:26" ht="15.75" customHeight="1" x14ac:dyDescent="0.25">
      <c r="A985" s="263"/>
      <c r="B985" s="263"/>
      <c r="C985" s="263"/>
      <c r="D985" s="263"/>
      <c r="E985" s="263"/>
      <c r="F985" s="263"/>
      <c r="G985" s="263"/>
      <c r="H985" s="253"/>
      <c r="I985" s="253"/>
      <c r="J985" s="253"/>
      <c r="K985" s="253"/>
      <c r="L985" s="253"/>
      <c r="M985" s="253"/>
      <c r="N985" s="253"/>
      <c r="O985" s="253"/>
      <c r="P985" s="253"/>
      <c r="Q985" s="253"/>
      <c r="R985" s="253"/>
      <c r="S985" s="253"/>
      <c r="T985" s="253"/>
      <c r="U985" s="253"/>
      <c r="V985" s="253"/>
      <c r="W985" s="253"/>
      <c r="X985" s="253"/>
      <c r="Y985" s="253"/>
      <c r="Z985" s="253"/>
    </row>
    <row r="986" spans="1:26" ht="15.75" customHeight="1" x14ac:dyDescent="0.25">
      <c r="A986" s="263"/>
      <c r="B986" s="263"/>
      <c r="C986" s="263"/>
      <c r="D986" s="263"/>
      <c r="E986" s="263"/>
      <c r="F986" s="263"/>
      <c r="G986" s="263"/>
      <c r="H986" s="253"/>
      <c r="I986" s="253"/>
      <c r="J986" s="253"/>
      <c r="K986" s="253"/>
      <c r="L986" s="253"/>
      <c r="M986" s="253"/>
      <c r="N986" s="253"/>
      <c r="O986" s="253"/>
      <c r="P986" s="253"/>
      <c r="Q986" s="253"/>
      <c r="R986" s="253"/>
      <c r="S986" s="253"/>
      <c r="T986" s="253"/>
      <c r="U986" s="253"/>
      <c r="V986" s="253"/>
      <c r="W986" s="253"/>
      <c r="X986" s="253"/>
      <c r="Y986" s="253"/>
      <c r="Z986" s="253"/>
    </row>
    <row r="987" spans="1:26" ht="15.75" customHeight="1" x14ac:dyDescent="0.25">
      <c r="A987" s="263"/>
      <c r="B987" s="263"/>
      <c r="C987" s="263"/>
      <c r="D987" s="263"/>
      <c r="E987" s="263"/>
      <c r="F987" s="263"/>
      <c r="G987" s="263"/>
      <c r="H987" s="253"/>
      <c r="I987" s="253"/>
      <c r="J987" s="253"/>
      <c r="K987" s="253"/>
      <c r="L987" s="253"/>
      <c r="M987" s="253"/>
      <c r="N987" s="253"/>
      <c r="O987" s="253"/>
      <c r="P987" s="253"/>
      <c r="Q987" s="253"/>
      <c r="R987" s="253"/>
      <c r="S987" s="253"/>
      <c r="T987" s="253"/>
      <c r="U987" s="253"/>
      <c r="V987" s="253"/>
      <c r="W987" s="253"/>
      <c r="X987" s="253"/>
      <c r="Y987" s="253"/>
      <c r="Z987" s="253"/>
    </row>
    <row r="988" spans="1:26" ht="15.75" customHeight="1" x14ac:dyDescent="0.25">
      <c r="A988" s="263"/>
      <c r="B988" s="263"/>
      <c r="C988" s="263"/>
      <c r="D988" s="263"/>
      <c r="E988" s="263"/>
      <c r="F988" s="263"/>
      <c r="G988" s="263"/>
      <c r="H988" s="253"/>
      <c r="I988" s="253"/>
      <c r="J988" s="253"/>
      <c r="K988" s="253"/>
      <c r="L988" s="253"/>
      <c r="M988" s="253"/>
      <c r="N988" s="253"/>
      <c r="O988" s="253"/>
      <c r="P988" s="253"/>
      <c r="Q988" s="253"/>
      <c r="R988" s="253"/>
      <c r="S988" s="253"/>
      <c r="T988" s="253"/>
      <c r="U988" s="253"/>
      <c r="V988" s="253"/>
      <c r="W988" s="253"/>
      <c r="X988" s="253"/>
      <c r="Y988" s="253"/>
      <c r="Z988" s="253"/>
    </row>
    <row r="989" spans="1:26" ht="15.75" customHeight="1" x14ac:dyDescent="0.25">
      <c r="A989" s="263"/>
      <c r="B989" s="263"/>
      <c r="C989" s="263"/>
      <c r="D989" s="263"/>
      <c r="E989" s="263"/>
      <c r="F989" s="263"/>
      <c r="G989" s="263"/>
      <c r="H989" s="253"/>
      <c r="I989" s="253"/>
      <c r="J989" s="253"/>
      <c r="K989" s="253"/>
      <c r="L989" s="253"/>
      <c r="M989" s="253"/>
      <c r="N989" s="253"/>
      <c r="O989" s="253"/>
      <c r="P989" s="253"/>
      <c r="Q989" s="253"/>
      <c r="R989" s="253"/>
      <c r="S989" s="253"/>
      <c r="T989" s="253"/>
      <c r="U989" s="253"/>
      <c r="V989" s="253"/>
      <c r="W989" s="253"/>
      <c r="X989" s="253"/>
      <c r="Y989" s="253"/>
      <c r="Z989" s="253"/>
    </row>
    <row r="990" spans="1:26" ht="15.75" customHeight="1" x14ac:dyDescent="0.25">
      <c r="A990" s="263"/>
      <c r="B990" s="263"/>
      <c r="C990" s="263"/>
      <c r="D990" s="263"/>
      <c r="E990" s="263"/>
      <c r="F990" s="263"/>
      <c r="G990" s="263"/>
      <c r="H990" s="253"/>
      <c r="I990" s="253"/>
      <c r="J990" s="253"/>
      <c r="K990" s="253"/>
      <c r="L990" s="253"/>
      <c r="M990" s="253"/>
      <c r="N990" s="253"/>
      <c r="O990" s="253"/>
      <c r="P990" s="253"/>
      <c r="Q990" s="253"/>
      <c r="R990" s="253"/>
      <c r="S990" s="253"/>
      <c r="T990" s="253"/>
      <c r="U990" s="253"/>
      <c r="V990" s="253"/>
      <c r="W990" s="253"/>
      <c r="X990" s="253"/>
      <c r="Y990" s="253"/>
      <c r="Z990" s="253"/>
    </row>
    <row r="991" spans="1:26" ht="15.75" customHeight="1" x14ac:dyDescent="0.25">
      <c r="A991" s="263"/>
      <c r="B991" s="263"/>
      <c r="C991" s="263"/>
      <c r="D991" s="263"/>
      <c r="E991" s="263"/>
      <c r="F991" s="263"/>
      <c r="G991" s="263"/>
      <c r="H991" s="253"/>
      <c r="I991" s="253"/>
      <c r="J991" s="253"/>
      <c r="K991" s="253"/>
      <c r="L991" s="253"/>
      <c r="M991" s="253"/>
      <c r="N991" s="253"/>
      <c r="O991" s="253"/>
      <c r="P991" s="253"/>
      <c r="Q991" s="253"/>
      <c r="R991" s="253"/>
      <c r="S991" s="253"/>
      <c r="T991" s="253"/>
      <c r="U991" s="253"/>
      <c r="V991" s="253"/>
      <c r="W991" s="253"/>
      <c r="X991" s="253"/>
      <c r="Y991" s="253"/>
      <c r="Z991" s="253"/>
    </row>
    <row r="992" spans="1:26" ht="15.75" customHeight="1" x14ac:dyDescent="0.25">
      <c r="A992" s="263"/>
      <c r="B992" s="263"/>
      <c r="C992" s="263"/>
      <c r="D992" s="263"/>
      <c r="E992" s="263"/>
      <c r="F992" s="263"/>
      <c r="G992" s="263"/>
      <c r="H992" s="253"/>
      <c r="I992" s="253"/>
      <c r="J992" s="253"/>
      <c r="K992" s="253"/>
      <c r="L992" s="253"/>
      <c r="M992" s="253"/>
      <c r="N992" s="253"/>
      <c r="O992" s="253"/>
      <c r="P992" s="253"/>
      <c r="Q992" s="253"/>
      <c r="R992" s="253"/>
      <c r="S992" s="253"/>
      <c r="T992" s="253"/>
      <c r="U992" s="253"/>
      <c r="V992" s="253"/>
      <c r="W992" s="253"/>
      <c r="X992" s="253"/>
      <c r="Y992" s="253"/>
      <c r="Z992" s="253"/>
    </row>
    <row r="993" spans="1:26" ht="15.75" customHeight="1" x14ac:dyDescent="0.25">
      <c r="A993" s="263"/>
      <c r="B993" s="263"/>
      <c r="C993" s="263"/>
      <c r="D993" s="263"/>
      <c r="E993" s="263"/>
      <c r="F993" s="263"/>
      <c r="G993" s="263"/>
      <c r="H993" s="253"/>
      <c r="I993" s="253"/>
      <c r="J993" s="253"/>
      <c r="K993" s="253"/>
      <c r="L993" s="253"/>
      <c r="M993" s="253"/>
      <c r="N993" s="253"/>
      <c r="O993" s="253"/>
      <c r="P993" s="253"/>
      <c r="Q993" s="253"/>
      <c r="R993" s="253"/>
      <c r="S993" s="253"/>
      <c r="T993" s="253"/>
      <c r="U993" s="253"/>
      <c r="V993" s="253"/>
      <c r="W993" s="253"/>
      <c r="X993" s="253"/>
      <c r="Y993" s="253"/>
      <c r="Z993" s="253"/>
    </row>
    <row r="994" spans="1:26" ht="15.75" customHeight="1" x14ac:dyDescent="0.25">
      <c r="A994" s="263"/>
      <c r="B994" s="263"/>
      <c r="C994" s="263"/>
      <c r="D994" s="263"/>
      <c r="E994" s="263"/>
      <c r="F994" s="263"/>
      <c r="G994" s="263"/>
      <c r="H994" s="253"/>
      <c r="I994" s="253"/>
      <c r="J994" s="253"/>
      <c r="K994" s="253"/>
      <c r="L994" s="253"/>
      <c r="M994" s="253"/>
      <c r="N994" s="253"/>
      <c r="O994" s="253"/>
      <c r="P994" s="253"/>
      <c r="Q994" s="253"/>
      <c r="R994" s="253"/>
      <c r="S994" s="253"/>
      <c r="T994" s="253"/>
      <c r="U994" s="253"/>
      <c r="V994" s="253"/>
      <c r="W994" s="253"/>
      <c r="X994" s="253"/>
      <c r="Y994" s="253"/>
      <c r="Z994" s="253"/>
    </row>
    <row r="995" spans="1:26" ht="15.75" customHeight="1" x14ac:dyDescent="0.25">
      <c r="A995" s="263"/>
      <c r="B995" s="263"/>
      <c r="C995" s="263"/>
      <c r="D995" s="263"/>
      <c r="E995" s="263"/>
      <c r="F995" s="263"/>
      <c r="G995" s="263"/>
      <c r="H995" s="253"/>
      <c r="I995" s="253"/>
      <c r="J995" s="253"/>
      <c r="K995" s="253"/>
      <c r="L995" s="253"/>
      <c r="M995" s="253"/>
      <c r="N995" s="253"/>
      <c r="O995" s="253"/>
      <c r="P995" s="253"/>
      <c r="Q995" s="253"/>
      <c r="R995" s="253"/>
      <c r="S995" s="253"/>
      <c r="T995" s="253"/>
      <c r="U995" s="253"/>
      <c r="V995" s="253"/>
      <c r="W995" s="253"/>
      <c r="X995" s="253"/>
      <c r="Y995" s="253"/>
      <c r="Z995" s="253"/>
    </row>
    <row r="996" spans="1:26" ht="15.75" customHeight="1" x14ac:dyDescent="0.25">
      <c r="A996" s="263"/>
      <c r="B996" s="263"/>
      <c r="C996" s="263"/>
      <c r="D996" s="263"/>
      <c r="E996" s="263"/>
      <c r="F996" s="263"/>
      <c r="G996" s="263"/>
      <c r="H996" s="253"/>
      <c r="I996" s="253"/>
      <c r="J996" s="253"/>
      <c r="K996" s="253"/>
      <c r="L996" s="253"/>
      <c r="M996" s="253"/>
      <c r="N996" s="253"/>
      <c r="O996" s="253"/>
      <c r="P996" s="253"/>
      <c r="Q996" s="253"/>
      <c r="R996" s="253"/>
      <c r="S996" s="253"/>
      <c r="T996" s="253"/>
      <c r="U996" s="253"/>
      <c r="V996" s="253"/>
      <c r="W996" s="253"/>
      <c r="X996" s="253"/>
      <c r="Y996" s="253"/>
      <c r="Z996" s="253"/>
    </row>
    <row r="997" spans="1:26" ht="15.75" customHeight="1" x14ac:dyDescent="0.25">
      <c r="A997" s="263"/>
      <c r="B997" s="263"/>
      <c r="C997" s="263"/>
      <c r="D997" s="263"/>
      <c r="E997" s="263"/>
      <c r="F997" s="263"/>
      <c r="G997" s="263"/>
      <c r="H997" s="253"/>
      <c r="I997" s="253"/>
      <c r="J997" s="253"/>
      <c r="K997" s="253"/>
      <c r="L997" s="253"/>
      <c r="M997" s="253"/>
      <c r="N997" s="253"/>
      <c r="O997" s="253"/>
      <c r="P997" s="253"/>
      <c r="Q997" s="253"/>
      <c r="R997" s="253"/>
      <c r="S997" s="253"/>
      <c r="T997" s="253"/>
      <c r="U997" s="253"/>
      <c r="V997" s="253"/>
      <c r="W997" s="253"/>
      <c r="X997" s="253"/>
      <c r="Y997" s="253"/>
      <c r="Z997" s="253"/>
    </row>
    <row r="998" spans="1:26" ht="15.75" customHeight="1" x14ac:dyDescent="0.25">
      <c r="A998" s="263"/>
      <c r="B998" s="263"/>
      <c r="C998" s="263"/>
      <c r="D998" s="263"/>
      <c r="E998" s="263"/>
      <c r="F998" s="263"/>
      <c r="G998" s="263"/>
      <c r="H998" s="253"/>
      <c r="I998" s="253"/>
      <c r="J998" s="253"/>
      <c r="K998" s="253"/>
      <c r="L998" s="253"/>
      <c r="M998" s="253"/>
      <c r="N998" s="253"/>
      <c r="O998" s="253"/>
      <c r="P998" s="253"/>
      <c r="Q998" s="253"/>
      <c r="R998" s="253"/>
      <c r="S998" s="253"/>
      <c r="T998" s="253"/>
      <c r="U998" s="253"/>
      <c r="V998" s="253"/>
      <c r="W998" s="253"/>
      <c r="X998" s="253"/>
      <c r="Y998" s="253"/>
      <c r="Z998" s="253"/>
    </row>
    <row r="999" spans="1:26" ht="15.75" customHeight="1" x14ac:dyDescent="0.25">
      <c r="A999" s="263"/>
      <c r="B999" s="263"/>
      <c r="C999" s="263"/>
      <c r="D999" s="263"/>
      <c r="E999" s="263"/>
      <c r="F999" s="263"/>
      <c r="G999" s="263"/>
      <c r="H999" s="253"/>
      <c r="I999" s="253"/>
      <c r="J999" s="253"/>
      <c r="K999" s="253"/>
      <c r="L999" s="253"/>
      <c r="M999" s="253"/>
      <c r="N999" s="253"/>
      <c r="O999" s="253"/>
      <c r="P999" s="253"/>
      <c r="Q999" s="253"/>
      <c r="R999" s="253"/>
      <c r="S999" s="253"/>
      <c r="T999" s="253"/>
      <c r="U999" s="253"/>
      <c r="V999" s="253"/>
      <c r="W999" s="253"/>
      <c r="X999" s="253"/>
      <c r="Y999" s="253"/>
      <c r="Z999" s="253"/>
    </row>
    <row r="1000" spans="1:26" ht="15.75" customHeight="1" x14ac:dyDescent="0.25">
      <c r="A1000" s="263"/>
      <c r="B1000" s="263"/>
      <c r="C1000" s="263"/>
      <c r="D1000" s="263"/>
      <c r="E1000" s="263"/>
      <c r="F1000" s="263"/>
      <c r="G1000" s="263"/>
      <c r="H1000" s="253"/>
      <c r="I1000" s="253"/>
      <c r="J1000" s="253"/>
      <c r="K1000" s="253"/>
      <c r="L1000" s="253"/>
      <c r="M1000" s="253"/>
      <c r="N1000" s="253"/>
      <c r="O1000" s="253"/>
      <c r="P1000" s="253"/>
      <c r="Q1000" s="253"/>
      <c r="R1000" s="253"/>
      <c r="S1000" s="253"/>
      <c r="T1000" s="253"/>
      <c r="U1000" s="253"/>
      <c r="V1000" s="253"/>
      <c r="W1000" s="253"/>
      <c r="X1000" s="253"/>
      <c r="Y1000" s="253"/>
      <c r="Z1000" s="253"/>
    </row>
    <row r="1001" spans="1:26" ht="15.75" customHeight="1" x14ac:dyDescent="0.25">
      <c r="A1001" s="263"/>
      <c r="B1001" s="263"/>
      <c r="C1001" s="263"/>
      <c r="D1001" s="263"/>
      <c r="E1001" s="263"/>
      <c r="F1001" s="263"/>
      <c r="G1001" s="263"/>
      <c r="H1001" s="253"/>
      <c r="I1001" s="253"/>
      <c r="J1001" s="253"/>
      <c r="K1001" s="253"/>
      <c r="L1001" s="253"/>
      <c r="M1001" s="253"/>
      <c r="N1001" s="253"/>
      <c r="O1001" s="253"/>
      <c r="P1001" s="253"/>
      <c r="Q1001" s="253"/>
      <c r="R1001" s="253"/>
      <c r="S1001" s="253"/>
      <c r="T1001" s="253"/>
      <c r="U1001" s="253"/>
      <c r="V1001" s="253"/>
      <c r="W1001" s="253"/>
      <c r="X1001" s="253"/>
      <c r="Y1001" s="253"/>
      <c r="Z1001" s="253"/>
    </row>
    <row r="1002" spans="1:26" ht="15.75" customHeight="1" x14ac:dyDescent="0.25">
      <c r="A1002" s="263"/>
      <c r="B1002" s="263"/>
      <c r="C1002" s="263"/>
      <c r="D1002" s="263"/>
      <c r="E1002" s="263"/>
      <c r="F1002" s="263"/>
      <c r="G1002" s="263"/>
      <c r="H1002" s="253"/>
      <c r="I1002" s="253"/>
      <c r="J1002" s="253"/>
      <c r="K1002" s="253"/>
      <c r="L1002" s="253"/>
      <c r="M1002" s="253"/>
      <c r="N1002" s="253"/>
      <c r="O1002" s="253"/>
      <c r="P1002" s="253"/>
      <c r="Q1002" s="253"/>
      <c r="R1002" s="253"/>
      <c r="S1002" s="253"/>
      <c r="T1002" s="253"/>
      <c r="U1002" s="253"/>
      <c r="V1002" s="253"/>
      <c r="W1002" s="253"/>
      <c r="X1002" s="253"/>
      <c r="Y1002" s="253"/>
      <c r="Z1002" s="253"/>
    </row>
    <row r="1003" spans="1:26" ht="15.75" customHeight="1" x14ac:dyDescent="0.25">
      <c r="A1003" s="263"/>
      <c r="B1003" s="263"/>
      <c r="C1003" s="263"/>
      <c r="D1003" s="263"/>
      <c r="E1003" s="263"/>
      <c r="F1003" s="263"/>
      <c r="G1003" s="263"/>
      <c r="H1003" s="253"/>
      <c r="I1003" s="253"/>
      <c r="J1003" s="253"/>
      <c r="K1003" s="253"/>
      <c r="L1003" s="253"/>
      <c r="M1003" s="253"/>
      <c r="N1003" s="253"/>
      <c r="O1003" s="253"/>
      <c r="P1003" s="253"/>
      <c r="Q1003" s="253"/>
      <c r="R1003" s="253"/>
      <c r="S1003" s="253"/>
      <c r="T1003" s="253"/>
      <c r="U1003" s="253"/>
      <c r="V1003" s="253"/>
      <c r="W1003" s="253"/>
      <c r="X1003" s="253"/>
      <c r="Y1003" s="253"/>
      <c r="Z1003" s="253"/>
    </row>
    <row r="1004" spans="1:26" ht="15.75" customHeight="1" x14ac:dyDescent="0.25">
      <c r="A1004" s="263"/>
      <c r="B1004" s="263"/>
      <c r="C1004" s="263"/>
      <c r="D1004" s="263"/>
      <c r="E1004" s="263"/>
      <c r="F1004" s="263"/>
      <c r="G1004" s="263"/>
      <c r="H1004" s="253"/>
      <c r="I1004" s="253"/>
      <c r="J1004" s="253"/>
      <c r="K1004" s="253"/>
      <c r="L1004" s="253"/>
      <c r="M1004" s="253"/>
      <c r="N1004" s="253"/>
      <c r="O1004" s="253"/>
      <c r="P1004" s="253"/>
      <c r="Q1004" s="253"/>
      <c r="R1004" s="253"/>
      <c r="S1004" s="253"/>
      <c r="T1004" s="253"/>
      <c r="U1004" s="253"/>
      <c r="V1004" s="253"/>
      <c r="W1004" s="253"/>
      <c r="X1004" s="253"/>
      <c r="Y1004" s="253"/>
      <c r="Z1004" s="253"/>
    </row>
    <row r="1005" spans="1:26" ht="15.75" customHeight="1" x14ac:dyDescent="0.25">
      <c r="A1005" s="263"/>
      <c r="B1005" s="263"/>
      <c r="C1005" s="263"/>
      <c r="D1005" s="263"/>
      <c r="E1005" s="263"/>
      <c r="F1005" s="263"/>
      <c r="G1005" s="263"/>
      <c r="H1005" s="253"/>
      <c r="I1005" s="253"/>
      <c r="J1005" s="253"/>
      <c r="K1005" s="253"/>
      <c r="L1005" s="253"/>
      <c r="M1005" s="253"/>
      <c r="N1005" s="253"/>
      <c r="O1005" s="253"/>
      <c r="P1005" s="253"/>
      <c r="Q1005" s="253"/>
      <c r="R1005" s="253"/>
      <c r="S1005" s="253"/>
      <c r="T1005" s="253"/>
      <c r="U1005" s="253"/>
      <c r="V1005" s="253"/>
      <c r="W1005" s="253"/>
      <c r="X1005" s="253"/>
      <c r="Y1005" s="253"/>
      <c r="Z1005" s="253"/>
    </row>
    <row r="1006" spans="1:26" ht="15.75" customHeight="1" x14ac:dyDescent="0.25">
      <c r="A1006" s="263"/>
      <c r="B1006" s="263"/>
      <c r="C1006" s="263"/>
      <c r="D1006" s="263"/>
      <c r="E1006" s="263"/>
      <c r="F1006" s="263"/>
      <c r="G1006" s="263"/>
      <c r="H1006" s="253"/>
      <c r="I1006" s="253"/>
      <c r="J1006" s="253"/>
      <c r="K1006" s="253"/>
      <c r="L1006" s="253"/>
      <c r="M1006" s="253"/>
      <c r="N1006" s="253"/>
      <c r="O1006" s="253"/>
      <c r="P1006" s="253"/>
      <c r="Q1006" s="253"/>
      <c r="R1006" s="253"/>
      <c r="S1006" s="253"/>
      <c r="T1006" s="253"/>
      <c r="U1006" s="253"/>
      <c r="V1006" s="253"/>
      <c r="W1006" s="253"/>
      <c r="X1006" s="253"/>
      <c r="Y1006" s="253"/>
      <c r="Z1006" s="253"/>
    </row>
    <row r="1007" spans="1:26" ht="15.75" customHeight="1" x14ac:dyDescent="0.25">
      <c r="A1007" s="263"/>
      <c r="B1007" s="263"/>
      <c r="C1007" s="263"/>
      <c r="D1007" s="263"/>
      <c r="E1007" s="263"/>
      <c r="F1007" s="263"/>
      <c r="G1007" s="263"/>
      <c r="H1007" s="253"/>
      <c r="I1007" s="253"/>
      <c r="J1007" s="253"/>
      <c r="K1007" s="253"/>
      <c r="L1007" s="253"/>
      <c r="M1007" s="253"/>
      <c r="N1007" s="253"/>
      <c r="O1007" s="253"/>
      <c r="P1007" s="253"/>
      <c r="Q1007" s="253"/>
      <c r="R1007" s="253"/>
      <c r="S1007" s="253"/>
      <c r="T1007" s="253"/>
      <c r="U1007" s="253"/>
      <c r="V1007" s="253"/>
      <c r="W1007" s="253"/>
      <c r="X1007" s="253"/>
      <c r="Y1007" s="253"/>
      <c r="Z1007" s="253"/>
    </row>
    <row r="1008" spans="1:26" ht="15.75" customHeight="1" x14ac:dyDescent="0.25">
      <c r="A1008" s="263"/>
      <c r="B1008" s="263"/>
      <c r="C1008" s="263"/>
      <c r="D1008" s="263"/>
      <c r="E1008" s="263"/>
      <c r="F1008" s="263"/>
      <c r="G1008" s="263"/>
      <c r="H1008" s="253"/>
      <c r="I1008" s="253"/>
      <c r="J1008" s="253"/>
      <c r="K1008" s="253"/>
      <c r="L1008" s="253"/>
      <c r="M1008" s="253"/>
      <c r="N1008" s="253"/>
      <c r="O1008" s="253"/>
      <c r="P1008" s="253"/>
      <c r="Q1008" s="253"/>
      <c r="R1008" s="253"/>
      <c r="S1008" s="253"/>
      <c r="T1008" s="253"/>
      <c r="U1008" s="253"/>
      <c r="V1008" s="253"/>
      <c r="W1008" s="253"/>
      <c r="X1008" s="253"/>
      <c r="Y1008" s="253"/>
      <c r="Z1008" s="253"/>
    </row>
    <row r="1009" spans="1:26" ht="15.75" customHeight="1" x14ac:dyDescent="0.25">
      <c r="A1009" s="263"/>
      <c r="B1009" s="263"/>
      <c r="C1009" s="263"/>
      <c r="D1009" s="263"/>
      <c r="E1009" s="263"/>
      <c r="F1009" s="263"/>
      <c r="G1009" s="263"/>
      <c r="H1009" s="253"/>
      <c r="I1009" s="253"/>
      <c r="J1009" s="253"/>
      <c r="K1009" s="253"/>
      <c r="L1009" s="253"/>
      <c r="M1009" s="253"/>
      <c r="N1009" s="253"/>
      <c r="O1009" s="253"/>
      <c r="P1009" s="253"/>
      <c r="Q1009" s="253"/>
      <c r="R1009" s="253"/>
      <c r="S1009" s="253"/>
      <c r="T1009" s="253"/>
      <c r="U1009" s="253"/>
      <c r="V1009" s="253"/>
      <c r="W1009" s="253"/>
      <c r="X1009" s="253"/>
      <c r="Y1009" s="253"/>
      <c r="Z1009" s="253"/>
    </row>
    <row r="1010" spans="1:26" ht="15.75" customHeight="1" x14ac:dyDescent="0.25">
      <c r="A1010" s="263"/>
      <c r="B1010" s="263"/>
      <c r="C1010" s="263"/>
      <c r="D1010" s="263"/>
      <c r="E1010" s="263"/>
      <c r="F1010" s="263"/>
      <c r="G1010" s="263"/>
      <c r="H1010" s="253"/>
      <c r="I1010" s="253"/>
      <c r="J1010" s="253"/>
      <c r="K1010" s="253"/>
      <c r="L1010" s="253"/>
      <c r="M1010" s="253"/>
      <c r="N1010" s="253"/>
      <c r="O1010" s="253"/>
      <c r="P1010" s="253"/>
      <c r="Q1010" s="253"/>
      <c r="R1010" s="253"/>
      <c r="S1010" s="253"/>
      <c r="T1010" s="253"/>
      <c r="U1010" s="253"/>
      <c r="V1010" s="253"/>
      <c r="W1010" s="253"/>
      <c r="X1010" s="253"/>
      <c r="Y1010" s="253"/>
      <c r="Z1010" s="253"/>
    </row>
    <row r="1011" spans="1:26" ht="15.75" customHeight="1" x14ac:dyDescent="0.25">
      <c r="A1011" s="263"/>
      <c r="B1011" s="263"/>
      <c r="C1011" s="263"/>
      <c r="D1011" s="263"/>
      <c r="E1011" s="263"/>
      <c r="F1011" s="263"/>
      <c r="G1011" s="263"/>
      <c r="H1011" s="253"/>
      <c r="I1011" s="253"/>
      <c r="J1011" s="253"/>
      <c r="K1011" s="253"/>
      <c r="L1011" s="253"/>
      <c r="M1011" s="253"/>
      <c r="N1011" s="253"/>
      <c r="O1011" s="253"/>
      <c r="P1011" s="253"/>
      <c r="Q1011" s="253"/>
      <c r="R1011" s="253"/>
      <c r="S1011" s="253"/>
      <c r="T1011" s="253"/>
      <c r="U1011" s="253"/>
      <c r="V1011" s="253"/>
      <c r="W1011" s="253"/>
      <c r="X1011" s="253"/>
      <c r="Y1011" s="253"/>
      <c r="Z1011" s="253"/>
    </row>
    <row r="1012" spans="1:26" ht="15.75" customHeight="1" x14ac:dyDescent="0.25">
      <c r="A1012" s="263"/>
      <c r="B1012" s="263"/>
      <c r="C1012" s="263"/>
      <c r="D1012" s="263"/>
      <c r="E1012" s="263"/>
      <c r="F1012" s="263"/>
      <c r="G1012" s="263"/>
      <c r="H1012" s="253"/>
      <c r="I1012" s="253"/>
      <c r="J1012" s="253"/>
      <c r="K1012" s="253"/>
      <c r="L1012" s="253"/>
      <c r="M1012" s="253"/>
      <c r="N1012" s="253"/>
      <c r="O1012" s="253"/>
      <c r="P1012" s="253"/>
      <c r="Q1012" s="253"/>
      <c r="R1012" s="253"/>
      <c r="S1012" s="253"/>
      <c r="T1012" s="253"/>
      <c r="U1012" s="253"/>
      <c r="V1012" s="253"/>
      <c r="W1012" s="253"/>
      <c r="X1012" s="253"/>
      <c r="Y1012" s="253"/>
      <c r="Z1012" s="253"/>
    </row>
    <row r="1013" spans="1:26" ht="15.75" customHeight="1" x14ac:dyDescent="0.25">
      <c r="A1013" s="263"/>
      <c r="B1013" s="263"/>
      <c r="C1013" s="263"/>
      <c r="D1013" s="263"/>
      <c r="E1013" s="263"/>
      <c r="F1013" s="263"/>
      <c r="G1013" s="263"/>
      <c r="H1013" s="253"/>
      <c r="I1013" s="253"/>
      <c r="J1013" s="253"/>
      <c r="K1013" s="253"/>
      <c r="L1013" s="253"/>
      <c r="M1013" s="253"/>
      <c r="N1013" s="253"/>
      <c r="O1013" s="253"/>
      <c r="P1013" s="253"/>
      <c r="Q1013" s="253"/>
      <c r="R1013" s="253"/>
      <c r="S1013" s="253"/>
      <c r="T1013" s="253"/>
      <c r="U1013" s="253"/>
      <c r="V1013" s="253"/>
      <c r="W1013" s="253"/>
      <c r="X1013" s="253"/>
      <c r="Y1013" s="253"/>
      <c r="Z1013" s="253"/>
    </row>
    <row r="1014" spans="1:26" ht="15.75" customHeight="1" x14ac:dyDescent="0.25">
      <c r="A1014" s="263"/>
      <c r="B1014" s="263"/>
      <c r="C1014" s="263"/>
      <c r="D1014" s="263"/>
      <c r="E1014" s="263"/>
      <c r="F1014" s="263"/>
      <c r="G1014" s="263"/>
      <c r="H1014" s="253"/>
      <c r="I1014" s="253"/>
      <c r="J1014" s="253"/>
      <c r="K1014" s="253"/>
      <c r="L1014" s="253"/>
      <c r="M1014" s="253"/>
      <c r="N1014" s="253"/>
      <c r="O1014" s="253"/>
      <c r="P1014" s="253"/>
      <c r="Q1014" s="253"/>
      <c r="R1014" s="253"/>
      <c r="S1014" s="253"/>
      <c r="T1014" s="253"/>
      <c r="U1014" s="253"/>
      <c r="V1014" s="253"/>
      <c r="W1014" s="253"/>
      <c r="X1014" s="253"/>
      <c r="Y1014" s="253"/>
      <c r="Z1014" s="253"/>
    </row>
    <row r="1015" spans="1:26" ht="15.75" customHeight="1" x14ac:dyDescent="0.25">
      <c r="A1015" s="263"/>
      <c r="B1015" s="263"/>
      <c r="C1015" s="263"/>
      <c r="D1015" s="263"/>
      <c r="E1015" s="263"/>
      <c r="F1015" s="263"/>
      <c r="G1015" s="263"/>
      <c r="H1015" s="253"/>
      <c r="I1015" s="253"/>
      <c r="J1015" s="253"/>
      <c r="K1015" s="253"/>
      <c r="L1015" s="253"/>
      <c r="M1015" s="253"/>
      <c r="N1015" s="253"/>
      <c r="O1015" s="253"/>
      <c r="P1015" s="253"/>
      <c r="Q1015" s="253"/>
      <c r="R1015" s="253"/>
      <c r="S1015" s="253"/>
      <c r="T1015" s="253"/>
      <c r="U1015" s="253"/>
      <c r="V1015" s="253"/>
      <c r="W1015" s="253"/>
      <c r="X1015" s="253"/>
      <c r="Y1015" s="253"/>
      <c r="Z1015" s="253"/>
    </row>
    <row r="1016" spans="1:26" ht="15.75" customHeight="1" x14ac:dyDescent="0.25">
      <c r="A1016" s="263"/>
      <c r="B1016" s="263"/>
      <c r="C1016" s="263"/>
      <c r="D1016" s="263"/>
      <c r="E1016" s="263"/>
      <c r="F1016" s="263"/>
      <c r="G1016" s="263"/>
      <c r="H1016" s="253"/>
      <c r="I1016" s="253"/>
      <c r="J1016" s="253"/>
      <c r="K1016" s="253"/>
      <c r="L1016" s="253"/>
      <c r="M1016" s="253"/>
      <c r="N1016" s="253"/>
      <c r="O1016" s="253"/>
      <c r="P1016" s="253"/>
      <c r="Q1016" s="253"/>
      <c r="R1016" s="253"/>
      <c r="S1016" s="253"/>
      <c r="T1016" s="253"/>
      <c r="U1016" s="253"/>
      <c r="V1016" s="253"/>
      <c r="W1016" s="253"/>
      <c r="X1016" s="253"/>
      <c r="Y1016" s="253"/>
      <c r="Z1016" s="253"/>
    </row>
    <row r="1017" spans="1:26" ht="15.75" customHeight="1" x14ac:dyDescent="0.25">
      <c r="A1017" s="263"/>
      <c r="B1017" s="263"/>
      <c r="C1017" s="263"/>
      <c r="D1017" s="263"/>
      <c r="E1017" s="263"/>
      <c r="F1017" s="263"/>
      <c r="G1017" s="263"/>
      <c r="H1017" s="253"/>
      <c r="I1017" s="253"/>
      <c r="J1017" s="253"/>
      <c r="K1017" s="253"/>
      <c r="L1017" s="253"/>
      <c r="M1017" s="253"/>
      <c r="N1017" s="253"/>
      <c r="O1017" s="253"/>
      <c r="P1017" s="253"/>
      <c r="Q1017" s="253"/>
      <c r="R1017" s="253"/>
      <c r="S1017" s="253"/>
      <c r="T1017" s="253"/>
      <c r="U1017" s="253"/>
      <c r="V1017" s="253"/>
      <c r="W1017" s="253"/>
      <c r="X1017" s="253"/>
      <c r="Y1017" s="253"/>
      <c r="Z1017" s="253"/>
    </row>
    <row r="1018" spans="1:26" ht="15.75" customHeight="1" x14ac:dyDescent="0.25">
      <c r="A1018" s="263"/>
      <c r="B1018" s="263"/>
      <c r="C1018" s="263"/>
      <c r="D1018" s="263"/>
      <c r="E1018" s="263"/>
      <c r="F1018" s="263"/>
      <c r="G1018" s="263"/>
      <c r="H1018" s="253"/>
      <c r="I1018" s="253"/>
      <c r="J1018" s="253"/>
      <c r="K1018" s="253"/>
      <c r="L1018" s="253"/>
      <c r="M1018" s="253"/>
      <c r="N1018" s="253"/>
      <c r="O1018" s="253"/>
      <c r="P1018" s="253"/>
      <c r="Q1018" s="253"/>
      <c r="R1018" s="253"/>
      <c r="S1018" s="253"/>
      <c r="T1018" s="253"/>
      <c r="U1018" s="253"/>
      <c r="V1018" s="253"/>
      <c r="W1018" s="253"/>
      <c r="X1018" s="253"/>
      <c r="Y1018" s="253"/>
      <c r="Z1018" s="253"/>
    </row>
    <row r="1019" spans="1:26" ht="15.75" customHeight="1" x14ac:dyDescent="0.25">
      <c r="A1019" s="263"/>
      <c r="B1019" s="263"/>
      <c r="C1019" s="263"/>
      <c r="D1019" s="263"/>
      <c r="E1019" s="263"/>
      <c r="F1019" s="263"/>
      <c r="G1019" s="263"/>
      <c r="H1019" s="253"/>
      <c r="I1019" s="253"/>
      <c r="J1019" s="253"/>
      <c r="K1019" s="253"/>
      <c r="L1019" s="253"/>
      <c r="M1019" s="253"/>
      <c r="N1019" s="253"/>
      <c r="O1019" s="253"/>
      <c r="P1019" s="253"/>
      <c r="Q1019" s="253"/>
      <c r="R1019" s="253"/>
      <c r="S1019" s="253"/>
      <c r="T1019" s="253"/>
      <c r="U1019" s="253"/>
      <c r="V1019" s="253"/>
      <c r="W1019" s="253"/>
      <c r="X1019" s="253"/>
      <c r="Y1019" s="253"/>
      <c r="Z1019" s="253"/>
    </row>
    <row r="1020" spans="1:26" ht="15.75" customHeight="1" x14ac:dyDescent="0.25">
      <c r="A1020" s="263"/>
      <c r="B1020" s="263"/>
      <c r="C1020" s="263"/>
      <c r="D1020" s="263"/>
      <c r="E1020" s="263"/>
      <c r="F1020" s="263"/>
      <c r="G1020" s="263"/>
      <c r="H1020" s="253"/>
      <c r="I1020" s="253"/>
      <c r="J1020" s="253"/>
      <c r="K1020" s="253"/>
      <c r="L1020" s="253"/>
      <c r="M1020" s="253"/>
      <c r="N1020" s="253"/>
      <c r="O1020" s="253"/>
      <c r="P1020" s="253"/>
      <c r="Q1020" s="253"/>
      <c r="R1020" s="253"/>
      <c r="S1020" s="253"/>
      <c r="T1020" s="253"/>
      <c r="U1020" s="253"/>
      <c r="V1020" s="253"/>
      <c r="W1020" s="253"/>
      <c r="X1020" s="253"/>
      <c r="Y1020" s="253"/>
      <c r="Z1020" s="253"/>
    </row>
    <row r="1021" spans="1:26" ht="15.75" customHeight="1" x14ac:dyDescent="0.25">
      <c r="A1021" s="263"/>
      <c r="B1021" s="263"/>
      <c r="C1021" s="263"/>
      <c r="D1021" s="263"/>
      <c r="E1021" s="263"/>
      <c r="F1021" s="263"/>
      <c r="G1021" s="263"/>
      <c r="H1021" s="253"/>
      <c r="I1021" s="253"/>
      <c r="J1021" s="253"/>
      <c r="K1021" s="253"/>
      <c r="L1021" s="253"/>
      <c r="M1021" s="253"/>
      <c r="N1021" s="253"/>
      <c r="O1021" s="253"/>
      <c r="P1021" s="253"/>
      <c r="Q1021" s="253"/>
      <c r="R1021" s="253"/>
      <c r="S1021" s="253"/>
      <c r="T1021" s="253"/>
      <c r="U1021" s="253"/>
      <c r="V1021" s="253"/>
      <c r="W1021" s="253"/>
      <c r="X1021" s="253"/>
      <c r="Y1021" s="253"/>
      <c r="Z1021" s="253"/>
    </row>
    <row r="1022" spans="1:26" ht="15.75" customHeight="1" x14ac:dyDescent="0.25">
      <c r="A1022" s="263"/>
      <c r="B1022" s="263"/>
      <c r="C1022" s="263"/>
      <c r="D1022" s="263"/>
      <c r="E1022" s="263"/>
      <c r="F1022" s="263"/>
      <c r="G1022" s="263"/>
      <c r="H1022" s="253"/>
      <c r="I1022" s="253"/>
      <c r="J1022" s="253"/>
      <c r="K1022" s="253"/>
      <c r="L1022" s="253"/>
      <c r="M1022" s="253"/>
      <c r="N1022" s="253"/>
      <c r="O1022" s="253"/>
      <c r="P1022" s="253"/>
      <c r="Q1022" s="253"/>
      <c r="R1022" s="253"/>
      <c r="S1022" s="253"/>
      <c r="T1022" s="253"/>
      <c r="U1022" s="253"/>
      <c r="V1022" s="253"/>
      <c r="W1022" s="253"/>
      <c r="X1022" s="253"/>
      <c r="Y1022" s="253"/>
      <c r="Z1022" s="253"/>
    </row>
    <row r="1023" spans="1:26" ht="15.75" customHeight="1" x14ac:dyDescent="0.25">
      <c r="A1023" s="263"/>
      <c r="B1023" s="263"/>
      <c r="C1023" s="263"/>
      <c r="D1023" s="263"/>
      <c r="E1023" s="263"/>
      <c r="F1023" s="263"/>
      <c r="G1023" s="263"/>
      <c r="H1023" s="253"/>
      <c r="I1023" s="253"/>
      <c r="J1023" s="253"/>
      <c r="K1023" s="253"/>
      <c r="L1023" s="253"/>
      <c r="M1023" s="253"/>
      <c r="N1023" s="253"/>
      <c r="O1023" s="253"/>
      <c r="P1023" s="253"/>
      <c r="Q1023" s="253"/>
      <c r="R1023" s="253"/>
      <c r="S1023" s="253"/>
      <c r="T1023" s="253"/>
      <c r="U1023" s="253"/>
      <c r="V1023" s="253"/>
      <c r="W1023" s="253"/>
      <c r="X1023" s="253"/>
      <c r="Y1023" s="253"/>
      <c r="Z1023" s="253"/>
    </row>
    <row r="1024" spans="1:26" ht="15.75" customHeight="1" x14ac:dyDescent="0.25">
      <c r="A1024" s="263"/>
      <c r="B1024" s="263"/>
      <c r="C1024" s="263"/>
      <c r="D1024" s="263"/>
      <c r="E1024" s="263"/>
      <c r="F1024" s="263"/>
      <c r="G1024" s="263"/>
      <c r="H1024" s="253"/>
      <c r="I1024" s="253"/>
      <c r="J1024" s="253"/>
      <c r="K1024" s="253"/>
      <c r="L1024" s="253"/>
      <c r="M1024" s="253"/>
      <c r="N1024" s="253"/>
      <c r="O1024" s="253"/>
      <c r="P1024" s="253"/>
      <c r="Q1024" s="253"/>
      <c r="R1024" s="253"/>
      <c r="S1024" s="253"/>
      <c r="T1024" s="253"/>
      <c r="U1024" s="253"/>
      <c r="V1024" s="253"/>
      <c r="W1024" s="253"/>
      <c r="X1024" s="253"/>
      <c r="Y1024" s="253"/>
      <c r="Z1024" s="253"/>
    </row>
    <row r="1025" spans="1:26" ht="15.75" customHeight="1" x14ac:dyDescent="0.25">
      <c r="A1025" s="263"/>
      <c r="B1025" s="263"/>
      <c r="C1025" s="263"/>
      <c r="D1025" s="263"/>
      <c r="E1025" s="263"/>
      <c r="F1025" s="263"/>
      <c r="G1025" s="263"/>
      <c r="H1025" s="253"/>
      <c r="I1025" s="253"/>
      <c r="J1025" s="253"/>
      <c r="K1025" s="253"/>
      <c r="L1025" s="253"/>
      <c r="M1025" s="253"/>
      <c r="N1025" s="253"/>
      <c r="O1025" s="253"/>
      <c r="P1025" s="253"/>
      <c r="Q1025" s="253"/>
      <c r="R1025" s="253"/>
      <c r="S1025" s="253"/>
      <c r="T1025" s="253"/>
      <c r="U1025" s="253"/>
      <c r="V1025" s="253"/>
      <c r="W1025" s="253"/>
      <c r="X1025" s="253"/>
      <c r="Y1025" s="253"/>
      <c r="Z1025" s="253"/>
    </row>
    <row r="1026" spans="1:26" ht="15.75" customHeight="1" x14ac:dyDescent="0.25">
      <c r="A1026" s="263"/>
      <c r="B1026" s="263"/>
      <c r="C1026" s="263"/>
      <c r="D1026" s="263"/>
      <c r="E1026" s="263"/>
      <c r="F1026" s="263"/>
      <c r="G1026" s="263"/>
      <c r="H1026" s="253"/>
      <c r="I1026" s="253"/>
      <c r="J1026" s="253"/>
      <c r="K1026" s="253"/>
      <c r="L1026" s="253"/>
      <c r="M1026" s="253"/>
      <c r="N1026" s="253"/>
      <c r="O1026" s="253"/>
      <c r="P1026" s="253"/>
      <c r="Q1026" s="253"/>
      <c r="R1026" s="253"/>
      <c r="S1026" s="253"/>
      <c r="T1026" s="253"/>
      <c r="U1026" s="253"/>
      <c r="V1026" s="253"/>
      <c r="W1026" s="253"/>
      <c r="X1026" s="253"/>
      <c r="Y1026" s="253"/>
      <c r="Z1026" s="253"/>
    </row>
    <row r="1027" spans="1:26" ht="15.75" customHeight="1" x14ac:dyDescent="0.25">
      <c r="A1027" s="263"/>
      <c r="B1027" s="263"/>
      <c r="C1027" s="263"/>
      <c r="D1027" s="263"/>
      <c r="E1027" s="263"/>
      <c r="F1027" s="263"/>
      <c r="G1027" s="263"/>
      <c r="H1027" s="253"/>
      <c r="I1027" s="253"/>
      <c r="J1027" s="253"/>
      <c r="K1027" s="253"/>
      <c r="L1027" s="253"/>
      <c r="M1027" s="253"/>
      <c r="N1027" s="253"/>
      <c r="O1027" s="253"/>
      <c r="P1027" s="253"/>
      <c r="Q1027" s="253"/>
      <c r="R1027" s="253"/>
      <c r="S1027" s="253"/>
      <c r="T1027" s="253"/>
      <c r="U1027" s="253"/>
      <c r="V1027" s="253"/>
      <c r="W1027" s="253"/>
      <c r="X1027" s="253"/>
      <c r="Y1027" s="253"/>
      <c r="Z1027" s="253"/>
    </row>
    <row r="1028" spans="1:26" ht="15.75" customHeight="1" x14ac:dyDescent="0.25">
      <c r="A1028" s="263"/>
      <c r="B1028" s="263"/>
      <c r="C1028" s="263"/>
      <c r="D1028" s="263"/>
      <c r="E1028" s="263"/>
      <c r="F1028" s="263"/>
      <c r="G1028" s="263"/>
      <c r="H1028" s="253"/>
      <c r="I1028" s="253"/>
      <c r="J1028" s="253"/>
      <c r="K1028" s="253"/>
      <c r="L1028" s="253"/>
      <c r="M1028" s="253"/>
      <c r="N1028" s="253"/>
      <c r="O1028" s="253"/>
      <c r="P1028" s="253"/>
      <c r="Q1028" s="253"/>
      <c r="R1028" s="253"/>
      <c r="S1028" s="253"/>
      <c r="T1028" s="253"/>
      <c r="U1028" s="253"/>
      <c r="V1028" s="253"/>
      <c r="W1028" s="253"/>
      <c r="X1028" s="253"/>
      <c r="Y1028" s="253"/>
      <c r="Z1028" s="253"/>
    </row>
    <row r="1029" spans="1:26" ht="15.75" customHeight="1" x14ac:dyDescent="0.25">
      <c r="A1029" s="263"/>
      <c r="B1029" s="263"/>
      <c r="C1029" s="263"/>
      <c r="D1029" s="263"/>
      <c r="E1029" s="263"/>
      <c r="F1029" s="263"/>
      <c r="G1029" s="263"/>
      <c r="H1029" s="253"/>
      <c r="I1029" s="253"/>
      <c r="J1029" s="253"/>
      <c r="K1029" s="253"/>
      <c r="L1029" s="253"/>
      <c r="M1029" s="253"/>
      <c r="N1029" s="253"/>
      <c r="O1029" s="253"/>
      <c r="P1029" s="253"/>
      <c r="Q1029" s="253"/>
      <c r="R1029" s="253"/>
      <c r="S1029" s="253"/>
      <c r="T1029" s="253"/>
      <c r="U1029" s="253"/>
      <c r="V1029" s="253"/>
      <c r="W1029" s="253"/>
      <c r="X1029" s="253"/>
      <c r="Y1029" s="253"/>
      <c r="Z1029" s="253"/>
    </row>
    <row r="1030" spans="1:26" ht="15.75" customHeight="1" x14ac:dyDescent="0.25">
      <c r="A1030" s="263"/>
      <c r="B1030" s="263"/>
      <c r="C1030" s="263"/>
      <c r="D1030" s="263"/>
      <c r="E1030" s="263"/>
      <c r="F1030" s="263"/>
      <c r="G1030" s="263"/>
      <c r="H1030" s="253"/>
      <c r="I1030" s="253"/>
      <c r="J1030" s="253"/>
      <c r="K1030" s="253"/>
      <c r="L1030" s="253"/>
      <c r="M1030" s="253"/>
      <c r="N1030" s="253"/>
      <c r="O1030" s="253"/>
      <c r="P1030" s="253"/>
      <c r="Q1030" s="253"/>
      <c r="R1030" s="253"/>
      <c r="S1030" s="253"/>
      <c r="T1030" s="253"/>
      <c r="U1030" s="253"/>
      <c r="V1030" s="253"/>
      <c r="W1030" s="253"/>
      <c r="X1030" s="253"/>
      <c r="Y1030" s="253"/>
      <c r="Z1030" s="253"/>
    </row>
    <row r="1031" spans="1:26" ht="15.75" customHeight="1" x14ac:dyDescent="0.25">
      <c r="A1031" s="263"/>
      <c r="B1031" s="263"/>
      <c r="C1031" s="263"/>
      <c r="D1031" s="263"/>
      <c r="E1031" s="263"/>
      <c r="F1031" s="263"/>
      <c r="G1031" s="263"/>
      <c r="H1031" s="253"/>
      <c r="I1031" s="253"/>
      <c r="J1031" s="253"/>
      <c r="K1031" s="253"/>
      <c r="L1031" s="253"/>
      <c r="M1031" s="253"/>
      <c r="N1031" s="253"/>
      <c r="O1031" s="253"/>
      <c r="P1031" s="253"/>
      <c r="Q1031" s="253"/>
      <c r="R1031" s="253"/>
      <c r="S1031" s="253"/>
      <c r="T1031" s="253"/>
      <c r="U1031" s="253"/>
      <c r="V1031" s="253"/>
      <c r="W1031" s="253"/>
      <c r="X1031" s="253"/>
      <c r="Y1031" s="253"/>
      <c r="Z1031" s="253"/>
    </row>
    <row r="1032" spans="1:26" ht="15.75" customHeight="1" x14ac:dyDescent="0.25">
      <c r="A1032" s="263"/>
      <c r="B1032" s="263"/>
      <c r="C1032" s="263"/>
      <c r="D1032" s="263"/>
      <c r="E1032" s="263"/>
      <c r="F1032" s="263"/>
      <c r="G1032" s="263"/>
      <c r="H1032" s="253"/>
      <c r="I1032" s="253"/>
      <c r="J1032" s="253"/>
      <c r="K1032" s="253"/>
      <c r="L1032" s="253"/>
      <c r="M1032" s="253"/>
      <c r="N1032" s="253"/>
      <c r="O1032" s="253"/>
      <c r="P1032" s="253"/>
      <c r="Q1032" s="253"/>
      <c r="R1032" s="253"/>
      <c r="S1032" s="253"/>
      <c r="T1032" s="253"/>
      <c r="U1032" s="253"/>
      <c r="V1032" s="253"/>
      <c r="W1032" s="253"/>
      <c r="X1032" s="253"/>
      <c r="Y1032" s="253"/>
      <c r="Z1032" s="253"/>
    </row>
    <row r="1033" spans="1:26" ht="15.75" customHeight="1" x14ac:dyDescent="0.25">
      <c r="A1033" s="263"/>
      <c r="B1033" s="263"/>
      <c r="C1033" s="263"/>
      <c r="D1033" s="263"/>
      <c r="E1033" s="263"/>
      <c r="F1033" s="263"/>
      <c r="G1033" s="263"/>
      <c r="H1033" s="253"/>
      <c r="I1033" s="253"/>
      <c r="J1033" s="253"/>
      <c r="K1033" s="253"/>
      <c r="L1033" s="253"/>
      <c r="M1033" s="253"/>
      <c r="N1033" s="253"/>
      <c r="O1033" s="253"/>
      <c r="P1033" s="253"/>
      <c r="Q1033" s="253"/>
      <c r="R1033" s="253"/>
      <c r="S1033" s="253"/>
      <c r="T1033" s="253"/>
      <c r="U1033" s="253"/>
      <c r="V1033" s="253"/>
      <c r="W1033" s="253"/>
      <c r="X1033" s="253"/>
      <c r="Y1033" s="253"/>
      <c r="Z1033" s="253"/>
    </row>
    <row r="1034" spans="1:26" ht="15.75" customHeight="1" x14ac:dyDescent="0.25">
      <c r="A1034" s="263"/>
      <c r="B1034" s="263"/>
      <c r="C1034" s="263"/>
      <c r="D1034" s="263"/>
      <c r="E1034" s="263"/>
      <c r="F1034" s="263"/>
      <c r="G1034" s="263"/>
      <c r="H1034" s="253"/>
      <c r="I1034" s="253"/>
      <c r="J1034" s="253"/>
      <c r="K1034" s="253"/>
      <c r="L1034" s="253"/>
      <c r="M1034" s="253"/>
      <c r="N1034" s="253"/>
      <c r="O1034" s="253"/>
      <c r="P1034" s="253"/>
      <c r="Q1034" s="253"/>
      <c r="R1034" s="253"/>
      <c r="S1034" s="253"/>
      <c r="T1034" s="253"/>
      <c r="U1034" s="253"/>
      <c r="V1034" s="253"/>
      <c r="W1034" s="253"/>
      <c r="X1034" s="253"/>
      <c r="Y1034" s="253"/>
      <c r="Z1034" s="253"/>
    </row>
    <row r="1035" spans="1:26" ht="15.75" customHeight="1" x14ac:dyDescent="0.25">
      <c r="A1035" s="263"/>
      <c r="B1035" s="263"/>
      <c r="C1035" s="263"/>
      <c r="D1035" s="263"/>
      <c r="E1035" s="263"/>
      <c r="F1035" s="263"/>
      <c r="G1035" s="263"/>
      <c r="H1035" s="253"/>
      <c r="I1035" s="253"/>
      <c r="J1035" s="253"/>
      <c r="K1035" s="253"/>
      <c r="L1035" s="253"/>
      <c r="M1035" s="253"/>
      <c r="N1035" s="253"/>
      <c r="O1035" s="253"/>
      <c r="P1035" s="253"/>
      <c r="Q1035" s="253"/>
      <c r="R1035" s="253"/>
      <c r="S1035" s="253"/>
      <c r="T1035" s="253"/>
      <c r="U1035" s="253"/>
      <c r="V1035" s="253"/>
      <c r="W1035" s="253"/>
      <c r="X1035" s="253"/>
      <c r="Y1035" s="253"/>
      <c r="Z1035" s="253"/>
    </row>
    <row r="1036" spans="1:26" ht="15.75" customHeight="1" x14ac:dyDescent="0.25">
      <c r="A1036" s="263"/>
      <c r="B1036" s="263"/>
      <c r="C1036" s="263"/>
      <c r="D1036" s="263"/>
      <c r="E1036" s="263"/>
      <c r="F1036" s="263"/>
      <c r="G1036" s="263"/>
      <c r="H1036" s="253"/>
      <c r="I1036" s="253"/>
      <c r="J1036" s="253"/>
      <c r="K1036" s="253"/>
      <c r="L1036" s="253"/>
      <c r="M1036" s="253"/>
      <c r="N1036" s="253"/>
      <c r="O1036" s="253"/>
      <c r="P1036" s="253"/>
      <c r="Q1036" s="253"/>
      <c r="R1036" s="253"/>
      <c r="S1036" s="253"/>
      <c r="T1036" s="253"/>
      <c r="U1036" s="253"/>
      <c r="V1036" s="253"/>
      <c r="W1036" s="253"/>
      <c r="X1036" s="253"/>
      <c r="Y1036" s="253"/>
      <c r="Z1036" s="253"/>
    </row>
    <row r="1037" spans="1:26" ht="15.75" customHeight="1" x14ac:dyDescent="0.25">
      <c r="A1037" s="263"/>
      <c r="B1037" s="263"/>
      <c r="C1037" s="263"/>
      <c r="D1037" s="263"/>
      <c r="E1037" s="263"/>
      <c r="F1037" s="263"/>
      <c r="G1037" s="263"/>
      <c r="H1037" s="253"/>
      <c r="I1037" s="253"/>
      <c r="J1037" s="253"/>
      <c r="K1037" s="253"/>
      <c r="L1037" s="253"/>
      <c r="M1037" s="253"/>
      <c r="N1037" s="253"/>
      <c r="O1037" s="253"/>
      <c r="P1037" s="253"/>
      <c r="Q1037" s="253"/>
      <c r="R1037" s="253"/>
      <c r="S1037" s="253"/>
      <c r="T1037" s="253"/>
      <c r="U1037" s="253"/>
      <c r="V1037" s="253"/>
      <c r="W1037" s="253"/>
      <c r="X1037" s="253"/>
      <c r="Y1037" s="253"/>
      <c r="Z1037" s="253"/>
    </row>
    <row r="1038" spans="1:26" ht="15.75" customHeight="1" x14ac:dyDescent="0.25">
      <c r="A1038" s="263"/>
      <c r="B1038" s="263"/>
      <c r="C1038" s="263"/>
      <c r="D1038" s="263"/>
      <c r="E1038" s="263"/>
      <c r="F1038" s="263"/>
      <c r="G1038" s="263"/>
      <c r="H1038" s="253"/>
      <c r="I1038" s="253"/>
      <c r="J1038" s="253"/>
      <c r="K1038" s="253"/>
      <c r="L1038" s="253"/>
      <c r="M1038" s="253"/>
      <c r="N1038" s="253"/>
      <c r="O1038" s="253"/>
      <c r="P1038" s="253"/>
      <c r="Q1038" s="253"/>
      <c r="R1038" s="253"/>
      <c r="S1038" s="253"/>
      <c r="T1038" s="253"/>
      <c r="U1038" s="253"/>
      <c r="V1038" s="253"/>
      <c r="W1038" s="253"/>
      <c r="X1038" s="253"/>
      <c r="Y1038" s="253"/>
      <c r="Z1038" s="253"/>
    </row>
    <row r="1039" spans="1:26" ht="15.75" customHeight="1" x14ac:dyDescent="0.25">
      <c r="A1039" s="263"/>
      <c r="B1039" s="263"/>
      <c r="C1039" s="263"/>
      <c r="D1039" s="263"/>
      <c r="E1039" s="263"/>
      <c r="F1039" s="263"/>
      <c r="G1039" s="263"/>
      <c r="H1039" s="253"/>
      <c r="I1039" s="253"/>
      <c r="J1039" s="253"/>
      <c r="K1039" s="253"/>
      <c r="L1039" s="253"/>
      <c r="M1039" s="253"/>
      <c r="N1039" s="253"/>
      <c r="O1039" s="253"/>
      <c r="P1039" s="253"/>
      <c r="Q1039" s="253"/>
      <c r="R1039" s="253"/>
      <c r="S1039" s="253"/>
      <c r="T1039" s="253"/>
      <c r="U1039" s="253"/>
      <c r="V1039" s="253"/>
      <c r="W1039" s="253"/>
      <c r="X1039" s="253"/>
      <c r="Y1039" s="253"/>
      <c r="Z1039" s="253"/>
    </row>
    <row r="1040" spans="1:26" ht="15.75" customHeight="1" x14ac:dyDescent="0.25">
      <c r="A1040" s="263"/>
      <c r="B1040" s="263"/>
      <c r="C1040" s="263"/>
      <c r="D1040" s="263"/>
      <c r="E1040" s="263"/>
      <c r="F1040" s="263"/>
      <c r="G1040" s="263"/>
      <c r="H1040" s="253"/>
      <c r="I1040" s="253"/>
      <c r="J1040" s="253"/>
      <c r="K1040" s="253"/>
      <c r="L1040" s="253"/>
      <c r="M1040" s="253"/>
      <c r="N1040" s="253"/>
      <c r="O1040" s="253"/>
      <c r="P1040" s="253"/>
      <c r="Q1040" s="253"/>
      <c r="R1040" s="253"/>
      <c r="S1040" s="253"/>
      <c r="T1040" s="253"/>
      <c r="U1040" s="253"/>
      <c r="V1040" s="253"/>
      <c r="W1040" s="253"/>
      <c r="X1040" s="253"/>
      <c r="Y1040" s="253"/>
      <c r="Z1040" s="253"/>
    </row>
    <row r="1041" spans="1:26" ht="15.75" customHeight="1" x14ac:dyDescent="0.25">
      <c r="A1041" s="263"/>
      <c r="B1041" s="263"/>
      <c r="C1041" s="263"/>
      <c r="D1041" s="263"/>
      <c r="E1041" s="263"/>
      <c r="F1041" s="263"/>
      <c r="G1041" s="263"/>
      <c r="H1041" s="253"/>
      <c r="I1041" s="253"/>
      <c r="J1041" s="253"/>
      <c r="K1041" s="253"/>
      <c r="L1041" s="253"/>
      <c r="M1041" s="253"/>
      <c r="N1041" s="253"/>
      <c r="O1041" s="253"/>
      <c r="P1041" s="253"/>
      <c r="Q1041" s="253"/>
      <c r="R1041" s="253"/>
      <c r="S1041" s="253"/>
      <c r="T1041" s="253"/>
      <c r="U1041" s="253"/>
      <c r="V1041" s="253"/>
      <c r="W1041" s="253"/>
      <c r="X1041" s="253"/>
      <c r="Y1041" s="253"/>
      <c r="Z1041" s="253"/>
    </row>
    <row r="1042" spans="1:26" ht="15.75" customHeight="1" x14ac:dyDescent="0.25">
      <c r="A1042" s="263"/>
      <c r="B1042" s="263"/>
      <c r="C1042" s="263"/>
      <c r="D1042" s="263"/>
      <c r="E1042" s="263"/>
      <c r="F1042" s="263"/>
      <c r="G1042" s="263"/>
      <c r="H1042" s="253"/>
      <c r="I1042" s="253"/>
      <c r="J1042" s="253"/>
      <c r="K1042" s="253"/>
      <c r="L1042" s="253"/>
      <c r="M1042" s="253"/>
      <c r="N1042" s="253"/>
      <c r="O1042" s="253"/>
      <c r="P1042" s="253"/>
      <c r="Q1042" s="253"/>
      <c r="R1042" s="253"/>
      <c r="S1042" s="253"/>
      <c r="T1042" s="253"/>
      <c r="U1042" s="253"/>
      <c r="V1042" s="253"/>
      <c r="W1042" s="253"/>
      <c r="X1042" s="253"/>
      <c r="Y1042" s="253"/>
      <c r="Z1042" s="253"/>
    </row>
    <row r="1043" spans="1:26" ht="15.75" customHeight="1" x14ac:dyDescent="0.25">
      <c r="A1043" s="263"/>
      <c r="B1043" s="263"/>
      <c r="C1043" s="263"/>
      <c r="D1043" s="263"/>
      <c r="E1043" s="263"/>
      <c r="F1043" s="263"/>
      <c r="G1043" s="263"/>
      <c r="H1043" s="253"/>
      <c r="I1043" s="253"/>
      <c r="J1043" s="253"/>
      <c r="K1043" s="253"/>
      <c r="L1043" s="253"/>
      <c r="M1043" s="253"/>
      <c r="N1043" s="253"/>
      <c r="O1043" s="253"/>
      <c r="P1043" s="253"/>
      <c r="Q1043" s="253"/>
      <c r="R1043" s="253"/>
      <c r="S1043" s="253"/>
      <c r="T1043" s="253"/>
      <c r="U1043" s="253"/>
      <c r="V1043" s="253"/>
      <c r="W1043" s="253"/>
      <c r="X1043" s="253"/>
      <c r="Y1043" s="253"/>
      <c r="Z1043" s="253"/>
    </row>
    <row r="1044" spans="1:26" ht="15.75" customHeight="1" x14ac:dyDescent="0.25">
      <c r="A1044" s="263"/>
      <c r="B1044" s="263"/>
      <c r="C1044" s="263"/>
      <c r="D1044" s="263"/>
      <c r="E1044" s="263"/>
      <c r="F1044" s="263"/>
      <c r="G1044" s="263"/>
      <c r="H1044" s="253"/>
      <c r="I1044" s="253"/>
      <c r="J1044" s="253"/>
      <c r="K1044" s="253"/>
      <c r="L1044" s="253"/>
      <c r="M1044" s="253"/>
      <c r="N1044" s="253"/>
      <c r="O1044" s="253"/>
      <c r="P1044" s="253"/>
      <c r="Q1044" s="253"/>
      <c r="R1044" s="253"/>
      <c r="S1044" s="253"/>
      <c r="T1044" s="253"/>
      <c r="U1044" s="253"/>
      <c r="V1044" s="253"/>
      <c r="W1044" s="253"/>
      <c r="X1044" s="253"/>
      <c r="Y1044" s="253"/>
      <c r="Z1044" s="253"/>
    </row>
    <row r="1045" spans="1:26" ht="15.75" customHeight="1" x14ac:dyDescent="0.25">
      <c r="A1045" s="263"/>
      <c r="B1045" s="263"/>
      <c r="C1045" s="263"/>
      <c r="D1045" s="263"/>
      <c r="E1045" s="263"/>
      <c r="F1045" s="263"/>
      <c r="G1045" s="263"/>
      <c r="H1045" s="253"/>
      <c r="I1045" s="253"/>
      <c r="J1045" s="253"/>
      <c r="K1045" s="253"/>
      <c r="L1045" s="253"/>
      <c r="M1045" s="253"/>
      <c r="N1045" s="253"/>
      <c r="O1045" s="253"/>
      <c r="P1045" s="253"/>
      <c r="Q1045" s="253"/>
      <c r="R1045" s="253"/>
      <c r="S1045" s="253"/>
      <c r="T1045" s="253"/>
      <c r="U1045" s="253"/>
      <c r="V1045" s="253"/>
      <c r="W1045" s="253"/>
      <c r="X1045" s="253"/>
      <c r="Y1045" s="253"/>
      <c r="Z1045" s="253"/>
    </row>
    <row r="1046" spans="1:26" ht="15.75" customHeight="1" x14ac:dyDescent="0.25">
      <c r="A1046" s="263"/>
      <c r="B1046" s="263"/>
      <c r="C1046" s="263"/>
      <c r="D1046" s="263"/>
      <c r="E1046" s="263"/>
      <c r="F1046" s="263"/>
      <c r="G1046" s="263"/>
      <c r="H1046" s="253"/>
      <c r="I1046" s="253"/>
      <c r="J1046" s="253"/>
      <c r="K1046" s="253"/>
      <c r="L1046" s="253"/>
      <c r="M1046" s="253"/>
      <c r="N1046" s="253"/>
      <c r="O1046" s="253"/>
      <c r="P1046" s="253"/>
      <c r="Q1046" s="253"/>
      <c r="R1046" s="253"/>
      <c r="S1046" s="253"/>
      <c r="T1046" s="253"/>
      <c r="U1046" s="253"/>
      <c r="V1046" s="253"/>
      <c r="W1046" s="253"/>
      <c r="X1046" s="253"/>
      <c r="Y1046" s="253"/>
      <c r="Z1046" s="253"/>
    </row>
    <row r="1047" spans="1:26" ht="15.75" customHeight="1" x14ac:dyDescent="0.25">
      <c r="A1047" s="263"/>
      <c r="B1047" s="263"/>
      <c r="C1047" s="263"/>
      <c r="D1047" s="263"/>
      <c r="E1047" s="263"/>
      <c r="F1047" s="263"/>
      <c r="G1047" s="263"/>
      <c r="H1047" s="253"/>
      <c r="I1047" s="253"/>
      <c r="J1047" s="253"/>
      <c r="K1047" s="253"/>
      <c r="L1047" s="253"/>
      <c r="M1047" s="253"/>
      <c r="N1047" s="253"/>
      <c r="O1047" s="253"/>
      <c r="P1047" s="253"/>
      <c r="Q1047" s="253"/>
      <c r="R1047" s="253"/>
      <c r="S1047" s="253"/>
      <c r="T1047" s="253"/>
      <c r="U1047" s="253"/>
      <c r="V1047" s="253"/>
      <c r="W1047" s="253"/>
      <c r="X1047" s="253"/>
      <c r="Y1047" s="253"/>
      <c r="Z1047" s="253"/>
    </row>
    <row r="1048" spans="1:26" ht="15.75" customHeight="1" x14ac:dyDescent="0.25">
      <c r="A1048" s="263"/>
      <c r="B1048" s="263"/>
      <c r="C1048" s="263"/>
      <c r="D1048" s="263"/>
      <c r="E1048" s="263"/>
      <c r="F1048" s="263"/>
      <c r="G1048" s="263"/>
      <c r="H1048" s="253"/>
      <c r="I1048" s="253"/>
      <c r="J1048" s="253"/>
      <c r="K1048" s="253"/>
      <c r="L1048" s="253"/>
      <c r="M1048" s="253"/>
      <c r="N1048" s="253"/>
      <c r="O1048" s="253"/>
      <c r="P1048" s="253"/>
      <c r="Q1048" s="253"/>
      <c r="R1048" s="253"/>
      <c r="S1048" s="253"/>
      <c r="T1048" s="253"/>
      <c r="U1048" s="253"/>
      <c r="V1048" s="253"/>
      <c r="W1048" s="253"/>
      <c r="X1048" s="253"/>
      <c r="Y1048" s="253"/>
      <c r="Z1048" s="253"/>
    </row>
    <row r="1049" spans="1:26" ht="15.75" customHeight="1" x14ac:dyDescent="0.25">
      <c r="A1049" s="263"/>
      <c r="B1049" s="263"/>
      <c r="C1049" s="263"/>
      <c r="D1049" s="263"/>
      <c r="E1049" s="263"/>
      <c r="F1049" s="263"/>
      <c r="G1049" s="263"/>
      <c r="H1049" s="253"/>
      <c r="I1049" s="253"/>
      <c r="J1049" s="253"/>
      <c r="K1049" s="253"/>
      <c r="L1049" s="253"/>
      <c r="M1049" s="253"/>
      <c r="N1049" s="253"/>
      <c r="O1049" s="253"/>
      <c r="P1049" s="253"/>
      <c r="Q1049" s="253"/>
      <c r="R1049" s="253"/>
      <c r="S1049" s="253"/>
      <c r="T1049" s="253"/>
      <c r="U1049" s="253"/>
      <c r="V1049" s="253"/>
      <c r="W1049" s="253"/>
      <c r="X1049" s="253"/>
      <c r="Y1049" s="253"/>
      <c r="Z1049" s="253"/>
    </row>
    <row r="1050" spans="1:26" ht="15.75" customHeight="1" x14ac:dyDescent="0.25">
      <c r="A1050" s="263"/>
      <c r="B1050" s="263"/>
      <c r="C1050" s="263"/>
      <c r="D1050" s="263"/>
      <c r="E1050" s="263"/>
      <c r="F1050" s="263"/>
      <c r="G1050" s="263"/>
      <c r="H1050" s="253"/>
      <c r="I1050" s="253"/>
      <c r="J1050" s="253"/>
      <c r="K1050" s="253"/>
      <c r="L1050" s="253"/>
      <c r="M1050" s="253"/>
      <c r="N1050" s="253"/>
      <c r="O1050" s="253"/>
      <c r="P1050" s="253"/>
      <c r="Q1050" s="253"/>
      <c r="R1050" s="253"/>
      <c r="S1050" s="253"/>
      <c r="T1050" s="253"/>
      <c r="U1050" s="253"/>
      <c r="V1050" s="253"/>
      <c r="W1050" s="253"/>
      <c r="X1050" s="253"/>
      <c r="Y1050" s="253"/>
      <c r="Z1050" s="253"/>
    </row>
  </sheetData>
  <mergeCells count="9">
    <mergeCell ref="E86:G86"/>
    <mergeCell ref="E87:G87"/>
    <mergeCell ref="E88:G88"/>
    <mergeCell ref="D1:E1"/>
    <mergeCell ref="F1:G1"/>
    <mergeCell ref="D2:E2"/>
    <mergeCell ref="F2:G2"/>
    <mergeCell ref="A3:G3"/>
    <mergeCell ref="B4:D4"/>
  </mergeCells>
  <pageMargins left="0.51181102362204722" right="0.51181102362204722" top="0.98425196850393704" bottom="0.98425196850393704" header="0" footer="0"/>
  <pageSetup paperSize="9" scale="63" fitToHeight="0" orientation="portrait" r:id="rId1"/>
  <headerFooter>
    <oddHeader>&amp;L &amp;C</oddHeader>
    <oddFooter>&amp;L &amp;C</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U126"/>
  <sheetViews>
    <sheetView showWhiteSpace="0" view="pageBreakPreview" zoomScaleNormal="100" zoomScaleSheetLayoutView="100" workbookViewId="0">
      <selection activeCell="E2" sqref="E2:G2"/>
    </sheetView>
  </sheetViews>
  <sheetFormatPr defaultRowHeight="14.25" x14ac:dyDescent="0.2"/>
  <cols>
    <col min="1" max="3" width="10" style="290" bestFit="1" customWidth="1"/>
    <col min="4" max="4" width="63.125" style="290" customWidth="1"/>
    <col min="5" max="5" width="6" style="290" customWidth="1"/>
    <col min="6" max="6" width="10" style="290" bestFit="1" customWidth="1"/>
    <col min="7" max="10" width="11.5" style="290" bestFit="1" customWidth="1"/>
    <col min="11" max="13" width="15.625" style="290" bestFit="1" customWidth="1"/>
    <col min="14" max="14" width="8.75" style="290" bestFit="1" customWidth="1"/>
    <col min="15" max="15" width="13.875" style="290" bestFit="1" customWidth="1"/>
    <col min="16" max="16" width="12.375" style="290" bestFit="1" customWidth="1"/>
    <col min="17" max="18" width="8.75" style="290" customWidth="1"/>
    <col min="19" max="20" width="9" style="290"/>
    <col min="21" max="21" width="14.125" style="290" bestFit="1" customWidth="1"/>
    <col min="22" max="16384" width="9" style="290"/>
  </cols>
  <sheetData>
    <row r="1" spans="1:21" ht="15" x14ac:dyDescent="0.2">
      <c r="A1" s="289"/>
      <c r="B1" s="289"/>
      <c r="C1" s="289"/>
      <c r="D1" s="289" t="s">
        <v>0</v>
      </c>
      <c r="E1" s="344" t="s">
        <v>1</v>
      </c>
      <c r="F1" s="344"/>
      <c r="G1" s="344"/>
      <c r="H1" s="344" t="s">
        <v>2</v>
      </c>
      <c r="I1" s="344"/>
      <c r="J1" s="344"/>
      <c r="K1" s="344" t="s">
        <v>3</v>
      </c>
      <c r="L1" s="344"/>
      <c r="M1" s="344"/>
      <c r="N1" s="344"/>
      <c r="O1" s="289"/>
      <c r="P1" s="289"/>
      <c r="Q1" s="289"/>
      <c r="R1" s="289"/>
    </row>
    <row r="2" spans="1:21" ht="50.25" customHeight="1" x14ac:dyDescent="0.2">
      <c r="A2" s="291"/>
      <c r="B2" s="291"/>
      <c r="C2" s="291"/>
      <c r="D2" s="291" t="s">
        <v>435</v>
      </c>
      <c r="E2" s="320" t="s">
        <v>436</v>
      </c>
      <c r="F2" s="320"/>
      <c r="G2" s="320"/>
      <c r="H2" s="320" t="s">
        <v>297</v>
      </c>
      <c r="I2" s="320"/>
      <c r="J2" s="320"/>
      <c r="K2" s="320" t="s">
        <v>5</v>
      </c>
      <c r="L2" s="320"/>
      <c r="M2" s="320"/>
      <c r="N2" s="320"/>
      <c r="O2" s="291"/>
      <c r="P2" s="291"/>
      <c r="Q2" s="291"/>
      <c r="R2" s="291"/>
    </row>
    <row r="3" spans="1:21" ht="23.25" customHeight="1" x14ac:dyDescent="0.2">
      <c r="A3" s="339" t="s">
        <v>6</v>
      </c>
      <c r="B3" s="340"/>
      <c r="C3" s="340"/>
      <c r="D3" s="340"/>
      <c r="E3" s="340"/>
      <c r="F3" s="340"/>
      <c r="G3" s="340"/>
      <c r="H3" s="340"/>
      <c r="I3" s="340"/>
      <c r="J3" s="340"/>
      <c r="K3" s="340"/>
      <c r="L3" s="340"/>
      <c r="M3" s="340"/>
      <c r="N3" s="340"/>
    </row>
    <row r="4" spans="1:21" ht="15" customHeight="1" x14ac:dyDescent="0.2">
      <c r="A4" s="341" t="s">
        <v>7</v>
      </c>
      <c r="B4" s="341" t="s">
        <v>8</v>
      </c>
      <c r="C4" s="341" t="s">
        <v>9</v>
      </c>
      <c r="D4" s="342" t="s">
        <v>10</v>
      </c>
      <c r="E4" s="341" t="s">
        <v>11</v>
      </c>
      <c r="F4" s="343" t="s">
        <v>12</v>
      </c>
      <c r="G4" s="343" t="s">
        <v>13</v>
      </c>
      <c r="H4" s="341" t="s">
        <v>14</v>
      </c>
      <c r="I4" s="342"/>
      <c r="J4" s="342"/>
      <c r="K4" s="341" t="s">
        <v>15</v>
      </c>
      <c r="L4" s="342"/>
      <c r="M4" s="342"/>
      <c r="N4" s="343" t="s">
        <v>16</v>
      </c>
      <c r="O4" s="292"/>
      <c r="P4" s="292"/>
      <c r="Q4" s="292"/>
      <c r="R4" s="292"/>
    </row>
    <row r="5" spans="1:21" ht="15" customHeight="1" x14ac:dyDescent="0.2">
      <c r="A5" s="341"/>
      <c r="B5" s="341"/>
      <c r="C5" s="341"/>
      <c r="D5" s="343"/>
      <c r="E5" s="343"/>
      <c r="F5" s="343"/>
      <c r="G5" s="343"/>
      <c r="H5" s="293" t="s">
        <v>17</v>
      </c>
      <c r="I5" s="293" t="s">
        <v>18</v>
      </c>
      <c r="J5" s="293" t="s">
        <v>15</v>
      </c>
      <c r="K5" s="293" t="s">
        <v>17</v>
      </c>
      <c r="L5" s="293" t="s">
        <v>18</v>
      </c>
      <c r="M5" s="293" t="s">
        <v>15</v>
      </c>
      <c r="N5" s="343"/>
      <c r="O5" s="292"/>
      <c r="P5" s="292"/>
      <c r="Q5" s="292"/>
      <c r="R5" s="292"/>
    </row>
    <row r="6" spans="1:21" x14ac:dyDescent="0.2">
      <c r="A6" s="176" t="s">
        <v>19</v>
      </c>
      <c r="B6" s="176"/>
      <c r="C6" s="176"/>
      <c r="D6" s="294" t="s">
        <v>20</v>
      </c>
      <c r="E6" s="294"/>
      <c r="F6" s="295"/>
      <c r="G6" s="294"/>
      <c r="H6" s="296"/>
      <c r="I6" s="296"/>
      <c r="J6" s="296"/>
      <c r="K6" s="296"/>
      <c r="L6" s="296"/>
      <c r="M6" s="297">
        <f>SUM(M7:M11)</f>
        <v>72053.049999999988</v>
      </c>
      <c r="N6" s="298">
        <f t="shared" ref="N6:N38" si="0">M6 / $M$115</f>
        <v>9.6146267122735173E-3</v>
      </c>
      <c r="O6" s="299">
        <f>'Simião Guerreiro'!M6+'Antônio de Oliveira'!M6+'Cenêncio Ferreira'!M6+'Central Pres. Médice'!M6+'Av. Central do Jacuí'!M6+'Andrade Neves'!M6+'Av. Pio XII'!M6+'Av. Maia Filho'!M6</f>
        <v>72053.040000000008</v>
      </c>
      <c r="P6" s="299">
        <f>M6-O6</f>
        <v>9.9999999802093953E-3</v>
      </c>
      <c r="Q6" s="300"/>
      <c r="R6" s="300"/>
    </row>
    <row r="7" spans="1:21" x14ac:dyDescent="0.2">
      <c r="A7" s="177" t="s">
        <v>21</v>
      </c>
      <c r="B7" s="177">
        <v>106168</v>
      </c>
      <c r="C7" s="177" t="s">
        <v>23</v>
      </c>
      <c r="D7" s="301" t="s">
        <v>448</v>
      </c>
      <c r="E7" s="177" t="s">
        <v>25</v>
      </c>
      <c r="F7" s="302">
        <f>'Simião Guerreiro'!F7+'Antônio de Oliveira'!F7+'Cenêncio Ferreira'!F7+'Central Pres. Médice'!F7+'Av. Central do Jacuí'!F7+'Andrade Neves'!F7+'Av. Pio XII'!F7+'Av. Maia Filho'!F7</f>
        <v>35458.770000000004</v>
      </c>
      <c r="G7" s="303">
        <v>0.67</v>
      </c>
      <c r="H7" s="303">
        <f>ROUND(J7*0.3,2)</f>
        <v>0.25</v>
      </c>
      <c r="I7" s="303">
        <f>J7-H7</f>
        <v>0.56999999999999995</v>
      </c>
      <c r="J7" s="303">
        <f>TRUNC(G7 * (1 + 23.38 / 100), 2)</f>
        <v>0.82</v>
      </c>
      <c r="K7" s="303">
        <f>TRUNC(F7 * H7, 2)</f>
        <v>8864.69</v>
      </c>
      <c r="L7" s="303">
        <f>M7 - K7</f>
        <v>20211.5</v>
      </c>
      <c r="M7" s="303">
        <f>TRUNC(F7 * J7, 2)</f>
        <v>29076.19</v>
      </c>
      <c r="N7" s="304">
        <f t="shared" si="0"/>
        <v>3.8798734136187177E-3</v>
      </c>
      <c r="O7" s="305"/>
      <c r="P7" s="305"/>
      <c r="Q7" s="305"/>
      <c r="R7" s="305"/>
      <c r="S7" s="290">
        <f>TRUNC(F7*G7,2)</f>
        <v>23757.37</v>
      </c>
    </row>
    <row r="8" spans="1:21" x14ac:dyDescent="0.2">
      <c r="A8" s="177" t="s">
        <v>298</v>
      </c>
      <c r="B8" s="177" t="s">
        <v>299</v>
      </c>
      <c r="C8" s="177" t="s">
        <v>110</v>
      </c>
      <c r="D8" s="301" t="s">
        <v>111</v>
      </c>
      <c r="E8" s="177" t="s">
        <v>25</v>
      </c>
      <c r="F8" s="302">
        <f>'Simião Guerreiro'!F8+'Antônio de Oliveira'!F8+'Cenêncio Ferreira'!F8+'Central Pres. Médice'!F8+'Av. Central do Jacuí'!F8+'Andrade Neves'!F8+'Av. Pio XII'!F8+'Av. Maia Filho'!F8</f>
        <v>1037.48</v>
      </c>
      <c r="G8" s="303">
        <v>5</v>
      </c>
      <c r="H8" s="303">
        <v>5.86</v>
      </c>
      <c r="I8" s="303">
        <v>0.3</v>
      </c>
      <c r="J8" s="303">
        <f>TRUNC(G8 * (1 + 23.38 / 100), 2)</f>
        <v>6.16</v>
      </c>
      <c r="K8" s="303">
        <f>TRUNC(F8 * H8, 2)</f>
        <v>6079.63</v>
      </c>
      <c r="L8" s="303">
        <f>M8 - K8</f>
        <v>311.23999999999978</v>
      </c>
      <c r="M8" s="303">
        <f>TRUNC(F8 * J8, 2)</f>
        <v>6390.87</v>
      </c>
      <c r="N8" s="304">
        <f t="shared" si="0"/>
        <v>8.5278596002067179E-4</v>
      </c>
      <c r="O8" s="305"/>
      <c r="P8" s="305"/>
      <c r="Q8" s="305"/>
      <c r="R8" s="305"/>
      <c r="S8" s="290">
        <f t="shared" ref="S8:S70" si="1">TRUNC(F8*G8,2)</f>
        <v>5187.3999999999996</v>
      </c>
    </row>
    <row r="9" spans="1:21" x14ac:dyDescent="0.2">
      <c r="A9" s="177" t="s">
        <v>29</v>
      </c>
      <c r="B9" s="177" t="s">
        <v>30</v>
      </c>
      <c r="C9" s="177" t="s">
        <v>31</v>
      </c>
      <c r="D9" s="301" t="s">
        <v>32</v>
      </c>
      <c r="E9" s="177" t="s">
        <v>33</v>
      </c>
      <c r="F9" s="302">
        <f>'Simião Guerreiro'!F9+'Antônio de Oliveira'!F9+'Cenêncio Ferreira'!F9+'Central Pres. Médice'!F9+'Av. Central do Jacuí'!F9+'Andrade Neves'!F9+'Av. Pio XII'!F9+'Av. Maia Filho'!F9</f>
        <v>2</v>
      </c>
      <c r="G9" s="303">
        <f>Mobilização!H17</f>
        <v>11428.162650000002</v>
      </c>
      <c r="H9" s="303">
        <v>461.45</v>
      </c>
      <c r="I9" s="303">
        <v>10403.4</v>
      </c>
      <c r="J9" s="303">
        <f>TRUNC(G9 * (1 + 23.38 / 100), 2)</f>
        <v>14100.06</v>
      </c>
      <c r="K9" s="303">
        <f>TRUNC(F9 * H9, 2)</f>
        <v>922.9</v>
      </c>
      <c r="L9" s="303">
        <f>M9 - K9</f>
        <v>27277.219999999998</v>
      </c>
      <c r="M9" s="303">
        <f>TRUNC(F9 * J9, 2)</f>
        <v>28200.12</v>
      </c>
      <c r="N9" s="304">
        <f t="shared" si="0"/>
        <v>3.7629722411656229E-3</v>
      </c>
      <c r="O9" s="305"/>
      <c r="P9" s="305"/>
      <c r="Q9" s="305"/>
      <c r="R9" s="305"/>
      <c r="S9" s="290">
        <f t="shared" si="1"/>
        <v>22856.32</v>
      </c>
    </row>
    <row r="10" spans="1:21" ht="25.5" x14ac:dyDescent="0.2">
      <c r="A10" s="177" t="s">
        <v>300</v>
      </c>
      <c r="B10" s="177" t="s">
        <v>301</v>
      </c>
      <c r="C10" s="177" t="s">
        <v>110</v>
      </c>
      <c r="D10" s="301" t="s">
        <v>159</v>
      </c>
      <c r="E10" s="177" t="s">
        <v>155</v>
      </c>
      <c r="F10" s="302">
        <f>'Simião Guerreiro'!F10+'Antônio de Oliveira'!F10+'Cenêncio Ferreira'!F10+'Central Pres. Médice'!F10+'Av. Central do Jacuí'!F10+'Andrade Neves'!F10+'Av. Pio XII'!F10+'Av. Maia Filho'!F10</f>
        <v>3</v>
      </c>
      <c r="G10" s="303">
        <v>1992.46</v>
      </c>
      <c r="H10" s="303">
        <v>303.82</v>
      </c>
      <c r="I10" s="303">
        <v>2154.4699999999998</v>
      </c>
      <c r="J10" s="303">
        <f>TRUNC(G10 * (1 + 23.38 / 100), 2)</f>
        <v>2458.29</v>
      </c>
      <c r="K10" s="303">
        <f>TRUNC(F10 * H10, 2)</f>
        <v>911.46</v>
      </c>
      <c r="L10" s="303">
        <f>M10 - K10</f>
        <v>6463.41</v>
      </c>
      <c r="M10" s="303">
        <f>TRUNC(F10 * J10, 2)</f>
        <v>7374.87</v>
      </c>
      <c r="N10" s="304">
        <f t="shared" si="0"/>
        <v>9.840891135287765E-4</v>
      </c>
      <c r="O10" s="305"/>
      <c r="P10" s="305"/>
      <c r="Q10" s="305"/>
      <c r="R10" s="305"/>
      <c r="S10" s="290">
        <f t="shared" si="1"/>
        <v>5977.38</v>
      </c>
    </row>
    <row r="11" spans="1:21" ht="25.5" x14ac:dyDescent="0.2">
      <c r="A11" s="177" t="s">
        <v>302</v>
      </c>
      <c r="B11" s="177" t="s">
        <v>303</v>
      </c>
      <c r="C11" s="177" t="s">
        <v>110</v>
      </c>
      <c r="D11" s="301" t="s">
        <v>160</v>
      </c>
      <c r="E11" s="177" t="s">
        <v>155</v>
      </c>
      <c r="F11" s="302">
        <f>'Simião Guerreiro'!F11+'Antônio de Oliveira'!F11+'Cenêncio Ferreira'!F11+'Central Pres. Médice'!F11+'Av. Central do Jacuí'!F11+'Andrade Neves'!F11+'Av. Pio XII'!F11+'Av. Maia Filho'!F11</f>
        <v>6</v>
      </c>
      <c r="G11" s="303">
        <v>136.57</v>
      </c>
      <c r="H11" s="303">
        <v>25.87</v>
      </c>
      <c r="I11" s="303">
        <v>142.63</v>
      </c>
      <c r="J11" s="303">
        <f>TRUNC(G11 * (1 + 23.38 / 100), 2)</f>
        <v>168.5</v>
      </c>
      <c r="K11" s="303">
        <f>TRUNC(F11 * H11, 2)</f>
        <v>155.22</v>
      </c>
      <c r="L11" s="303">
        <f>M11 - K11</f>
        <v>855.78</v>
      </c>
      <c r="M11" s="303">
        <f>TRUNC(F11 * J11, 2)</f>
        <v>1011</v>
      </c>
      <c r="N11" s="304">
        <f t="shared" si="0"/>
        <v>1.3490598393972952E-4</v>
      </c>
      <c r="O11" s="305"/>
      <c r="P11" s="305"/>
      <c r="Q11" s="305"/>
      <c r="R11" s="305"/>
      <c r="S11" s="290">
        <f t="shared" si="1"/>
        <v>819.42</v>
      </c>
    </row>
    <row r="12" spans="1:21" x14ac:dyDescent="0.2">
      <c r="A12" s="176" t="s">
        <v>34</v>
      </c>
      <c r="B12" s="176"/>
      <c r="C12" s="176"/>
      <c r="D12" s="294" t="s">
        <v>35</v>
      </c>
      <c r="E12" s="294"/>
      <c r="F12" s="306"/>
      <c r="G12" s="296"/>
      <c r="H12" s="296"/>
      <c r="I12" s="296"/>
      <c r="J12" s="296"/>
      <c r="K12" s="296"/>
      <c r="L12" s="296"/>
      <c r="M12" s="297">
        <f>SUM(M13:M23)</f>
        <v>660474.75</v>
      </c>
      <c r="N12" s="298">
        <f t="shared" si="0"/>
        <v>8.8132538097029547E-2</v>
      </c>
      <c r="O12" s="299">
        <f>'Simião Guerreiro'!M12+'Antônio de Oliveira'!M12+'Cenêncio Ferreira'!M12+'Central Pres. Médice'!M12+'Av. Central do Jacuí'!M12+'Andrade Neves'!M12+'Av. Pio XII'!M12+'Av. Maia Filho'!M12</f>
        <v>660474.7300000001</v>
      </c>
      <c r="P12" s="299">
        <f>M12-O12</f>
        <v>1.999999990221113E-2</v>
      </c>
      <c r="Q12" s="300"/>
      <c r="R12" s="300"/>
      <c r="S12" s="290">
        <f t="shared" si="1"/>
        <v>0</v>
      </c>
      <c r="U12" s="307"/>
    </row>
    <row r="13" spans="1:21" x14ac:dyDescent="0.2">
      <c r="A13" s="177" t="s">
        <v>36</v>
      </c>
      <c r="B13" s="177" t="s">
        <v>304</v>
      </c>
      <c r="C13" s="177" t="s">
        <v>110</v>
      </c>
      <c r="D13" s="301" t="s">
        <v>305</v>
      </c>
      <c r="E13" s="177" t="s">
        <v>112</v>
      </c>
      <c r="F13" s="302">
        <f>'Simião Guerreiro'!F13+'Antônio de Oliveira'!F13+'Cenêncio Ferreira'!F13+'Central Pres. Médice'!F13+'Av. Central do Jacuí'!F13+'Andrade Neves'!F13+'Av. Pio XII'!F13+'Av. Maia Filho'!F13</f>
        <v>2</v>
      </c>
      <c r="G13" s="303">
        <v>30360.664499999999</v>
      </c>
      <c r="H13" s="303">
        <v>37458.980000000003</v>
      </c>
      <c r="I13" s="303">
        <v>0</v>
      </c>
      <c r="J13" s="303">
        <f t="shared" ref="J13:J23" si="2">TRUNC(G13 * (1 + 23.38 / 100), 2)</f>
        <v>37458.980000000003</v>
      </c>
      <c r="K13" s="303">
        <f t="shared" ref="K13:K23" si="3">TRUNC(F13 * H13, 2)</f>
        <v>74917.960000000006</v>
      </c>
      <c r="L13" s="303">
        <f t="shared" ref="L13:L23" si="4">M13 - K13</f>
        <v>0</v>
      </c>
      <c r="M13" s="303">
        <f t="shared" ref="M13:M23" si="5">TRUNC(F13 * J13, 2)</f>
        <v>74917.960000000006</v>
      </c>
      <c r="N13" s="304">
        <f t="shared" si="0"/>
        <v>9.9969150430833827E-3</v>
      </c>
      <c r="O13" s="305"/>
      <c r="P13" s="305"/>
      <c r="Q13" s="305"/>
      <c r="R13" s="305"/>
      <c r="S13" s="290">
        <f t="shared" si="1"/>
        <v>60721.32</v>
      </c>
    </row>
    <row r="14" spans="1:21" x14ac:dyDescent="0.2">
      <c r="A14" s="177" t="s">
        <v>40</v>
      </c>
      <c r="B14" s="177" t="s">
        <v>307</v>
      </c>
      <c r="C14" s="177" t="s">
        <v>110</v>
      </c>
      <c r="D14" s="301" t="s">
        <v>308</v>
      </c>
      <c r="E14" s="177" t="s">
        <v>112</v>
      </c>
      <c r="F14" s="302">
        <f>'Simião Guerreiro'!F14+'Antônio de Oliveira'!F14+'Cenêncio Ferreira'!F14+'Central Pres. Médice'!F14+'Av. Central do Jacuí'!F14+'Andrade Neves'!F14+'Av. Pio XII'!F14+'Av. Maia Filho'!F14</f>
        <v>6</v>
      </c>
      <c r="G14" s="303">
        <v>13144.4879</v>
      </c>
      <c r="H14" s="303">
        <v>16217.66</v>
      </c>
      <c r="I14" s="303">
        <v>0</v>
      </c>
      <c r="J14" s="303">
        <f t="shared" si="2"/>
        <v>16217.66</v>
      </c>
      <c r="K14" s="303">
        <f t="shared" si="3"/>
        <v>97305.96</v>
      </c>
      <c r="L14" s="303">
        <f t="shared" si="4"/>
        <v>0</v>
      </c>
      <c r="M14" s="303">
        <f t="shared" si="5"/>
        <v>97305.96</v>
      </c>
      <c r="N14" s="304">
        <f t="shared" si="0"/>
        <v>1.2984328661721032E-2</v>
      </c>
      <c r="O14" s="305"/>
      <c r="P14" s="305"/>
      <c r="Q14" s="305"/>
      <c r="R14" s="305"/>
      <c r="S14" s="290">
        <f t="shared" si="1"/>
        <v>78866.92</v>
      </c>
    </row>
    <row r="15" spans="1:21" x14ac:dyDescent="0.2">
      <c r="A15" s="177" t="s">
        <v>1549</v>
      </c>
      <c r="B15" s="177" t="s">
        <v>310</v>
      </c>
      <c r="C15" s="177" t="s">
        <v>110</v>
      </c>
      <c r="D15" s="301" t="s">
        <v>311</v>
      </c>
      <c r="E15" s="177" t="s">
        <v>112</v>
      </c>
      <c r="F15" s="302">
        <f>'Simião Guerreiro'!F15+'Antônio de Oliveira'!F15+'Cenêncio Ferreira'!F15+'Central Pres. Médice'!F15+'Av. Central do Jacuí'!F15+'Andrade Neves'!F15+'Av. Pio XII'!F15+'Av. Maia Filho'!F15</f>
        <v>6</v>
      </c>
      <c r="G15" s="303">
        <v>7296.3648999999996</v>
      </c>
      <c r="H15" s="303">
        <v>9002.25</v>
      </c>
      <c r="I15" s="303">
        <v>0</v>
      </c>
      <c r="J15" s="303">
        <f t="shared" si="2"/>
        <v>9002.25</v>
      </c>
      <c r="K15" s="303">
        <f t="shared" si="3"/>
        <v>54013.5</v>
      </c>
      <c r="L15" s="303">
        <f t="shared" si="4"/>
        <v>0</v>
      </c>
      <c r="M15" s="303">
        <f t="shared" si="5"/>
        <v>54013.5</v>
      </c>
      <c r="N15" s="304">
        <f t="shared" si="0"/>
        <v>7.2074622784654603E-3</v>
      </c>
      <c r="O15" s="305"/>
      <c r="P15" s="305"/>
      <c r="Q15" s="305"/>
      <c r="R15" s="305"/>
      <c r="S15" s="290">
        <f t="shared" si="1"/>
        <v>43778.18</v>
      </c>
    </row>
    <row r="16" spans="1:21" x14ac:dyDescent="0.2">
      <c r="A16" s="177" t="s">
        <v>100</v>
      </c>
      <c r="B16" s="177" t="s">
        <v>312</v>
      </c>
      <c r="C16" s="177" t="s">
        <v>110</v>
      </c>
      <c r="D16" s="301" t="s">
        <v>313</v>
      </c>
      <c r="E16" s="177" t="s">
        <v>112</v>
      </c>
      <c r="F16" s="302">
        <f>'Simião Guerreiro'!F16+'Antônio de Oliveira'!F16+'Cenêncio Ferreira'!F16+'Central Pres. Médice'!F16+'Av. Central do Jacuí'!F16+'Andrade Neves'!F16+'Av. Pio XII'!F16+'Av. Maia Filho'!F16</f>
        <v>6</v>
      </c>
      <c r="G16" s="303">
        <v>5189.7538000000004</v>
      </c>
      <c r="H16" s="303">
        <v>6403.11</v>
      </c>
      <c r="I16" s="303">
        <v>0</v>
      </c>
      <c r="J16" s="303">
        <f t="shared" si="2"/>
        <v>6403.11</v>
      </c>
      <c r="K16" s="303">
        <f t="shared" si="3"/>
        <v>38418.660000000003</v>
      </c>
      <c r="L16" s="303">
        <f t="shared" si="4"/>
        <v>0</v>
      </c>
      <c r="M16" s="303">
        <f t="shared" si="5"/>
        <v>38418.660000000003</v>
      </c>
      <c r="N16" s="304">
        <f t="shared" si="0"/>
        <v>5.1265154588980505E-3</v>
      </c>
      <c r="O16" s="305"/>
      <c r="P16" s="305"/>
      <c r="Q16" s="305"/>
      <c r="R16" s="305"/>
      <c r="S16" s="290">
        <f t="shared" si="1"/>
        <v>31138.52</v>
      </c>
    </row>
    <row r="17" spans="1:19" x14ac:dyDescent="0.2">
      <c r="A17" s="177" t="s">
        <v>314</v>
      </c>
      <c r="B17" s="177" t="s">
        <v>315</v>
      </c>
      <c r="C17" s="177" t="s">
        <v>110</v>
      </c>
      <c r="D17" s="301" t="s">
        <v>316</v>
      </c>
      <c r="E17" s="177" t="s">
        <v>112</v>
      </c>
      <c r="F17" s="302">
        <f>'Simião Guerreiro'!F17+'Antônio de Oliveira'!F17+'Cenêncio Ferreira'!F17+'Central Pres. Médice'!F17+'Av. Central do Jacuí'!F17+'Andrade Neves'!F17+'Av. Pio XII'!F17+'Av. Maia Filho'!F17</f>
        <v>6</v>
      </c>
      <c r="G17" s="303">
        <v>8605.0395000000008</v>
      </c>
      <c r="H17" s="303">
        <v>10616.88</v>
      </c>
      <c r="I17" s="303">
        <v>0</v>
      </c>
      <c r="J17" s="303">
        <f t="shared" si="2"/>
        <v>10616.89</v>
      </c>
      <c r="K17" s="303">
        <f>M17</f>
        <v>63701.34</v>
      </c>
      <c r="L17" s="303">
        <f t="shared" si="4"/>
        <v>0</v>
      </c>
      <c r="M17" s="303">
        <f t="shared" si="5"/>
        <v>63701.34</v>
      </c>
      <c r="N17" s="304">
        <f t="shared" si="0"/>
        <v>8.5001898624918384E-3</v>
      </c>
      <c r="O17" s="305"/>
      <c r="P17" s="305"/>
      <c r="Q17" s="305"/>
      <c r="R17" s="305"/>
      <c r="S17" s="290">
        <f t="shared" si="1"/>
        <v>51630.23</v>
      </c>
    </row>
    <row r="18" spans="1:19" x14ac:dyDescent="0.2">
      <c r="A18" s="177" t="s">
        <v>317</v>
      </c>
      <c r="B18" s="177" t="s">
        <v>318</v>
      </c>
      <c r="C18" s="177" t="s">
        <v>110</v>
      </c>
      <c r="D18" s="301" t="s">
        <v>319</v>
      </c>
      <c r="E18" s="177" t="s">
        <v>112</v>
      </c>
      <c r="F18" s="302">
        <f>'Simião Guerreiro'!F18+'Antônio de Oliveira'!F18+'Cenêncio Ferreira'!F18+'Central Pres. Médice'!F18+'Av. Central do Jacuí'!F18+'Andrade Neves'!F18+'Av. Pio XII'!F18+'Av. Maia Filho'!F18</f>
        <v>2</v>
      </c>
      <c r="G18" s="303">
        <v>5778.4354999999996</v>
      </c>
      <c r="H18" s="303">
        <v>7129.42</v>
      </c>
      <c r="I18" s="303">
        <v>0</v>
      </c>
      <c r="J18" s="303">
        <f t="shared" si="2"/>
        <v>7129.43</v>
      </c>
      <c r="K18" s="303">
        <f>M18</f>
        <v>14258.86</v>
      </c>
      <c r="L18" s="303">
        <f t="shared" si="4"/>
        <v>0</v>
      </c>
      <c r="M18" s="303">
        <f t="shared" si="5"/>
        <v>14258.86</v>
      </c>
      <c r="N18" s="304">
        <f t="shared" si="0"/>
        <v>1.9026761010473309E-3</v>
      </c>
      <c r="O18" s="305"/>
      <c r="P18" s="305"/>
      <c r="Q18" s="305"/>
      <c r="R18" s="305"/>
      <c r="S18" s="290">
        <f t="shared" si="1"/>
        <v>11556.87</v>
      </c>
    </row>
    <row r="19" spans="1:19" x14ac:dyDescent="0.2">
      <c r="A19" s="177" t="s">
        <v>320</v>
      </c>
      <c r="B19" s="177" t="s">
        <v>321</v>
      </c>
      <c r="C19" s="177" t="s">
        <v>110</v>
      </c>
      <c r="D19" s="301" t="s">
        <v>322</v>
      </c>
      <c r="E19" s="177" t="s">
        <v>112</v>
      </c>
      <c r="F19" s="302">
        <f>'Simião Guerreiro'!F19+'Antônio de Oliveira'!F19+'Cenêncio Ferreira'!F19+'Central Pres. Médice'!F19+'Av. Central do Jacuí'!F19+'Andrade Neves'!F19+'Av. Pio XII'!F19+'Av. Maia Filho'!F19</f>
        <v>6</v>
      </c>
      <c r="G19" s="303">
        <v>4987.0394999999999</v>
      </c>
      <c r="H19" s="303">
        <v>6152.99</v>
      </c>
      <c r="I19" s="303">
        <v>0</v>
      </c>
      <c r="J19" s="303">
        <f t="shared" si="2"/>
        <v>6153</v>
      </c>
      <c r="K19" s="303">
        <f>M19</f>
        <v>36918</v>
      </c>
      <c r="L19" s="303">
        <f t="shared" si="4"/>
        <v>0</v>
      </c>
      <c r="M19" s="303">
        <f t="shared" si="5"/>
        <v>36918</v>
      </c>
      <c r="N19" s="304">
        <f t="shared" si="0"/>
        <v>4.9262701435083423E-3</v>
      </c>
      <c r="O19" s="305"/>
      <c r="P19" s="305"/>
      <c r="Q19" s="305"/>
      <c r="R19" s="305"/>
      <c r="S19" s="290">
        <f t="shared" si="1"/>
        <v>29922.23</v>
      </c>
    </row>
    <row r="20" spans="1:19" x14ac:dyDescent="0.2">
      <c r="A20" s="177" t="s">
        <v>323</v>
      </c>
      <c r="B20" s="177" t="s">
        <v>324</v>
      </c>
      <c r="C20" s="177" t="s">
        <v>110</v>
      </c>
      <c r="D20" s="301" t="s">
        <v>325</v>
      </c>
      <c r="E20" s="177" t="s">
        <v>112</v>
      </c>
      <c r="F20" s="302">
        <f>'Simião Guerreiro'!F20+'Antônio de Oliveira'!F20+'Cenêncio Ferreira'!F20+'Central Pres. Médice'!F20+'Av. Central do Jacuí'!F20+'Andrade Neves'!F20+'Av. Pio XII'!F20+'Av. Maia Filho'!F20</f>
        <v>6</v>
      </c>
      <c r="G20" s="303">
        <v>7704.9210000000003</v>
      </c>
      <c r="H20" s="303">
        <v>9506.33</v>
      </c>
      <c r="I20" s="303">
        <v>0</v>
      </c>
      <c r="J20" s="303">
        <f t="shared" si="2"/>
        <v>9506.33</v>
      </c>
      <c r="K20" s="303">
        <f t="shared" si="3"/>
        <v>57037.98</v>
      </c>
      <c r="L20" s="303">
        <f t="shared" si="4"/>
        <v>0</v>
      </c>
      <c r="M20" s="303">
        <f t="shared" si="5"/>
        <v>57037.98</v>
      </c>
      <c r="N20" s="304">
        <f t="shared" si="0"/>
        <v>7.611043337126225E-3</v>
      </c>
      <c r="O20" s="305"/>
      <c r="P20" s="305"/>
      <c r="Q20" s="305"/>
      <c r="R20" s="305"/>
      <c r="S20" s="290">
        <f t="shared" si="1"/>
        <v>46229.52</v>
      </c>
    </row>
    <row r="21" spans="1:19" x14ac:dyDescent="0.2">
      <c r="A21" s="177" t="s">
        <v>326</v>
      </c>
      <c r="B21" s="177" t="s">
        <v>327</v>
      </c>
      <c r="C21" s="177" t="s">
        <v>110</v>
      </c>
      <c r="D21" s="301" t="s">
        <v>328</v>
      </c>
      <c r="E21" s="177" t="s">
        <v>135</v>
      </c>
      <c r="F21" s="302">
        <f>'Simião Guerreiro'!F21+'Antônio de Oliveira'!F21+'Cenêncio Ferreira'!F21+'Central Pres. Médice'!F21+'Av. Central do Jacuí'!F21+'Andrade Neves'!F21+'Av. Pio XII'!F21+'Av. Maia Filho'!F21</f>
        <v>320</v>
      </c>
      <c r="G21" s="303">
        <v>245.17779999999999</v>
      </c>
      <c r="H21" s="303">
        <v>0</v>
      </c>
      <c r="I21" s="303">
        <v>302.49</v>
      </c>
      <c r="J21" s="303">
        <f t="shared" si="2"/>
        <v>302.5</v>
      </c>
      <c r="K21" s="303">
        <f t="shared" si="3"/>
        <v>0</v>
      </c>
      <c r="L21" s="303">
        <f t="shared" si="4"/>
        <v>96800</v>
      </c>
      <c r="M21" s="303">
        <f t="shared" si="5"/>
        <v>96800</v>
      </c>
      <c r="N21" s="304">
        <f t="shared" si="0"/>
        <v>1.2916814288195664E-2</v>
      </c>
      <c r="O21" s="305"/>
      <c r="P21" s="305"/>
      <c r="Q21" s="305"/>
      <c r="R21" s="305"/>
      <c r="S21" s="290">
        <f t="shared" si="1"/>
        <v>78456.89</v>
      </c>
    </row>
    <row r="22" spans="1:19" x14ac:dyDescent="0.2">
      <c r="A22" s="177" t="s">
        <v>329</v>
      </c>
      <c r="B22" s="177" t="s">
        <v>327</v>
      </c>
      <c r="C22" s="177" t="s">
        <v>110</v>
      </c>
      <c r="D22" s="301" t="s">
        <v>328</v>
      </c>
      <c r="E22" s="177" t="s">
        <v>136</v>
      </c>
      <c r="F22" s="302">
        <f>'Simião Guerreiro'!F22+'Antônio de Oliveira'!F22+'Cenêncio Ferreira'!F22+'Central Pres. Médice'!F22+'Av. Central do Jacuí'!F22+'Andrade Neves'!F22+'Av. Pio XII'!F22+'Av. Maia Filho'!F22</f>
        <v>120</v>
      </c>
      <c r="G22" s="303">
        <v>245.17779999999999</v>
      </c>
      <c r="H22" s="303">
        <v>0</v>
      </c>
      <c r="I22" s="303">
        <v>302.49</v>
      </c>
      <c r="J22" s="303">
        <f t="shared" si="2"/>
        <v>302.5</v>
      </c>
      <c r="K22" s="303">
        <f t="shared" si="3"/>
        <v>0</v>
      </c>
      <c r="L22" s="303">
        <f t="shared" si="4"/>
        <v>36300</v>
      </c>
      <c r="M22" s="303">
        <f t="shared" si="5"/>
        <v>36300</v>
      </c>
      <c r="N22" s="304">
        <f t="shared" si="0"/>
        <v>4.8438053580733744E-3</v>
      </c>
      <c r="O22" s="305"/>
      <c r="P22" s="305"/>
      <c r="Q22" s="305"/>
      <c r="R22" s="305"/>
      <c r="S22" s="290">
        <f t="shared" si="1"/>
        <v>29421.33</v>
      </c>
    </row>
    <row r="23" spans="1:19" ht="25.5" x14ac:dyDescent="0.2">
      <c r="A23" s="177" t="s">
        <v>330</v>
      </c>
      <c r="B23" s="177" t="s">
        <v>331</v>
      </c>
      <c r="C23" s="177" t="s">
        <v>110</v>
      </c>
      <c r="D23" s="301" t="s">
        <v>238</v>
      </c>
      <c r="E23" s="177" t="s">
        <v>33</v>
      </c>
      <c r="F23" s="302">
        <f>'Simião Guerreiro'!F23+'Antônio de Oliveira'!F23+'Cenêncio Ferreira'!F23+'Central Pres. Médice'!F23+'Av. Central do Jacuí'!F23+'Andrade Neves'!F23+'Av. Pio XII'!F23+'Av. Maia Filho'!F23</f>
        <v>1</v>
      </c>
      <c r="G23" s="303">
        <v>73595.7984</v>
      </c>
      <c r="H23" s="303">
        <v>0</v>
      </c>
      <c r="I23" s="303">
        <v>90802.48</v>
      </c>
      <c r="J23" s="303">
        <f t="shared" si="2"/>
        <v>90802.49</v>
      </c>
      <c r="K23" s="303">
        <f t="shared" si="3"/>
        <v>0</v>
      </c>
      <c r="L23" s="303">
        <f t="shared" si="4"/>
        <v>90802.49</v>
      </c>
      <c r="M23" s="303">
        <f t="shared" si="5"/>
        <v>90802.49</v>
      </c>
      <c r="N23" s="304">
        <f t="shared" si="0"/>
        <v>1.2116517564418844E-2</v>
      </c>
      <c r="O23" s="305"/>
      <c r="P23" s="305"/>
      <c r="Q23" s="305"/>
      <c r="R23" s="305"/>
      <c r="S23" s="290">
        <f t="shared" si="1"/>
        <v>73595.789999999994</v>
      </c>
    </row>
    <row r="24" spans="1:19" x14ac:dyDescent="0.2">
      <c r="A24" s="176" t="s">
        <v>43</v>
      </c>
      <c r="B24" s="176"/>
      <c r="C24" s="176"/>
      <c r="D24" s="294" t="s">
        <v>108</v>
      </c>
      <c r="E24" s="294"/>
      <c r="F24" s="306"/>
      <c r="G24" s="296"/>
      <c r="H24" s="296"/>
      <c r="I24" s="296"/>
      <c r="J24" s="296"/>
      <c r="K24" s="296"/>
      <c r="L24" s="296"/>
      <c r="M24" s="297">
        <f>SUM(M25:M38)</f>
        <v>489297.27999999997</v>
      </c>
      <c r="N24" s="298">
        <f t="shared" si="0"/>
        <v>6.5290930759083418E-2</v>
      </c>
      <c r="O24" s="299">
        <f>'Simião Guerreiro'!M24+'Antônio de Oliveira'!M24+'Cenêncio Ferreira'!M24+'Central Pres. Médice'!M24+'Av. Central do Jacuí'!M24+'Andrade Neves'!M24+'Av. Pio XII'!M24+'Av. Maia Filho'!M24</f>
        <v>489297.28</v>
      </c>
      <c r="P24" s="299">
        <f>M24-O24</f>
        <v>0</v>
      </c>
      <c r="Q24" s="300"/>
      <c r="R24" s="300"/>
      <c r="S24" s="290">
        <f t="shared" si="1"/>
        <v>0</v>
      </c>
    </row>
    <row r="25" spans="1:19" x14ac:dyDescent="0.2">
      <c r="A25" s="177" t="s">
        <v>45</v>
      </c>
      <c r="B25" s="177" t="s">
        <v>332</v>
      </c>
      <c r="C25" s="177" t="s">
        <v>110</v>
      </c>
      <c r="D25" s="301" t="s">
        <v>113</v>
      </c>
      <c r="E25" s="177" t="s">
        <v>48</v>
      </c>
      <c r="F25" s="302">
        <f>'Simião Guerreiro'!F25+'Antônio de Oliveira'!F25+'Cenêncio Ferreira'!F25+'Central Pres. Médice'!F25+'Av. Central do Jacuí'!F25+'Andrade Neves'!F25+'Av. Pio XII'!F25+'Av. Maia Filho'!F25</f>
        <v>1283.75</v>
      </c>
      <c r="G25" s="303">
        <v>7.03</v>
      </c>
      <c r="H25" s="303">
        <v>1.1200000000000001</v>
      </c>
      <c r="I25" s="303">
        <v>7.55</v>
      </c>
      <c r="J25" s="303">
        <f t="shared" ref="J25:J31" si="6">TRUNC(G25 * (1 + 23.38 / 100), 2)</f>
        <v>8.67</v>
      </c>
      <c r="K25" s="303">
        <f t="shared" ref="K25:K38" si="7">TRUNC(F25 * H25, 2)</f>
        <v>1437.8</v>
      </c>
      <c r="L25" s="303">
        <f t="shared" ref="L25:L38" si="8">M25 - K25</f>
        <v>9692.3100000000013</v>
      </c>
      <c r="M25" s="303">
        <f t="shared" ref="M25:M31" si="9">TRUNC(F25 * J25, 2)</f>
        <v>11130.11</v>
      </c>
      <c r="N25" s="304">
        <f t="shared" si="0"/>
        <v>1.4851814450122878E-3</v>
      </c>
      <c r="O25" s="305"/>
      <c r="P25" s="305"/>
      <c r="Q25" s="305"/>
      <c r="R25" s="305"/>
      <c r="S25" s="290">
        <f t="shared" si="1"/>
        <v>9024.76</v>
      </c>
    </row>
    <row r="26" spans="1:19" ht="25.5" x14ac:dyDescent="0.2">
      <c r="A26" s="177" t="s">
        <v>49</v>
      </c>
      <c r="B26" s="177" t="s">
        <v>333</v>
      </c>
      <c r="C26" s="177" t="s">
        <v>110</v>
      </c>
      <c r="D26" s="301" t="s">
        <v>114</v>
      </c>
      <c r="E26" s="177" t="s">
        <v>48</v>
      </c>
      <c r="F26" s="302">
        <f>'Simião Guerreiro'!F26+'Antônio de Oliveira'!F26+'Cenêncio Ferreira'!F26+'Central Pres. Médice'!F26+'Av. Central do Jacuí'!F26+'Andrade Neves'!F26+'Av. Pio XII'!F26+'Av. Maia Filho'!F26</f>
        <v>42.2</v>
      </c>
      <c r="G26" s="303">
        <v>163.35</v>
      </c>
      <c r="H26" s="303">
        <v>12.29</v>
      </c>
      <c r="I26" s="303">
        <v>189.25</v>
      </c>
      <c r="J26" s="303">
        <f t="shared" si="6"/>
        <v>201.54</v>
      </c>
      <c r="K26" s="303">
        <f t="shared" si="7"/>
        <v>518.63</v>
      </c>
      <c r="L26" s="303">
        <f t="shared" si="8"/>
        <v>7986.3499999999995</v>
      </c>
      <c r="M26" s="303">
        <f t="shared" si="9"/>
        <v>8504.98</v>
      </c>
      <c r="N26" s="304">
        <f t="shared" si="0"/>
        <v>1.1348889171985367E-3</v>
      </c>
      <c r="O26" s="305"/>
      <c r="P26" s="305"/>
      <c r="Q26" s="305"/>
      <c r="R26" s="305"/>
      <c r="S26" s="290">
        <f t="shared" si="1"/>
        <v>6893.37</v>
      </c>
    </row>
    <row r="27" spans="1:19" x14ac:dyDescent="0.2">
      <c r="A27" s="177" t="s">
        <v>52</v>
      </c>
      <c r="B27" s="177" t="s">
        <v>334</v>
      </c>
      <c r="C27" s="177" t="s">
        <v>110</v>
      </c>
      <c r="D27" s="301" t="s">
        <v>335</v>
      </c>
      <c r="E27" s="177" t="s">
        <v>336</v>
      </c>
      <c r="F27" s="302">
        <f>'Simião Guerreiro'!F27+'Antônio de Oliveira'!F27+'Cenêncio Ferreira'!F27+'Central Pres. Médice'!F27+'Av. Central do Jacuí'!F27+'Andrade Neves'!F27+'Av. Pio XII'!F27+'Av. Maia Filho'!F27</f>
        <v>196</v>
      </c>
      <c r="G27" s="303">
        <v>470.66</v>
      </c>
      <c r="H27" s="303">
        <v>66.45</v>
      </c>
      <c r="I27" s="303">
        <v>514.25</v>
      </c>
      <c r="J27" s="303">
        <f t="shared" si="6"/>
        <v>580.70000000000005</v>
      </c>
      <c r="K27" s="303">
        <f t="shared" si="7"/>
        <v>13024.2</v>
      </c>
      <c r="L27" s="303">
        <f t="shared" si="8"/>
        <v>100793</v>
      </c>
      <c r="M27" s="303">
        <f t="shared" si="9"/>
        <v>113817.2</v>
      </c>
      <c r="N27" s="304">
        <f t="shared" si="0"/>
        <v>1.5187558214901069E-2</v>
      </c>
      <c r="O27" s="305"/>
      <c r="P27" s="305"/>
      <c r="Q27" s="305"/>
      <c r="R27" s="305"/>
      <c r="S27" s="290">
        <f t="shared" si="1"/>
        <v>92249.36</v>
      </c>
    </row>
    <row r="28" spans="1:19" x14ac:dyDescent="0.2">
      <c r="A28" s="177" t="s">
        <v>55</v>
      </c>
      <c r="B28" s="177" t="s">
        <v>337</v>
      </c>
      <c r="C28" s="177" t="s">
        <v>110</v>
      </c>
      <c r="D28" s="301" t="s">
        <v>115</v>
      </c>
      <c r="E28" s="177" t="s">
        <v>48</v>
      </c>
      <c r="F28" s="302">
        <f>'Simião Guerreiro'!F28+'Antônio de Oliveira'!F28+'Cenêncio Ferreira'!F28+'Central Pres. Médice'!F28+'Av. Central do Jacuí'!F28+'Andrade Neves'!F28+'Av. Pio XII'!F28+'Av. Maia Filho'!F28</f>
        <v>284.92</v>
      </c>
      <c r="G28" s="303">
        <v>20.21</v>
      </c>
      <c r="H28" s="303">
        <v>18.850000000000001</v>
      </c>
      <c r="I28" s="303">
        <v>6.08</v>
      </c>
      <c r="J28" s="303">
        <f t="shared" si="6"/>
        <v>24.93</v>
      </c>
      <c r="K28" s="303">
        <f t="shared" si="7"/>
        <v>5370.74</v>
      </c>
      <c r="L28" s="303">
        <f t="shared" si="8"/>
        <v>1732.3100000000004</v>
      </c>
      <c r="M28" s="303">
        <f t="shared" si="9"/>
        <v>7103.05</v>
      </c>
      <c r="N28" s="304">
        <f t="shared" si="0"/>
        <v>9.4781795175380391E-4</v>
      </c>
      <c r="O28" s="305"/>
      <c r="P28" s="305"/>
      <c r="Q28" s="305"/>
      <c r="R28" s="305"/>
      <c r="S28" s="290">
        <f t="shared" si="1"/>
        <v>5758.23</v>
      </c>
    </row>
    <row r="29" spans="1:19" x14ac:dyDescent="0.2">
      <c r="A29" s="177" t="s">
        <v>59</v>
      </c>
      <c r="B29" s="177" t="s">
        <v>338</v>
      </c>
      <c r="C29" s="177" t="s">
        <v>110</v>
      </c>
      <c r="D29" s="301" t="s">
        <v>119</v>
      </c>
      <c r="E29" s="177" t="s">
        <v>48</v>
      </c>
      <c r="F29" s="302">
        <f>'Simião Guerreiro'!F29+'Antônio de Oliveira'!F29+'Cenêncio Ferreira'!F29+'Central Pres. Médice'!F29+'Av. Central do Jacuí'!F29+'Andrade Neves'!F29+'Av. Pio XII'!F29+'Av. Maia Filho'!F29</f>
        <v>29.4</v>
      </c>
      <c r="G29" s="303">
        <v>240.05</v>
      </c>
      <c r="H29" s="303">
        <v>1.03</v>
      </c>
      <c r="I29" s="303">
        <v>295.14</v>
      </c>
      <c r="J29" s="303">
        <f t="shared" si="6"/>
        <v>296.17</v>
      </c>
      <c r="K29" s="303">
        <f t="shared" si="7"/>
        <v>30.28</v>
      </c>
      <c r="L29" s="303">
        <f t="shared" si="8"/>
        <v>8677.1099999999988</v>
      </c>
      <c r="M29" s="303">
        <f t="shared" si="9"/>
        <v>8707.39</v>
      </c>
      <c r="N29" s="304">
        <f t="shared" si="0"/>
        <v>1.1618981360009509E-3</v>
      </c>
      <c r="O29" s="305"/>
      <c r="P29" s="305"/>
      <c r="Q29" s="305"/>
      <c r="R29" s="305"/>
      <c r="S29" s="290">
        <f t="shared" si="1"/>
        <v>7057.47</v>
      </c>
    </row>
    <row r="30" spans="1:19" x14ac:dyDescent="0.2">
      <c r="A30" s="177" t="s">
        <v>339</v>
      </c>
      <c r="B30" s="177" t="s">
        <v>340</v>
      </c>
      <c r="C30" s="177" t="s">
        <v>110</v>
      </c>
      <c r="D30" s="301" t="s">
        <v>116</v>
      </c>
      <c r="E30" s="177" t="s">
        <v>341</v>
      </c>
      <c r="F30" s="302">
        <f>'Simião Guerreiro'!F30+'Antônio de Oliveira'!F30+'Cenêncio Ferreira'!F30+'Central Pres. Médice'!F30+'Av. Central do Jacuí'!F30+'Andrade Neves'!F30+'Av. Pio XII'!F30+'Av. Maia Filho'!F30</f>
        <v>9054.3100000000013</v>
      </c>
      <c r="G30" s="303">
        <v>0.82</v>
      </c>
      <c r="H30" s="303">
        <v>0</v>
      </c>
      <c r="I30" s="303">
        <v>1.01</v>
      </c>
      <c r="J30" s="303">
        <f t="shared" si="6"/>
        <v>1.01</v>
      </c>
      <c r="K30" s="303">
        <f t="shared" si="7"/>
        <v>0</v>
      </c>
      <c r="L30" s="303">
        <f t="shared" si="8"/>
        <v>9144.85</v>
      </c>
      <c r="M30" s="303">
        <f t="shared" si="9"/>
        <v>9144.85</v>
      </c>
      <c r="N30" s="304">
        <f t="shared" si="0"/>
        <v>1.2202719952831211E-3</v>
      </c>
      <c r="O30" s="305"/>
      <c r="P30" s="305"/>
      <c r="Q30" s="305"/>
      <c r="R30" s="305"/>
      <c r="S30" s="290">
        <f t="shared" si="1"/>
        <v>7424.53</v>
      </c>
    </row>
    <row r="31" spans="1:19" x14ac:dyDescent="0.2">
      <c r="A31" s="177" t="s">
        <v>342</v>
      </c>
      <c r="B31" s="177" t="s">
        <v>343</v>
      </c>
      <c r="C31" s="177" t="s">
        <v>110</v>
      </c>
      <c r="D31" s="301" t="s">
        <v>344</v>
      </c>
      <c r="E31" s="177" t="s">
        <v>25</v>
      </c>
      <c r="F31" s="302">
        <f>'Simião Guerreiro'!F31+'Antônio de Oliveira'!F31+'Cenêncio Ferreira'!F31+'Central Pres. Médice'!F31+'Av. Central do Jacuí'!F31+'Andrade Neves'!F31+'Av. Pio XII'!F31+'Av. Maia Filho'!F31</f>
        <v>196</v>
      </c>
      <c r="G31" s="303">
        <v>0.56000000000000005</v>
      </c>
      <c r="H31" s="303">
        <v>0.05</v>
      </c>
      <c r="I31" s="303">
        <v>0.64</v>
      </c>
      <c r="J31" s="303">
        <f t="shared" si="6"/>
        <v>0.69</v>
      </c>
      <c r="K31" s="303">
        <f t="shared" si="7"/>
        <v>9.8000000000000007</v>
      </c>
      <c r="L31" s="303">
        <f t="shared" si="8"/>
        <v>125.44000000000001</v>
      </c>
      <c r="M31" s="303">
        <f t="shared" si="9"/>
        <v>135.24</v>
      </c>
      <c r="N31" s="304">
        <f t="shared" si="0"/>
        <v>1.8046177317516342E-5</v>
      </c>
      <c r="O31" s="305"/>
      <c r="P31" s="305"/>
      <c r="Q31" s="305"/>
      <c r="R31" s="305"/>
      <c r="S31" s="290">
        <f t="shared" si="1"/>
        <v>109.76</v>
      </c>
    </row>
    <row r="32" spans="1:19" ht="25.5" x14ac:dyDescent="0.2">
      <c r="A32" s="177" t="s">
        <v>345</v>
      </c>
      <c r="B32" s="177" t="s">
        <v>346</v>
      </c>
      <c r="C32" s="177" t="s">
        <v>110</v>
      </c>
      <c r="D32" s="301" t="s">
        <v>222</v>
      </c>
      <c r="E32" s="177" t="s">
        <v>120</v>
      </c>
      <c r="F32" s="302">
        <f>'Simião Guerreiro'!F32+'Antônio de Oliveira'!F32+'Cenêncio Ferreira'!F32+'Central Pres. Médice'!F32+'Av. Central do Jacuí'!F32+'Andrade Neves'!F32+'Av. Pio XII'!F32+'Av. Maia Filho'!F32</f>
        <v>0.2</v>
      </c>
      <c r="G32" s="303">
        <v>3122.09</v>
      </c>
      <c r="H32" s="303">
        <v>0</v>
      </c>
      <c r="I32" s="303">
        <v>3590.4</v>
      </c>
      <c r="J32" s="303" t="str">
        <f>TRUNC(G32 * (1 + 15 / 100), 2) &amp;CHAR(10)&amp; "(15.0%)"</f>
        <v>3590,4
(15.0%)</v>
      </c>
      <c r="K32" s="303">
        <f t="shared" si="7"/>
        <v>0</v>
      </c>
      <c r="L32" s="303">
        <f t="shared" si="8"/>
        <v>718.08</v>
      </c>
      <c r="M32" s="303">
        <f>TRUNC((F32 * 1 ) * TRUNC(G32 * (1 + 15 / 100), 2), 2)</f>
        <v>718.08</v>
      </c>
      <c r="N32" s="304">
        <f t="shared" si="0"/>
        <v>9.581927690152421E-5</v>
      </c>
      <c r="O32" s="305"/>
      <c r="P32" s="305"/>
      <c r="Q32" s="305"/>
      <c r="R32" s="305"/>
      <c r="S32" s="290">
        <f t="shared" si="1"/>
        <v>624.41</v>
      </c>
    </row>
    <row r="33" spans="1:19" ht="38.25" x14ac:dyDescent="0.2">
      <c r="A33" s="177" t="s">
        <v>347</v>
      </c>
      <c r="B33" s="177" t="s">
        <v>348</v>
      </c>
      <c r="C33" s="177" t="s">
        <v>23</v>
      </c>
      <c r="D33" s="301" t="s">
        <v>349</v>
      </c>
      <c r="E33" s="177" t="s">
        <v>350</v>
      </c>
      <c r="F33" s="302">
        <f>'Simião Guerreiro'!F33+'Antônio de Oliveira'!F33+'Cenêncio Ferreira'!F33+'Central Pres. Médice'!F33+'Av. Central do Jacuí'!F33+'Andrade Neves'!F33+'Av. Pio XII'!F33+'Av. Maia Filho'!F33</f>
        <v>6</v>
      </c>
      <c r="G33" s="303">
        <v>1.69</v>
      </c>
      <c r="H33" s="303">
        <v>0.13</v>
      </c>
      <c r="I33" s="303">
        <v>1.95</v>
      </c>
      <c r="J33" s="303">
        <f t="shared" ref="J33:J38" si="10">TRUNC(G33 * (1 + 23.38 / 100), 2)</f>
        <v>2.08</v>
      </c>
      <c r="K33" s="303">
        <f t="shared" si="7"/>
        <v>0.78</v>
      </c>
      <c r="L33" s="303">
        <f t="shared" si="8"/>
        <v>11.700000000000001</v>
      </c>
      <c r="M33" s="303">
        <f t="shared" ref="M33:M38" si="11">TRUNC(F33 * J33, 2)</f>
        <v>12.48</v>
      </c>
      <c r="N33" s="304">
        <f t="shared" si="0"/>
        <v>1.6653082883954741E-6</v>
      </c>
      <c r="O33" s="305"/>
      <c r="P33" s="305"/>
      <c r="Q33" s="305"/>
      <c r="R33" s="305"/>
      <c r="S33" s="290">
        <f t="shared" si="1"/>
        <v>10.14</v>
      </c>
    </row>
    <row r="34" spans="1:19" ht="38.25" x14ac:dyDescent="0.2">
      <c r="A34" s="177" t="s">
        <v>351</v>
      </c>
      <c r="B34" s="177" t="s">
        <v>352</v>
      </c>
      <c r="C34" s="177" t="s">
        <v>23</v>
      </c>
      <c r="D34" s="301" t="s">
        <v>353</v>
      </c>
      <c r="E34" s="177" t="s">
        <v>350</v>
      </c>
      <c r="F34" s="302">
        <f>'Simião Guerreiro'!F34+'Antônio de Oliveira'!F34+'Cenêncio Ferreira'!F34+'Central Pres. Médice'!F34+'Av. Central do Jacuí'!F34+'Andrade Neves'!F34+'Av. Pio XII'!F34+'Av. Maia Filho'!F34</f>
        <v>61.8</v>
      </c>
      <c r="G34" s="303">
        <v>0.64</v>
      </c>
      <c r="H34" s="303">
        <v>0.05</v>
      </c>
      <c r="I34" s="303">
        <v>0.73</v>
      </c>
      <c r="J34" s="303">
        <f t="shared" si="10"/>
        <v>0.78</v>
      </c>
      <c r="K34" s="303">
        <f t="shared" si="7"/>
        <v>3.09</v>
      </c>
      <c r="L34" s="303">
        <f t="shared" si="8"/>
        <v>45.11</v>
      </c>
      <c r="M34" s="303">
        <f t="shared" si="11"/>
        <v>48.2</v>
      </c>
      <c r="N34" s="304">
        <f t="shared" si="0"/>
        <v>6.4317195112709819E-6</v>
      </c>
      <c r="O34" s="305"/>
      <c r="P34" s="305"/>
      <c r="Q34" s="305"/>
      <c r="R34" s="305"/>
      <c r="S34" s="290">
        <f t="shared" si="1"/>
        <v>39.549999999999997</v>
      </c>
    </row>
    <row r="35" spans="1:19" ht="25.5" x14ac:dyDescent="0.2">
      <c r="A35" s="177" t="s">
        <v>354</v>
      </c>
      <c r="B35" s="177" t="s">
        <v>355</v>
      </c>
      <c r="C35" s="177" t="s">
        <v>110</v>
      </c>
      <c r="D35" s="301" t="s">
        <v>356</v>
      </c>
      <c r="E35" s="177" t="s">
        <v>155</v>
      </c>
      <c r="F35" s="302">
        <f>'Simião Guerreiro'!F35+'Antônio de Oliveira'!F35+'Cenêncio Ferreira'!F35+'Central Pres. Médice'!F35+'Av. Central do Jacuí'!F35+'Andrade Neves'!F35+'Av. Pio XII'!F35+'Av. Maia Filho'!F35</f>
        <v>14</v>
      </c>
      <c r="G35" s="303">
        <v>4969.53</v>
      </c>
      <c r="H35" s="303">
        <v>2317.2199999999998</v>
      </c>
      <c r="I35" s="303">
        <v>3814.18</v>
      </c>
      <c r="J35" s="303">
        <f t="shared" si="10"/>
        <v>6131.4</v>
      </c>
      <c r="K35" s="303">
        <f t="shared" si="7"/>
        <v>32441.08</v>
      </c>
      <c r="L35" s="303">
        <f t="shared" si="8"/>
        <v>53398.520000000004</v>
      </c>
      <c r="M35" s="303">
        <f t="shared" si="11"/>
        <v>85839.6</v>
      </c>
      <c r="N35" s="304">
        <f t="shared" si="0"/>
        <v>1.1454278634018602E-2</v>
      </c>
      <c r="O35" s="305"/>
      <c r="P35" s="305"/>
      <c r="Q35" s="305"/>
      <c r="R35" s="305"/>
      <c r="S35" s="290">
        <f t="shared" si="1"/>
        <v>69573.42</v>
      </c>
    </row>
    <row r="36" spans="1:19" ht="25.5" x14ac:dyDescent="0.2">
      <c r="A36" s="177" t="s">
        <v>1545</v>
      </c>
      <c r="B36" s="177">
        <v>1023</v>
      </c>
      <c r="C36" s="177" t="s">
        <v>31</v>
      </c>
      <c r="D36" s="301" t="s">
        <v>1548</v>
      </c>
      <c r="E36" s="177" t="s">
        <v>155</v>
      </c>
      <c r="F36" s="302">
        <f>'Simião Guerreiro'!F36+'Antônio de Oliveira'!F36+'Cenêncio Ferreira'!F36+'Central Pres. Médice'!F36+'Av. Central do Jacuí'!F36+'Andrade Neves'!F36+'Av. Pio XII'!F36+'Av. Maia Filho'!F36</f>
        <v>19</v>
      </c>
      <c r="G36" s="303">
        <v>1900.28</v>
      </c>
      <c r="H36" s="303">
        <f>J36-I36</f>
        <v>468.90999999999985</v>
      </c>
      <c r="I36" s="303">
        <f>ROUND(J36*0.8,2)</f>
        <v>1875.65</v>
      </c>
      <c r="J36" s="303">
        <f t="shared" si="10"/>
        <v>2344.56</v>
      </c>
      <c r="K36" s="303">
        <f t="shared" ref="K36" si="12">TRUNC(F36 * H36, 2)</f>
        <v>8909.2900000000009</v>
      </c>
      <c r="L36" s="303">
        <f t="shared" ref="L36" si="13">M36 - K36</f>
        <v>35637.35</v>
      </c>
      <c r="M36" s="303">
        <f t="shared" si="11"/>
        <v>44546.64</v>
      </c>
      <c r="N36" s="304">
        <f t="shared" ref="N36" si="14">M36 / $M$115</f>
        <v>5.9442218599494679E-3</v>
      </c>
      <c r="O36" s="305"/>
      <c r="P36" s="305"/>
      <c r="Q36" s="305"/>
      <c r="R36" s="305"/>
    </row>
    <row r="37" spans="1:19" ht="25.5" x14ac:dyDescent="0.2">
      <c r="A37" s="177" t="s">
        <v>1546</v>
      </c>
      <c r="B37" s="177" t="s">
        <v>358</v>
      </c>
      <c r="C37" s="177" t="s">
        <v>110</v>
      </c>
      <c r="D37" s="301" t="s">
        <v>359</v>
      </c>
      <c r="E37" s="177" t="s">
        <v>336</v>
      </c>
      <c r="F37" s="302">
        <f>'Simião Guerreiro'!F37+'Antônio de Oliveira'!F37+'Cenêncio Ferreira'!F37+'Central Pres. Médice'!F37+'Av. Central do Jacuí'!F37+'Andrade Neves'!F37+'Av. Pio XII'!F37+'Av. Maia Filho'!F37</f>
        <v>3103.1899999999996</v>
      </c>
      <c r="G37" s="303">
        <v>51.88</v>
      </c>
      <c r="H37" s="303">
        <v>13.89</v>
      </c>
      <c r="I37" s="303">
        <v>50.11</v>
      </c>
      <c r="J37" s="303">
        <f t="shared" si="10"/>
        <v>64</v>
      </c>
      <c r="K37" s="303">
        <f t="shared" si="7"/>
        <v>43103.3</v>
      </c>
      <c r="L37" s="303">
        <f t="shared" si="8"/>
        <v>155500.85999999999</v>
      </c>
      <c r="M37" s="303">
        <f t="shared" si="11"/>
        <v>198604.16</v>
      </c>
      <c r="N37" s="304">
        <f t="shared" si="0"/>
        <v>2.6501374499825391E-2</v>
      </c>
      <c r="O37" s="305"/>
      <c r="P37" s="305"/>
      <c r="Q37" s="305"/>
      <c r="R37" s="305"/>
      <c r="S37" s="290">
        <f t="shared" si="1"/>
        <v>160993.49</v>
      </c>
    </row>
    <row r="38" spans="1:19" x14ac:dyDescent="0.2">
      <c r="A38" s="177" t="s">
        <v>1547</v>
      </c>
      <c r="B38" s="177" t="s">
        <v>361</v>
      </c>
      <c r="C38" s="177" t="s">
        <v>110</v>
      </c>
      <c r="D38" s="301" t="s">
        <v>362</v>
      </c>
      <c r="E38" s="177" t="s">
        <v>155</v>
      </c>
      <c r="F38" s="302">
        <f>'Simião Guerreiro'!F38+'Antônio de Oliveira'!F38+'Cenêncio Ferreira'!F38+'Central Pres. Médice'!F38+'Av. Central do Jacuí'!F38+'Andrade Neves'!F38+'Av. Pio XII'!F38+'Av. Maia Filho'!F38</f>
        <v>1</v>
      </c>
      <c r="G38" s="303">
        <v>798.59</v>
      </c>
      <c r="H38" s="303">
        <v>324.83999999999997</v>
      </c>
      <c r="I38" s="303">
        <v>660.46</v>
      </c>
      <c r="J38" s="303">
        <f t="shared" si="10"/>
        <v>985.3</v>
      </c>
      <c r="K38" s="303">
        <f t="shared" si="7"/>
        <v>324.83999999999997</v>
      </c>
      <c r="L38" s="303">
        <f t="shared" si="8"/>
        <v>660.46</v>
      </c>
      <c r="M38" s="303">
        <f t="shared" si="11"/>
        <v>985.3</v>
      </c>
      <c r="N38" s="304">
        <f t="shared" si="0"/>
        <v>1.3147662312147922E-4</v>
      </c>
      <c r="O38" s="305"/>
      <c r="P38" s="305"/>
      <c r="Q38" s="305"/>
      <c r="R38" s="305"/>
      <c r="S38" s="290">
        <f t="shared" si="1"/>
        <v>798.59</v>
      </c>
    </row>
    <row r="39" spans="1:19" x14ac:dyDescent="0.2">
      <c r="A39" s="176" t="s">
        <v>61</v>
      </c>
      <c r="B39" s="176"/>
      <c r="C39" s="176"/>
      <c r="D39" s="294" t="s">
        <v>62</v>
      </c>
      <c r="E39" s="294"/>
      <c r="F39" s="306"/>
      <c r="G39" s="296"/>
      <c r="H39" s="296"/>
      <c r="I39" s="296"/>
      <c r="J39" s="296"/>
      <c r="K39" s="296"/>
      <c r="L39" s="296"/>
      <c r="M39" s="297">
        <f>M40+M50+M60</f>
        <v>4574505.49</v>
      </c>
      <c r="N39" s="298">
        <f t="shared" ref="N39:N70" si="15">M39 / $M$115</f>
        <v>0.61041361440766029</v>
      </c>
      <c r="O39" s="299">
        <f>'Simião Guerreiro'!M39+'Antônio de Oliveira'!M39+'Cenêncio Ferreira'!M39+'Central Pres. Médice'!M39+'Av. Central do Jacuí'!M39+'Andrade Neves'!M39+'Av. Pio XII'!M39</f>
        <v>4574505.51</v>
      </c>
      <c r="P39" s="299">
        <f>M39-O39</f>
        <v>-1.9999999552965164E-2</v>
      </c>
      <c r="Q39" s="300"/>
      <c r="R39" s="300"/>
      <c r="S39" s="290">
        <f t="shared" si="1"/>
        <v>0</v>
      </c>
    </row>
    <row r="40" spans="1:19" x14ac:dyDescent="0.2">
      <c r="A40" s="176" t="s">
        <v>63</v>
      </c>
      <c r="B40" s="176"/>
      <c r="C40" s="176"/>
      <c r="D40" s="294" t="s">
        <v>64</v>
      </c>
      <c r="E40" s="294"/>
      <c r="F40" s="306"/>
      <c r="G40" s="296"/>
      <c r="H40" s="296"/>
      <c r="I40" s="296"/>
      <c r="J40" s="296"/>
      <c r="K40" s="296"/>
      <c r="L40" s="296"/>
      <c r="M40" s="297">
        <f>SUM(M41:M49)</f>
        <v>1470080.56</v>
      </c>
      <c r="N40" s="298">
        <f t="shared" si="15"/>
        <v>0.19616485105585418</v>
      </c>
      <c r="O40" s="299">
        <f>'Simião Guerreiro'!M40+'Antônio de Oliveira'!M40+'Cenêncio Ferreira'!M40+'Central Pres. Médice'!M40+'Av. Central do Jacuí'!M40+'Andrade Neves'!M40+'Av. Pio XII'!M40</f>
        <v>1470080.56</v>
      </c>
      <c r="P40" s="299">
        <f>M40-O40</f>
        <v>0</v>
      </c>
      <c r="Q40" s="300"/>
      <c r="R40" s="300"/>
      <c r="S40" s="290">
        <f t="shared" si="1"/>
        <v>0</v>
      </c>
    </row>
    <row r="41" spans="1:19" x14ac:dyDescent="0.2">
      <c r="A41" s="177" t="s">
        <v>65</v>
      </c>
      <c r="B41" s="177" t="s">
        <v>363</v>
      </c>
      <c r="C41" s="177" t="s">
        <v>110</v>
      </c>
      <c r="D41" s="301" t="s">
        <v>129</v>
      </c>
      <c r="E41" s="177" t="s">
        <v>25</v>
      </c>
      <c r="F41" s="302">
        <f>'Simião Guerreiro'!F41+'Antônio de Oliveira'!F41+'Cenêncio Ferreira'!F41+'Central Pres. Médice'!F41+'Av. Central do Jacuí'!F41+'Andrade Neves'!F41+'Av. Pio XII'!F41+'Av. Maia Filho'!F41</f>
        <v>33995.770000000004</v>
      </c>
      <c r="G41" s="303">
        <v>0.42</v>
      </c>
      <c r="H41" s="303">
        <v>0.03</v>
      </c>
      <c r="I41" s="303">
        <v>0.48</v>
      </c>
      <c r="J41" s="303">
        <f>TRUNC(G41 * (1 + 23.38 / 100), 2)</f>
        <v>0.51</v>
      </c>
      <c r="K41" s="303">
        <f t="shared" ref="K41:K49" si="16">TRUNC(F41 * H41, 2)</f>
        <v>1019.87</v>
      </c>
      <c r="L41" s="303">
        <f t="shared" ref="L41:L49" si="17">M41 - K41</f>
        <v>16317.97</v>
      </c>
      <c r="M41" s="303">
        <f>TRUNC(F41 * J41, 2)</f>
        <v>17337.84</v>
      </c>
      <c r="N41" s="304">
        <f t="shared" si="15"/>
        <v>2.3135295396534126E-3</v>
      </c>
      <c r="O41" s="305"/>
      <c r="P41" s="305"/>
      <c r="Q41" s="305"/>
      <c r="R41" s="305"/>
      <c r="S41" s="290">
        <f t="shared" si="1"/>
        <v>14278.22</v>
      </c>
    </row>
    <row r="42" spans="1:19" ht="25.5" x14ac:dyDescent="0.2">
      <c r="A42" s="177" t="s">
        <v>67</v>
      </c>
      <c r="B42" s="177" t="s">
        <v>364</v>
      </c>
      <c r="C42" s="177" t="s">
        <v>110</v>
      </c>
      <c r="D42" s="301" t="s">
        <v>224</v>
      </c>
      <c r="E42" s="177" t="s">
        <v>120</v>
      </c>
      <c r="F42" s="302">
        <f>'Simião Guerreiro'!F42+'Antônio de Oliveira'!F42+'Cenêncio Ferreira'!F42+'Central Pres. Médice'!F42+'Av. Central do Jacuí'!F42+'Andrade Neves'!F42+'Av. Pio XII'!F42+'Av. Maia Filho'!F42</f>
        <v>17.009999999999998</v>
      </c>
      <c r="G42" s="303">
        <v>3133.24</v>
      </c>
      <c r="H42" s="303">
        <v>0</v>
      </c>
      <c r="I42" s="303">
        <v>3603.22</v>
      </c>
      <c r="J42" s="303" t="str">
        <f>TRUNC(G42 * (1 + 15 / 100), 2) &amp;CHAR(10)&amp; "(15.0%)"</f>
        <v>3603,22
(15.0%)</v>
      </c>
      <c r="K42" s="303">
        <f t="shared" si="16"/>
        <v>0</v>
      </c>
      <c r="L42" s="303">
        <f t="shared" si="17"/>
        <v>61290.77</v>
      </c>
      <c r="M42" s="303">
        <f>TRUNC((F42 * 1 ) * TRUNC(G42 * (1 + 15 / 100), 2), 2)</f>
        <v>61290.77</v>
      </c>
      <c r="N42" s="304">
        <f t="shared" si="15"/>
        <v>8.1785278271747329E-3</v>
      </c>
      <c r="O42" s="305"/>
      <c r="P42" s="305"/>
      <c r="Q42" s="305"/>
      <c r="R42" s="305"/>
      <c r="S42" s="290">
        <f t="shared" si="1"/>
        <v>53296.41</v>
      </c>
    </row>
    <row r="43" spans="1:19" ht="38.25" x14ac:dyDescent="0.2">
      <c r="A43" s="177" t="s">
        <v>69</v>
      </c>
      <c r="B43" s="177" t="s">
        <v>348</v>
      </c>
      <c r="C43" s="177" t="s">
        <v>23</v>
      </c>
      <c r="D43" s="301" t="s">
        <v>349</v>
      </c>
      <c r="E43" s="177" t="s">
        <v>350</v>
      </c>
      <c r="F43" s="302">
        <f>'Simião Guerreiro'!F43+'Antônio de Oliveira'!F43+'Cenêncio Ferreira'!F43+'Central Pres. Médice'!F43+'Av. Central do Jacuí'!F43+'Andrade Neves'!F43+'Av. Pio XII'!F43+'Av. Maia Filho'!F43</f>
        <v>510.3</v>
      </c>
      <c r="G43" s="303">
        <v>1.69</v>
      </c>
      <c r="H43" s="303">
        <v>0.13</v>
      </c>
      <c r="I43" s="303">
        <v>1.95</v>
      </c>
      <c r="J43" s="303">
        <f>TRUNC(G43 * (1 + 23.38 / 100), 2)</f>
        <v>2.08</v>
      </c>
      <c r="K43" s="303">
        <f t="shared" si="16"/>
        <v>66.33</v>
      </c>
      <c r="L43" s="303">
        <f t="shared" si="17"/>
        <v>995.09</v>
      </c>
      <c r="M43" s="303">
        <f>TRUNC(F43 * J43, 2)</f>
        <v>1061.42</v>
      </c>
      <c r="N43" s="304">
        <f t="shared" si="15"/>
        <v>1.4163393617537854E-4</v>
      </c>
      <c r="O43" s="305"/>
      <c r="P43" s="305"/>
      <c r="Q43" s="305"/>
      <c r="R43" s="305"/>
      <c r="S43" s="290">
        <f t="shared" si="1"/>
        <v>862.4</v>
      </c>
    </row>
    <row r="44" spans="1:19" ht="38.25" x14ac:dyDescent="0.2">
      <c r="A44" s="177" t="s">
        <v>365</v>
      </c>
      <c r="B44" s="177" t="s">
        <v>352</v>
      </c>
      <c r="C44" s="177" t="s">
        <v>23</v>
      </c>
      <c r="D44" s="301" t="s">
        <v>353</v>
      </c>
      <c r="E44" s="177" t="s">
        <v>350</v>
      </c>
      <c r="F44" s="302">
        <f>'Simião Guerreiro'!F44+'Antônio de Oliveira'!F44+'Cenêncio Ferreira'!F44+'Central Pres. Médice'!F44+'Av. Central do Jacuí'!F44+'Andrade Neves'!F44+'Av. Pio XII'!F44+'Av. Maia Filho'!F44</f>
        <v>5256.09</v>
      </c>
      <c r="G44" s="303">
        <v>0.64</v>
      </c>
      <c r="H44" s="303">
        <v>0.05</v>
      </c>
      <c r="I44" s="303">
        <v>0.73</v>
      </c>
      <c r="J44" s="303">
        <f>TRUNC(G44 * (1 + 23.38 / 100), 2)</f>
        <v>0.78</v>
      </c>
      <c r="K44" s="303">
        <f t="shared" si="16"/>
        <v>262.8</v>
      </c>
      <c r="L44" s="303">
        <f t="shared" si="17"/>
        <v>3836.95</v>
      </c>
      <c r="M44" s="303">
        <f>TRUNC(F44 * J44, 2)</f>
        <v>4099.75</v>
      </c>
      <c r="N44" s="304">
        <f t="shared" si="15"/>
        <v>5.4706311340940261E-4</v>
      </c>
      <c r="O44" s="305"/>
      <c r="P44" s="305"/>
      <c r="Q44" s="305"/>
      <c r="R44" s="305"/>
      <c r="S44" s="290">
        <f t="shared" si="1"/>
        <v>3363.89</v>
      </c>
    </row>
    <row r="45" spans="1:19" x14ac:dyDescent="0.2">
      <c r="A45" s="177" t="s">
        <v>366</v>
      </c>
      <c r="B45" s="177" t="s">
        <v>367</v>
      </c>
      <c r="C45" s="177" t="s">
        <v>110</v>
      </c>
      <c r="D45" s="301" t="s">
        <v>124</v>
      </c>
      <c r="E45" s="177" t="s">
        <v>120</v>
      </c>
      <c r="F45" s="302">
        <f>'Simião Guerreiro'!F45+'Antônio de Oliveira'!F45+'Cenêncio Ferreira'!F45+'Central Pres. Médice'!F45+'Av. Central do Jacuí'!F45+'Andrade Neves'!F45+'Av. Pio XII'!F45+'Av. Maia Filho'!F45</f>
        <v>2336.04</v>
      </c>
      <c r="G45" s="303">
        <v>191.74</v>
      </c>
      <c r="H45" s="303">
        <v>3.53</v>
      </c>
      <c r="I45" s="303">
        <v>233.03</v>
      </c>
      <c r="J45" s="303">
        <f>TRUNC(G45 * (1 + 23.38 / 100), 2)</f>
        <v>236.56</v>
      </c>
      <c r="K45" s="303">
        <f t="shared" si="16"/>
        <v>8246.2199999999993</v>
      </c>
      <c r="L45" s="303">
        <f t="shared" si="17"/>
        <v>544367.4</v>
      </c>
      <c r="M45" s="303">
        <f>TRUNC(F45 * J45, 2)</f>
        <v>552613.62</v>
      </c>
      <c r="N45" s="304">
        <f t="shared" si="15"/>
        <v>7.3739746928383573E-2</v>
      </c>
      <c r="O45" s="305"/>
      <c r="P45" s="305"/>
      <c r="Q45" s="305"/>
      <c r="R45" s="305"/>
      <c r="S45" s="290">
        <f t="shared" si="1"/>
        <v>447912.3</v>
      </c>
    </row>
    <row r="46" spans="1:19" ht="25.5" x14ac:dyDescent="0.2">
      <c r="A46" s="177" t="s">
        <v>368</v>
      </c>
      <c r="B46" s="177" t="s">
        <v>369</v>
      </c>
      <c r="C46" s="177" t="s">
        <v>110</v>
      </c>
      <c r="D46" s="301" t="s">
        <v>370</v>
      </c>
      <c r="E46" s="177" t="s">
        <v>120</v>
      </c>
      <c r="F46" s="302">
        <f>'Simião Guerreiro'!F46+'Antônio de Oliveira'!F46+'Cenêncio Ferreira'!F46+'Central Pres. Médice'!F46+'Av. Central do Jacuí'!F46+'Andrade Neves'!F46+'Av. Pio XII'!F46+'Av. Maia Filho'!F46</f>
        <v>128.48000000000002</v>
      </c>
      <c r="G46" s="303">
        <v>4117.58</v>
      </c>
      <c r="H46" s="303">
        <v>0</v>
      </c>
      <c r="I46" s="303">
        <v>4735.21</v>
      </c>
      <c r="J46" s="303" t="str">
        <f>TRUNC(G46 * (1 + 15 / 100), 2) &amp;CHAR(10)&amp; "(15.0%)"</f>
        <v>4735,21
(15.0%)</v>
      </c>
      <c r="K46" s="303">
        <f t="shared" si="16"/>
        <v>0</v>
      </c>
      <c r="L46" s="303">
        <f t="shared" si="17"/>
        <v>608379.78</v>
      </c>
      <c r="M46" s="303">
        <f>TRUNC((F46 * 1 ) * TRUNC(G46 * (1 + 15 / 100), 2), 2)</f>
        <v>608379.78</v>
      </c>
      <c r="N46" s="304">
        <f t="shared" si="15"/>
        <v>8.1181080939600567E-2</v>
      </c>
      <c r="O46" s="305"/>
      <c r="P46" s="305"/>
      <c r="Q46" s="305"/>
      <c r="R46" s="305"/>
      <c r="S46" s="290">
        <f t="shared" si="1"/>
        <v>529026.67000000004</v>
      </c>
    </row>
    <row r="47" spans="1:19" ht="38.25" x14ac:dyDescent="0.2">
      <c r="A47" s="177" t="s">
        <v>371</v>
      </c>
      <c r="B47" s="177" t="s">
        <v>348</v>
      </c>
      <c r="C47" s="177" t="s">
        <v>23</v>
      </c>
      <c r="D47" s="301" t="s">
        <v>349</v>
      </c>
      <c r="E47" s="177" t="s">
        <v>350</v>
      </c>
      <c r="F47" s="302">
        <f>'Simião Guerreiro'!F47+'Antônio de Oliveira'!F47+'Cenêncio Ferreira'!F47+'Central Pres. Médice'!F47+'Av. Central do Jacuí'!F47+'Andrade Neves'!F47+'Av. Pio XII'!F47+'Av. Maia Filho'!F47</f>
        <v>3854.4000000000005</v>
      </c>
      <c r="G47" s="303">
        <v>1.69</v>
      </c>
      <c r="H47" s="303">
        <v>0.13</v>
      </c>
      <c r="I47" s="303">
        <v>1.95</v>
      </c>
      <c r="J47" s="303">
        <f>TRUNC(G47 * (1 + 23.38 / 100), 2)</f>
        <v>2.08</v>
      </c>
      <c r="K47" s="303">
        <f t="shared" si="16"/>
        <v>501.07</v>
      </c>
      <c r="L47" s="303">
        <f t="shared" si="17"/>
        <v>7516.08</v>
      </c>
      <c r="M47" s="303">
        <f>TRUNC(F47 * J47, 2)</f>
        <v>8017.15</v>
      </c>
      <c r="N47" s="304">
        <f t="shared" si="15"/>
        <v>1.0697937775889243E-3</v>
      </c>
      <c r="O47" s="305"/>
      <c r="P47" s="305"/>
      <c r="Q47" s="305"/>
      <c r="R47" s="305"/>
      <c r="S47" s="290">
        <f t="shared" si="1"/>
        <v>6513.93</v>
      </c>
    </row>
    <row r="48" spans="1:19" ht="38.25" x14ac:dyDescent="0.2">
      <c r="A48" s="177" t="s">
        <v>372</v>
      </c>
      <c r="B48" s="177" t="s">
        <v>352</v>
      </c>
      <c r="C48" s="177" t="s">
        <v>23</v>
      </c>
      <c r="D48" s="301" t="s">
        <v>353</v>
      </c>
      <c r="E48" s="177" t="s">
        <v>350</v>
      </c>
      <c r="F48" s="302">
        <f>'Simião Guerreiro'!F48+'Antônio de Oliveira'!F48+'Cenêncio Ferreira'!F48+'Central Pres. Médice'!F48+'Av. Central do Jacuí'!F48+'Andrade Neves'!F48+'Av. Pio XII'!F48+'Av. Maia Filho'!F48</f>
        <v>39700.32</v>
      </c>
      <c r="G48" s="303">
        <v>0.64</v>
      </c>
      <c r="H48" s="303">
        <v>0.05</v>
      </c>
      <c r="I48" s="303">
        <v>0.73</v>
      </c>
      <c r="J48" s="303">
        <f>TRUNC(G48 * (1 + 23.38 / 100), 2)</f>
        <v>0.78</v>
      </c>
      <c r="K48" s="303">
        <f t="shared" si="16"/>
        <v>1985.01</v>
      </c>
      <c r="L48" s="303">
        <f t="shared" si="17"/>
        <v>28981.230000000003</v>
      </c>
      <c r="M48" s="303">
        <f>TRUNC(F48 * J48, 2)</f>
        <v>30966.240000000002</v>
      </c>
      <c r="N48" s="304">
        <f t="shared" si="15"/>
        <v>4.1320782157406623E-3</v>
      </c>
      <c r="O48" s="305"/>
      <c r="P48" s="305"/>
      <c r="Q48" s="305"/>
      <c r="R48" s="305"/>
      <c r="S48" s="290">
        <f t="shared" si="1"/>
        <v>25408.2</v>
      </c>
    </row>
    <row r="49" spans="1:19" x14ac:dyDescent="0.2">
      <c r="A49" s="177" t="s">
        <v>373</v>
      </c>
      <c r="B49" s="177" t="s">
        <v>340</v>
      </c>
      <c r="C49" s="177" t="s">
        <v>110</v>
      </c>
      <c r="D49" s="301" t="s">
        <v>116</v>
      </c>
      <c r="E49" s="177" t="s">
        <v>341</v>
      </c>
      <c r="F49" s="302">
        <f>'Simião Guerreiro'!F49+'Antônio de Oliveira'!F49+'Cenêncio Ferreira'!F49+'Central Pres. Médice'!F49+'Av. Central do Jacuí'!F49+'Andrade Neves'!F49+'Av. Pio XII'!F49+'Av. Maia Filho'!F49</f>
        <v>184469.3</v>
      </c>
      <c r="G49" s="303">
        <v>0.82</v>
      </c>
      <c r="H49" s="303">
        <v>0</v>
      </c>
      <c r="I49" s="303">
        <v>1.01</v>
      </c>
      <c r="J49" s="303">
        <f>TRUNC(G49 * (1 + 23.38 / 100), 2)</f>
        <v>1.01</v>
      </c>
      <c r="K49" s="303">
        <f t="shared" si="16"/>
        <v>0</v>
      </c>
      <c r="L49" s="303">
        <f t="shared" si="17"/>
        <v>186313.99</v>
      </c>
      <c r="M49" s="303">
        <f>TRUNC(F49 * J49, 2)</f>
        <v>186313.99</v>
      </c>
      <c r="N49" s="304">
        <f t="shared" si="15"/>
        <v>2.4861396778127522E-2</v>
      </c>
      <c r="O49" s="305"/>
      <c r="P49" s="305"/>
      <c r="Q49" s="305"/>
      <c r="R49" s="305"/>
      <c r="S49" s="290">
        <f t="shared" si="1"/>
        <v>151264.82</v>
      </c>
    </row>
    <row r="50" spans="1:19" x14ac:dyDescent="0.2">
      <c r="A50" s="176" t="s">
        <v>70</v>
      </c>
      <c r="B50" s="176"/>
      <c r="C50" s="176"/>
      <c r="D50" s="294" t="s">
        <v>71</v>
      </c>
      <c r="E50" s="294"/>
      <c r="F50" s="306"/>
      <c r="G50" s="296"/>
      <c r="H50" s="296"/>
      <c r="I50" s="296"/>
      <c r="J50" s="296"/>
      <c r="K50" s="296"/>
      <c r="L50" s="296"/>
      <c r="M50" s="297">
        <f>SUM(M51:M59)</f>
        <v>1367135.57</v>
      </c>
      <c r="N50" s="298">
        <f t="shared" si="15"/>
        <v>0.18242806058343516</v>
      </c>
      <c r="O50" s="299">
        <f>'Simião Guerreiro'!M50+'Antônio de Oliveira'!M50+'Cenêncio Ferreira'!M50+'Central Pres. Médice'!M50+'Av. Central do Jacuí'!M50+'Andrade Neves'!M50+'Av. Pio XII'!M50</f>
        <v>1367135.59</v>
      </c>
      <c r="P50" s="299">
        <f>M50-O50</f>
        <v>-2.0000000018626451E-2</v>
      </c>
      <c r="Q50" s="300"/>
      <c r="R50" s="300"/>
      <c r="S50" s="290">
        <f t="shared" si="1"/>
        <v>0</v>
      </c>
    </row>
    <row r="51" spans="1:19" x14ac:dyDescent="0.2">
      <c r="A51" s="177" t="s">
        <v>72</v>
      </c>
      <c r="B51" s="177" t="s">
        <v>363</v>
      </c>
      <c r="C51" s="177" t="s">
        <v>110</v>
      </c>
      <c r="D51" s="301" t="s">
        <v>129</v>
      </c>
      <c r="E51" s="177" t="s">
        <v>25</v>
      </c>
      <c r="F51" s="302">
        <f>'Simião Guerreiro'!F51+'Antônio de Oliveira'!F51+'Cenêncio Ferreira'!F51+'Central Pres. Médice'!F51+'Av. Central do Jacuí'!F51+'Andrade Neves'!F51+'Av. Pio XII'!F51+'Av. Maia Filho'!F51</f>
        <v>30322.82</v>
      </c>
      <c r="G51" s="303">
        <v>0.42</v>
      </c>
      <c r="H51" s="303">
        <v>0.03</v>
      </c>
      <c r="I51" s="303">
        <v>0.48</v>
      </c>
      <c r="J51" s="303">
        <f>TRUNC(G51 * (1 + 23.38 / 100), 2)</f>
        <v>0.51</v>
      </c>
      <c r="K51" s="303">
        <f t="shared" ref="K51:K59" si="18">TRUNC(F51 * H51, 2)</f>
        <v>909.68</v>
      </c>
      <c r="L51" s="303">
        <f t="shared" ref="L51:L59" si="19">M51 - K51</f>
        <v>14554.949999999999</v>
      </c>
      <c r="M51" s="303">
        <f>TRUNC(F51 * J51, 2)</f>
        <v>15464.63</v>
      </c>
      <c r="N51" s="304">
        <f t="shared" si="15"/>
        <v>2.0635718362154889E-3</v>
      </c>
      <c r="O51" s="305"/>
      <c r="P51" s="305"/>
      <c r="Q51" s="305"/>
      <c r="R51" s="305"/>
      <c r="S51" s="290">
        <f t="shared" si="1"/>
        <v>12735.58</v>
      </c>
    </row>
    <row r="52" spans="1:19" ht="25.5" x14ac:dyDescent="0.2">
      <c r="A52" s="177" t="s">
        <v>1473</v>
      </c>
      <c r="B52" s="177" t="s">
        <v>364</v>
      </c>
      <c r="C52" s="177" t="s">
        <v>110</v>
      </c>
      <c r="D52" s="301" t="s">
        <v>224</v>
      </c>
      <c r="E52" s="177" t="s">
        <v>120</v>
      </c>
      <c r="F52" s="302">
        <f>'Simião Guerreiro'!F52+'Antônio de Oliveira'!F52+'Cenêncio Ferreira'!F52+'Central Pres. Médice'!F52+'Av. Central do Jacuí'!F52+'Andrade Neves'!F52+'Av. Pio XII'!F52+'Av. Maia Filho'!F52</f>
        <v>15.169999999999998</v>
      </c>
      <c r="G52" s="303">
        <v>3133.24</v>
      </c>
      <c r="H52" s="303">
        <v>0</v>
      </c>
      <c r="I52" s="303">
        <v>3603.22</v>
      </c>
      <c r="J52" s="303" t="str">
        <f>TRUNC(G52 * (1 + 15 / 100), 2) &amp;CHAR(10)&amp; "(15.0%)"</f>
        <v>3603,22
(15.0%)</v>
      </c>
      <c r="K52" s="303">
        <f t="shared" si="18"/>
        <v>0</v>
      </c>
      <c r="L52" s="303">
        <f t="shared" si="19"/>
        <v>54660.84</v>
      </c>
      <c r="M52" s="303">
        <f>TRUNC((F52 * 1 ) * TRUNC(G52 * (1 + 15 / 100), 2), 2)</f>
        <v>54660.84</v>
      </c>
      <c r="N52" s="304">
        <f t="shared" si="15"/>
        <v>7.2938421396361265E-3</v>
      </c>
      <c r="O52" s="305"/>
      <c r="P52" s="305"/>
      <c r="Q52" s="305"/>
      <c r="R52" s="305"/>
      <c r="S52" s="290">
        <f t="shared" si="1"/>
        <v>47531.25</v>
      </c>
    </row>
    <row r="53" spans="1:19" ht="38.25" x14ac:dyDescent="0.2">
      <c r="A53" s="177" t="s">
        <v>1474</v>
      </c>
      <c r="B53" s="177" t="s">
        <v>348</v>
      </c>
      <c r="C53" s="177" t="s">
        <v>23</v>
      </c>
      <c r="D53" s="301" t="s">
        <v>349</v>
      </c>
      <c r="E53" s="177" t="s">
        <v>350</v>
      </c>
      <c r="F53" s="302">
        <f>'Simião Guerreiro'!F53+'Antônio de Oliveira'!F53+'Cenêncio Ferreira'!F53+'Central Pres. Médice'!F53+'Av. Central do Jacuí'!F53+'Andrade Neves'!F53+'Av. Pio XII'!F53+'Av. Maia Filho'!F53</f>
        <v>455.09999999999997</v>
      </c>
      <c r="G53" s="303">
        <v>1.69</v>
      </c>
      <c r="H53" s="303">
        <v>0.13</v>
      </c>
      <c r="I53" s="303">
        <v>1.95</v>
      </c>
      <c r="J53" s="303">
        <f>TRUNC(G53 * (1 + 23.38 / 100), 2)</f>
        <v>2.08</v>
      </c>
      <c r="K53" s="303">
        <f t="shared" si="18"/>
        <v>59.16</v>
      </c>
      <c r="L53" s="303">
        <f t="shared" si="19"/>
        <v>887.44</v>
      </c>
      <c r="M53" s="303">
        <f>TRUNC(F53 * J53, 2)</f>
        <v>946.6</v>
      </c>
      <c r="N53" s="304">
        <f t="shared" si="15"/>
        <v>1.2631256616948364E-4</v>
      </c>
      <c r="O53" s="305"/>
      <c r="P53" s="305"/>
      <c r="Q53" s="305"/>
      <c r="R53" s="305"/>
      <c r="S53" s="290">
        <f t="shared" si="1"/>
        <v>769.11</v>
      </c>
    </row>
    <row r="54" spans="1:19" ht="38.25" x14ac:dyDescent="0.2">
      <c r="A54" s="177" t="s">
        <v>1475</v>
      </c>
      <c r="B54" s="177" t="s">
        <v>352</v>
      </c>
      <c r="C54" s="177" t="s">
        <v>23</v>
      </c>
      <c r="D54" s="301" t="s">
        <v>353</v>
      </c>
      <c r="E54" s="177" t="s">
        <v>350</v>
      </c>
      <c r="F54" s="302">
        <f>'Simião Guerreiro'!F54+'Antônio de Oliveira'!F54+'Cenêncio Ferreira'!F54+'Central Pres. Médice'!F54+'Av. Central do Jacuí'!F54+'Andrade Neves'!F54+'Av. Pio XII'!F54+'Av. Maia Filho'!F54</f>
        <v>4687.53</v>
      </c>
      <c r="G54" s="303">
        <v>0.64</v>
      </c>
      <c r="H54" s="303">
        <v>0.05</v>
      </c>
      <c r="I54" s="303">
        <v>0.73</v>
      </c>
      <c r="J54" s="303">
        <f>TRUNC(G54 * (1 + 23.38 / 100), 2)</f>
        <v>0.78</v>
      </c>
      <c r="K54" s="303">
        <f t="shared" si="18"/>
        <v>234.37</v>
      </c>
      <c r="L54" s="303">
        <f t="shared" si="19"/>
        <v>3421.9</v>
      </c>
      <c r="M54" s="303">
        <f>TRUNC(F54 * J54, 2)</f>
        <v>3656.27</v>
      </c>
      <c r="N54" s="304">
        <f t="shared" si="15"/>
        <v>4.8788595637914425E-4</v>
      </c>
      <c r="O54" s="305"/>
      <c r="P54" s="305"/>
      <c r="Q54" s="305"/>
      <c r="R54" s="305"/>
      <c r="S54" s="290">
        <f t="shared" si="1"/>
        <v>3000.01</v>
      </c>
    </row>
    <row r="55" spans="1:19" x14ac:dyDescent="0.2">
      <c r="A55" s="177" t="s">
        <v>1476</v>
      </c>
      <c r="B55" s="177" t="s">
        <v>367</v>
      </c>
      <c r="C55" s="177" t="s">
        <v>110</v>
      </c>
      <c r="D55" s="301" t="s">
        <v>124</v>
      </c>
      <c r="E55" s="177" t="s">
        <v>120</v>
      </c>
      <c r="F55" s="302">
        <f>'Simião Guerreiro'!F55+'Antônio de Oliveira'!F55+'Cenêncio Ferreira'!F55+'Central Pres. Médice'!F55+'Av. Central do Jacuí'!F55+'Andrade Neves'!F55+'Av. Pio XII'!F55+'Av. Maia Filho'!F55</f>
        <v>2303.2399999999998</v>
      </c>
      <c r="G55" s="303">
        <v>191.74</v>
      </c>
      <c r="H55" s="303">
        <v>3.53</v>
      </c>
      <c r="I55" s="303">
        <v>233.03</v>
      </c>
      <c r="J55" s="303">
        <f>TRUNC(G55 * (1 + 23.38 / 100), 2)</f>
        <v>236.56</v>
      </c>
      <c r="K55" s="303">
        <f t="shared" si="18"/>
        <v>8130.43</v>
      </c>
      <c r="L55" s="303">
        <f t="shared" si="19"/>
        <v>536724.0199999999</v>
      </c>
      <c r="M55" s="303">
        <f>TRUNC(F55 * J55, 2)</f>
        <v>544854.44999999995</v>
      </c>
      <c r="N55" s="304">
        <f t="shared" si="15"/>
        <v>7.2704377528377995E-2</v>
      </c>
      <c r="O55" s="305"/>
      <c r="P55" s="305"/>
      <c r="Q55" s="305"/>
      <c r="R55" s="305"/>
      <c r="S55" s="290">
        <f t="shared" si="1"/>
        <v>441623.23</v>
      </c>
    </row>
    <row r="56" spans="1:19" ht="25.5" x14ac:dyDescent="0.2">
      <c r="A56" s="177" t="s">
        <v>1477</v>
      </c>
      <c r="B56" s="177" t="s">
        <v>369</v>
      </c>
      <c r="C56" s="177" t="s">
        <v>110</v>
      </c>
      <c r="D56" s="301" t="s">
        <v>370</v>
      </c>
      <c r="E56" s="177" t="s">
        <v>120</v>
      </c>
      <c r="F56" s="302">
        <f>'Simião Guerreiro'!F56+'Antônio de Oliveira'!F56+'Cenêncio Ferreira'!F56+'Central Pres. Médice'!F56+'Av. Central do Jacuí'!F56+'Andrade Neves'!F56+'Av. Pio XII'!F56+'Av. Maia Filho'!F56</f>
        <v>126.69</v>
      </c>
      <c r="G56" s="303">
        <v>4117.58</v>
      </c>
      <c r="H56" s="303">
        <v>0</v>
      </c>
      <c r="I56" s="303">
        <v>4735.21</v>
      </c>
      <c r="J56" s="303" t="str">
        <f>TRUNC(G56 * (1 + 15 / 100), 2) &amp;CHAR(10)&amp; "(15.0%)"</f>
        <v>4735,21
(15.0%)</v>
      </c>
      <c r="K56" s="303">
        <f t="shared" si="18"/>
        <v>0</v>
      </c>
      <c r="L56" s="303">
        <f t="shared" si="19"/>
        <v>599903.75</v>
      </c>
      <c r="M56" s="303">
        <f>TRUNC((F56 * 1 ) * TRUNC(G56 * (1 + 15 / 100), 2), 2)</f>
        <v>599903.75</v>
      </c>
      <c r="N56" s="304">
        <f t="shared" si="15"/>
        <v>8.0050055057253724E-2</v>
      </c>
      <c r="O56" s="305"/>
      <c r="P56" s="305"/>
      <c r="Q56" s="305"/>
      <c r="R56" s="305"/>
      <c r="S56" s="290">
        <f t="shared" si="1"/>
        <v>521656.21</v>
      </c>
    </row>
    <row r="57" spans="1:19" ht="38.25" x14ac:dyDescent="0.2">
      <c r="A57" s="177" t="s">
        <v>1478</v>
      </c>
      <c r="B57" s="177" t="s">
        <v>348</v>
      </c>
      <c r="C57" s="177" t="s">
        <v>23</v>
      </c>
      <c r="D57" s="301" t="s">
        <v>349</v>
      </c>
      <c r="E57" s="177" t="s">
        <v>350</v>
      </c>
      <c r="F57" s="302">
        <f>'Simião Guerreiro'!F57+'Antônio de Oliveira'!F57+'Cenêncio Ferreira'!F57+'Central Pres. Médice'!F57+'Av. Central do Jacuí'!F57+'Andrade Neves'!F57+'Av. Pio XII'!F57+'Av. Maia Filho'!F57</f>
        <v>3800.7</v>
      </c>
      <c r="G57" s="303">
        <v>1.69</v>
      </c>
      <c r="H57" s="303">
        <v>0.13</v>
      </c>
      <c r="I57" s="303">
        <v>1.95</v>
      </c>
      <c r="J57" s="303">
        <f>TRUNC(G57 * (1 + 23.38 / 100), 2)</f>
        <v>2.08</v>
      </c>
      <c r="K57" s="303">
        <f t="shared" si="18"/>
        <v>494.09</v>
      </c>
      <c r="L57" s="303">
        <f t="shared" si="19"/>
        <v>7411.36</v>
      </c>
      <c r="M57" s="303">
        <f>TRUNC(F57 * J57, 2)</f>
        <v>7905.45</v>
      </c>
      <c r="N57" s="304">
        <f t="shared" si="15"/>
        <v>1.0548887346551283E-3</v>
      </c>
      <c r="O57" s="305"/>
      <c r="P57" s="305"/>
      <c r="Q57" s="305"/>
      <c r="R57" s="305"/>
      <c r="S57" s="290">
        <f t="shared" si="1"/>
        <v>6423.18</v>
      </c>
    </row>
    <row r="58" spans="1:19" ht="38.25" x14ac:dyDescent="0.2">
      <c r="A58" s="177" t="s">
        <v>1479</v>
      </c>
      <c r="B58" s="177" t="s">
        <v>352</v>
      </c>
      <c r="C58" s="177" t="s">
        <v>23</v>
      </c>
      <c r="D58" s="301" t="s">
        <v>353</v>
      </c>
      <c r="E58" s="177" t="s">
        <v>350</v>
      </c>
      <c r="F58" s="302">
        <f>'Simião Guerreiro'!F58+'Antônio de Oliveira'!F58+'Cenêncio Ferreira'!F58+'Central Pres. Médice'!F58+'Av. Central do Jacuí'!F58+'Andrade Neves'!F58+'Av. Pio XII'!F58+'Av. Maia Filho'!F58</f>
        <v>39147.210000000006</v>
      </c>
      <c r="G58" s="303">
        <v>0.64</v>
      </c>
      <c r="H58" s="303">
        <v>0.05</v>
      </c>
      <c r="I58" s="303">
        <v>0.73</v>
      </c>
      <c r="J58" s="303">
        <f>TRUNC(G58 * (1 + 23.38 / 100), 2)</f>
        <v>0.78</v>
      </c>
      <c r="K58" s="303">
        <f t="shared" si="18"/>
        <v>1957.36</v>
      </c>
      <c r="L58" s="303">
        <f t="shared" si="19"/>
        <v>28577.46</v>
      </c>
      <c r="M58" s="303">
        <f>TRUNC(F58 * J58, 2)</f>
        <v>30534.82</v>
      </c>
      <c r="N58" s="304">
        <f t="shared" si="15"/>
        <v>4.0745103229698626E-3</v>
      </c>
      <c r="O58" s="305"/>
      <c r="P58" s="305"/>
      <c r="Q58" s="305"/>
      <c r="R58" s="305"/>
      <c r="S58" s="290">
        <f t="shared" si="1"/>
        <v>25054.21</v>
      </c>
    </row>
    <row r="59" spans="1:19" x14ac:dyDescent="0.2">
      <c r="A59" s="177" t="s">
        <v>1480</v>
      </c>
      <c r="B59" s="177" t="s">
        <v>340</v>
      </c>
      <c r="C59" s="177" t="s">
        <v>110</v>
      </c>
      <c r="D59" s="301" t="s">
        <v>116</v>
      </c>
      <c r="E59" s="177" t="s">
        <v>341</v>
      </c>
      <c r="F59" s="302">
        <f>'Simião Guerreiro'!F59+'Antônio de Oliveira'!F59+'Cenêncio Ferreira'!F59+'Central Pres. Médice'!F59+'Av. Central do Jacuí'!F59+'Andrade Neves'!F59+'Av. Pio XII'!F59+'Av. Maia Filho'!F59</f>
        <v>108127.49</v>
      </c>
      <c r="G59" s="303">
        <v>0.82</v>
      </c>
      <c r="H59" s="303">
        <v>0</v>
      </c>
      <c r="I59" s="303">
        <v>1.01</v>
      </c>
      <c r="J59" s="303">
        <f>TRUNC(G59 * (1 + 23.38 / 100), 2)</f>
        <v>1.01</v>
      </c>
      <c r="K59" s="303">
        <f t="shared" si="18"/>
        <v>0</v>
      </c>
      <c r="L59" s="303">
        <f t="shared" si="19"/>
        <v>109208.76</v>
      </c>
      <c r="M59" s="303">
        <f>TRUNC(F59 * J59, 2)</f>
        <v>109208.76</v>
      </c>
      <c r="N59" s="304">
        <f t="shared" si="15"/>
        <v>1.4572616441778215E-2</v>
      </c>
      <c r="O59" s="305"/>
      <c r="P59" s="305"/>
      <c r="Q59" s="305"/>
      <c r="R59" s="305"/>
      <c r="S59" s="290">
        <f t="shared" si="1"/>
        <v>88664.54</v>
      </c>
    </row>
    <row r="60" spans="1:19" x14ac:dyDescent="0.2">
      <c r="A60" s="176" t="s">
        <v>377</v>
      </c>
      <c r="B60" s="176"/>
      <c r="C60" s="176"/>
      <c r="D60" s="294" t="s">
        <v>285</v>
      </c>
      <c r="E60" s="294"/>
      <c r="F60" s="306"/>
      <c r="G60" s="296"/>
      <c r="H60" s="296"/>
      <c r="I60" s="296"/>
      <c r="J60" s="296"/>
      <c r="K60" s="296"/>
      <c r="L60" s="296"/>
      <c r="M60" s="297">
        <f>SUM(M61:M71)</f>
        <v>1737289.3599999999</v>
      </c>
      <c r="N60" s="298">
        <f t="shared" si="15"/>
        <v>0.23182070276837086</v>
      </c>
      <c r="O60" s="299">
        <f>'Simião Guerreiro'!M60+'Antônio de Oliveira'!M60+'Cenêncio Ferreira'!M60+'Central Pres. Médice'!M60+'Av. Central do Jacuí'!M60+'Andrade Neves'!M60+'Av. Pio XII'!M60</f>
        <v>1737289.3599999999</v>
      </c>
      <c r="P60" s="299">
        <f>M60-O60</f>
        <v>0</v>
      </c>
      <c r="Q60" s="300"/>
      <c r="R60" s="300"/>
      <c r="S60" s="290">
        <f t="shared" si="1"/>
        <v>0</v>
      </c>
    </row>
    <row r="61" spans="1:19" x14ac:dyDescent="0.2">
      <c r="A61" s="177" t="s">
        <v>378</v>
      </c>
      <c r="B61" s="177" t="s">
        <v>332</v>
      </c>
      <c r="C61" s="177" t="s">
        <v>110</v>
      </c>
      <c r="D61" s="301" t="s">
        <v>113</v>
      </c>
      <c r="E61" s="177" t="s">
        <v>48</v>
      </c>
      <c r="F61" s="302">
        <f>'Simião Guerreiro'!F61+'Antônio de Oliveira'!F61+'Cenêncio Ferreira'!F61+'Central Pres. Médice'!F61+'Av. Central do Jacuí'!F61+'Andrade Neves'!F61+'Av. Pio XII'!F61+'Av. Maia Filho'!F61</f>
        <v>3432.96</v>
      </c>
      <c r="G61" s="303">
        <v>7.03</v>
      </c>
      <c r="H61" s="303">
        <v>1.1200000000000001</v>
      </c>
      <c r="I61" s="303">
        <v>7.55</v>
      </c>
      <c r="J61" s="303">
        <f t="shared" ref="J61:J67" si="20">TRUNC(G61 * (1 + 23.38 / 100), 2)</f>
        <v>8.67</v>
      </c>
      <c r="K61" s="303">
        <f t="shared" ref="K61:K71" si="21">TRUNC(F61 * H61, 2)</f>
        <v>3844.91</v>
      </c>
      <c r="L61" s="303">
        <f t="shared" ref="L61:L71" si="22">M61 - K61</f>
        <v>25918.85</v>
      </c>
      <c r="M61" s="303">
        <f t="shared" ref="M61:M67" si="23">TRUNC(F61 * J61, 2)</f>
        <v>29763.759999999998</v>
      </c>
      <c r="N61" s="304">
        <f t="shared" si="15"/>
        <v>3.9716214921325056E-3</v>
      </c>
      <c r="O61" s="305"/>
      <c r="P61" s="305"/>
      <c r="Q61" s="305"/>
      <c r="R61" s="305"/>
      <c r="S61" s="290">
        <f t="shared" si="1"/>
        <v>24133.7</v>
      </c>
    </row>
    <row r="62" spans="1:19" x14ac:dyDescent="0.2">
      <c r="A62" s="177" t="s">
        <v>379</v>
      </c>
      <c r="B62" s="177" t="s">
        <v>380</v>
      </c>
      <c r="C62" s="177" t="s">
        <v>110</v>
      </c>
      <c r="D62" s="301" t="s">
        <v>132</v>
      </c>
      <c r="E62" s="177" t="s">
        <v>25</v>
      </c>
      <c r="F62" s="302">
        <f>'Simião Guerreiro'!F62+'Antônio de Oliveira'!F62+'Cenêncio Ferreira'!F62+'Central Pres. Médice'!F62+'Av. Central do Jacuí'!F62+'Andrade Neves'!F62+'Av. Pio XII'!F62+'Av. Maia Filho'!F62</f>
        <v>6865.88</v>
      </c>
      <c r="G62" s="303">
        <v>1.85</v>
      </c>
      <c r="H62" s="303">
        <v>0.04</v>
      </c>
      <c r="I62" s="303">
        <v>2.2400000000000002</v>
      </c>
      <c r="J62" s="303">
        <f t="shared" si="20"/>
        <v>2.2799999999999998</v>
      </c>
      <c r="K62" s="303">
        <f t="shared" si="21"/>
        <v>274.63</v>
      </c>
      <c r="L62" s="303">
        <f t="shared" si="22"/>
        <v>15379.570000000002</v>
      </c>
      <c r="M62" s="303">
        <f t="shared" si="23"/>
        <v>15654.2</v>
      </c>
      <c r="N62" s="304">
        <f t="shared" si="15"/>
        <v>2.0888677089904192E-3</v>
      </c>
      <c r="O62" s="305"/>
      <c r="P62" s="305"/>
      <c r="Q62" s="305"/>
      <c r="R62" s="305"/>
      <c r="S62" s="290">
        <f t="shared" si="1"/>
        <v>12701.87</v>
      </c>
    </row>
    <row r="63" spans="1:19" ht="25.5" x14ac:dyDescent="0.2">
      <c r="A63" s="177" t="s">
        <v>381</v>
      </c>
      <c r="B63" s="177" t="s">
        <v>382</v>
      </c>
      <c r="C63" s="177" t="s">
        <v>110</v>
      </c>
      <c r="D63" s="301" t="s">
        <v>383</v>
      </c>
      <c r="E63" s="177" t="s">
        <v>48</v>
      </c>
      <c r="F63" s="302">
        <f>'Simião Guerreiro'!F63+'Antônio de Oliveira'!F63+'Cenêncio Ferreira'!F63+'Central Pres. Médice'!F63+'Av. Central do Jacuí'!F63+'Andrade Neves'!F63+'Av. Pio XII'!F63+'Av. Maia Filho'!F63</f>
        <v>2746.3599999999997</v>
      </c>
      <c r="G63" s="303">
        <v>199.52</v>
      </c>
      <c r="H63" s="303">
        <v>0.69</v>
      </c>
      <c r="I63" s="303">
        <v>245.47</v>
      </c>
      <c r="J63" s="303">
        <f t="shared" si="20"/>
        <v>246.16</v>
      </c>
      <c r="K63" s="303">
        <f t="shared" si="21"/>
        <v>1894.98</v>
      </c>
      <c r="L63" s="303">
        <f t="shared" si="22"/>
        <v>674148.99</v>
      </c>
      <c r="M63" s="303">
        <f t="shared" si="23"/>
        <v>676043.97</v>
      </c>
      <c r="N63" s="304">
        <f t="shared" si="15"/>
        <v>9.0210066230831831E-2</v>
      </c>
      <c r="O63" s="305"/>
      <c r="P63" s="305"/>
      <c r="Q63" s="305"/>
      <c r="R63" s="305"/>
      <c r="S63" s="290">
        <f t="shared" si="1"/>
        <v>547953.74</v>
      </c>
    </row>
    <row r="64" spans="1:19" x14ac:dyDescent="0.2">
      <c r="A64" s="177" t="s">
        <v>384</v>
      </c>
      <c r="B64" s="177" t="s">
        <v>340</v>
      </c>
      <c r="C64" s="177" t="s">
        <v>110</v>
      </c>
      <c r="D64" s="301" t="s">
        <v>116</v>
      </c>
      <c r="E64" s="177" t="s">
        <v>341</v>
      </c>
      <c r="F64" s="302">
        <f>'Simião Guerreiro'!F64+'Antônio de Oliveira'!F64+'Cenêncio Ferreira'!F64+'Central Pres. Médice'!F64+'Av. Central do Jacuí'!F64+'Andrade Neves'!F64+'Av. Pio XII'!F64+'Av. Maia Filho'!F64</f>
        <v>422898.25</v>
      </c>
      <c r="G64" s="303">
        <v>0.82</v>
      </c>
      <c r="H64" s="303">
        <v>0</v>
      </c>
      <c r="I64" s="303">
        <v>1.01</v>
      </c>
      <c r="J64" s="303">
        <f t="shared" si="20"/>
        <v>1.01</v>
      </c>
      <c r="K64" s="303">
        <f t="shared" si="21"/>
        <v>0</v>
      </c>
      <c r="L64" s="303">
        <f t="shared" si="22"/>
        <v>427127.23</v>
      </c>
      <c r="M64" s="303">
        <f t="shared" si="23"/>
        <v>427127.23</v>
      </c>
      <c r="N64" s="304">
        <f t="shared" si="15"/>
        <v>5.6995073422948718E-2</v>
      </c>
      <c r="O64" s="305"/>
      <c r="P64" s="305"/>
      <c r="Q64" s="305"/>
      <c r="R64" s="305"/>
      <c r="S64" s="290">
        <f t="shared" si="1"/>
        <v>346776.56</v>
      </c>
    </row>
    <row r="65" spans="1:19" x14ac:dyDescent="0.2">
      <c r="A65" s="177" t="s">
        <v>385</v>
      </c>
      <c r="B65" s="177" t="s">
        <v>338</v>
      </c>
      <c r="C65" s="177" t="s">
        <v>110</v>
      </c>
      <c r="D65" s="301" t="s">
        <v>119</v>
      </c>
      <c r="E65" s="177" t="s">
        <v>48</v>
      </c>
      <c r="F65" s="302">
        <f>'Simião Guerreiro'!F65+'Antônio de Oliveira'!F65+'Cenêncio Ferreira'!F65+'Central Pres. Médice'!F65+'Av. Central do Jacuí'!F65+'Andrade Neves'!F65+'Av. Pio XII'!F65+'Av. Maia Filho'!F65</f>
        <v>1029.8800000000001</v>
      </c>
      <c r="G65" s="303">
        <v>240.05</v>
      </c>
      <c r="H65" s="303">
        <v>1.03</v>
      </c>
      <c r="I65" s="303">
        <v>295.14</v>
      </c>
      <c r="J65" s="303">
        <f t="shared" si="20"/>
        <v>296.17</v>
      </c>
      <c r="K65" s="303">
        <f t="shared" si="21"/>
        <v>1060.77</v>
      </c>
      <c r="L65" s="303">
        <f t="shared" si="22"/>
        <v>303958.77999999997</v>
      </c>
      <c r="M65" s="303">
        <f t="shared" si="23"/>
        <v>305019.55</v>
      </c>
      <c r="N65" s="304">
        <f t="shared" si="15"/>
        <v>4.0701248777055908E-2</v>
      </c>
      <c r="O65" s="305"/>
      <c r="P65" s="305"/>
      <c r="Q65" s="305"/>
      <c r="R65" s="305"/>
      <c r="S65" s="290">
        <f t="shared" si="1"/>
        <v>247222.69</v>
      </c>
    </row>
    <row r="66" spans="1:19" x14ac:dyDescent="0.2">
      <c r="A66" s="177" t="s">
        <v>386</v>
      </c>
      <c r="B66" s="177" t="s">
        <v>340</v>
      </c>
      <c r="C66" s="177" t="s">
        <v>110</v>
      </c>
      <c r="D66" s="301" t="s">
        <v>116</v>
      </c>
      <c r="E66" s="177" t="s">
        <v>341</v>
      </c>
      <c r="F66" s="302">
        <f>'Simião Guerreiro'!F66+'Antônio de Oliveira'!F66+'Cenêncio Ferreira'!F66+'Central Pres. Médice'!F66+'Av. Central do Jacuí'!F66+'Andrade Neves'!F66+'Av. Pio XII'!F66+'Av. Maia Filho'!F66</f>
        <v>190303.29</v>
      </c>
      <c r="G66" s="303">
        <v>0.82</v>
      </c>
      <c r="H66" s="303">
        <v>0</v>
      </c>
      <c r="I66" s="303">
        <v>1.01</v>
      </c>
      <c r="J66" s="303">
        <f t="shared" si="20"/>
        <v>1.01</v>
      </c>
      <c r="K66" s="303">
        <f t="shared" si="21"/>
        <v>0</v>
      </c>
      <c r="L66" s="303">
        <f t="shared" si="22"/>
        <v>192206.32</v>
      </c>
      <c r="M66" s="303">
        <f t="shared" si="23"/>
        <v>192206.32</v>
      </c>
      <c r="N66" s="304">
        <f t="shared" si="15"/>
        <v>2.5647658475800705E-2</v>
      </c>
      <c r="O66" s="305"/>
      <c r="P66" s="305"/>
      <c r="Q66" s="305"/>
      <c r="R66" s="305"/>
      <c r="S66" s="290">
        <f t="shared" si="1"/>
        <v>156048.69</v>
      </c>
    </row>
    <row r="67" spans="1:19" x14ac:dyDescent="0.2">
      <c r="A67" s="177" t="s">
        <v>387</v>
      </c>
      <c r="B67" s="177" t="s">
        <v>343</v>
      </c>
      <c r="C67" s="177" t="s">
        <v>110</v>
      </c>
      <c r="D67" s="301" t="s">
        <v>344</v>
      </c>
      <c r="E67" s="177" t="s">
        <v>25</v>
      </c>
      <c r="F67" s="302">
        <f>'Simião Guerreiro'!F67+'Antônio de Oliveira'!F67+'Cenêncio Ferreira'!F67+'Central Pres. Médice'!F67+'Av. Central do Jacuí'!F67+'Andrade Neves'!F67+'Av. Pio XII'!F67+'Av. Maia Filho'!F67</f>
        <v>6865.88</v>
      </c>
      <c r="G67" s="303">
        <v>0.56000000000000005</v>
      </c>
      <c r="H67" s="303">
        <v>0.05</v>
      </c>
      <c r="I67" s="303">
        <v>0.64</v>
      </c>
      <c r="J67" s="303">
        <f t="shared" si="20"/>
        <v>0.69</v>
      </c>
      <c r="K67" s="303">
        <f t="shared" si="21"/>
        <v>343.29</v>
      </c>
      <c r="L67" s="303">
        <f t="shared" si="22"/>
        <v>4394.16</v>
      </c>
      <c r="M67" s="303">
        <f t="shared" si="23"/>
        <v>4737.45</v>
      </c>
      <c r="N67" s="304">
        <f t="shared" si="15"/>
        <v>6.3215663067781556E-4</v>
      </c>
      <c r="O67" s="305"/>
      <c r="P67" s="305"/>
      <c r="Q67" s="305"/>
      <c r="R67" s="305"/>
      <c r="S67" s="290">
        <f t="shared" si="1"/>
        <v>3844.89</v>
      </c>
    </row>
    <row r="68" spans="1:19" ht="25.5" x14ac:dyDescent="0.2">
      <c r="A68" s="177" t="s">
        <v>388</v>
      </c>
      <c r="B68" s="177" t="s">
        <v>346</v>
      </c>
      <c r="C68" s="177" t="s">
        <v>110</v>
      </c>
      <c r="D68" s="301" t="s">
        <v>222</v>
      </c>
      <c r="E68" s="177" t="s">
        <v>120</v>
      </c>
      <c r="F68" s="302">
        <f>'Simião Guerreiro'!F68+'Antônio de Oliveira'!F68+'Cenêncio Ferreira'!F68+'Central Pres. Médice'!F68+'Av. Central do Jacuí'!F68+'Andrade Neves'!F68+'Av. Pio XII'!F68+'Av. Maia Filho'!F68</f>
        <v>6.8599999999999994</v>
      </c>
      <c r="G68" s="303">
        <v>3122.09</v>
      </c>
      <c r="H68" s="303">
        <v>0</v>
      </c>
      <c r="I68" s="303">
        <v>3590.4</v>
      </c>
      <c r="J68" s="303" t="str">
        <f>TRUNC(G68 * (1 + 15 / 100), 2) &amp;CHAR(10)&amp; "(15.0%)"</f>
        <v>3590,4
(15.0%)</v>
      </c>
      <c r="K68" s="303">
        <f t="shared" si="21"/>
        <v>0</v>
      </c>
      <c r="L68" s="303">
        <f t="shared" si="22"/>
        <v>24630.14</v>
      </c>
      <c r="M68" s="303">
        <f>TRUNC((F68 * 1 ) * TRUNC(G68 * (1 + 15 / 100), 2), 2)</f>
        <v>24630.14</v>
      </c>
      <c r="N68" s="304">
        <f t="shared" si="15"/>
        <v>3.2866006639696234E-3</v>
      </c>
      <c r="O68" s="305"/>
      <c r="P68" s="305"/>
      <c r="Q68" s="305"/>
      <c r="R68" s="305"/>
      <c r="S68" s="290">
        <f t="shared" si="1"/>
        <v>21417.53</v>
      </c>
    </row>
    <row r="69" spans="1:19" ht="38.25" x14ac:dyDescent="0.2">
      <c r="A69" s="177" t="s">
        <v>389</v>
      </c>
      <c r="B69" s="177" t="s">
        <v>348</v>
      </c>
      <c r="C69" s="177" t="s">
        <v>23</v>
      </c>
      <c r="D69" s="301" t="s">
        <v>349</v>
      </c>
      <c r="E69" s="177" t="s">
        <v>350</v>
      </c>
      <c r="F69" s="302">
        <f>'Simião Guerreiro'!F69+'Antônio de Oliveira'!F69+'Cenêncio Ferreira'!F69+'Central Pres. Médice'!F69+'Av. Central do Jacuí'!F69+'Andrade Neves'!F69+'Av. Pio XII'!F69+'Av. Maia Filho'!F69</f>
        <v>205.8</v>
      </c>
      <c r="G69" s="303">
        <v>1.69</v>
      </c>
      <c r="H69" s="303">
        <v>0.13</v>
      </c>
      <c r="I69" s="303">
        <v>1.95</v>
      </c>
      <c r="J69" s="303">
        <f>TRUNC(G69 * (1 + 23.38 / 100), 2)</f>
        <v>2.08</v>
      </c>
      <c r="K69" s="303">
        <f t="shared" si="21"/>
        <v>26.75</v>
      </c>
      <c r="L69" s="303">
        <f t="shared" si="22"/>
        <v>401.31</v>
      </c>
      <c r="M69" s="303">
        <f>TRUNC(F69 * J69, 2)</f>
        <v>428.06</v>
      </c>
      <c r="N69" s="304">
        <f t="shared" si="15"/>
        <v>5.7119540539308226E-5</v>
      </c>
      <c r="O69" s="305"/>
      <c r="P69" s="305"/>
      <c r="Q69" s="305"/>
      <c r="R69" s="305"/>
      <c r="S69" s="290">
        <f t="shared" si="1"/>
        <v>347.8</v>
      </c>
    </row>
    <row r="70" spans="1:19" ht="38.25" x14ac:dyDescent="0.2">
      <c r="A70" s="177" t="s">
        <v>390</v>
      </c>
      <c r="B70" s="177" t="s">
        <v>352</v>
      </c>
      <c r="C70" s="177" t="s">
        <v>23</v>
      </c>
      <c r="D70" s="301" t="s">
        <v>353</v>
      </c>
      <c r="E70" s="177" t="s">
        <v>350</v>
      </c>
      <c r="F70" s="302">
        <f>'Simião Guerreiro'!F70+'Antônio de Oliveira'!F70+'Cenêncio Ferreira'!F70+'Central Pres. Médice'!F70+'Av. Central do Jacuí'!F70+'Andrade Neves'!F70+'Av. Pio XII'!F70+'Av. Maia Filho'!F70</f>
        <v>2119.7400000000002</v>
      </c>
      <c r="G70" s="303">
        <v>0.64</v>
      </c>
      <c r="H70" s="303">
        <v>0.05</v>
      </c>
      <c r="I70" s="303">
        <v>0.73</v>
      </c>
      <c r="J70" s="303">
        <f>TRUNC(G70 * (1 + 23.38 / 100), 2)</f>
        <v>0.78</v>
      </c>
      <c r="K70" s="303">
        <f t="shared" si="21"/>
        <v>105.98</v>
      </c>
      <c r="L70" s="303">
        <f t="shared" si="22"/>
        <v>1547.41</v>
      </c>
      <c r="M70" s="303">
        <f>TRUNC(F70 * J70, 2)</f>
        <v>1653.39</v>
      </c>
      <c r="N70" s="304">
        <f t="shared" si="15"/>
        <v>2.2062532619793215E-4</v>
      </c>
      <c r="O70" s="305"/>
      <c r="P70" s="305"/>
      <c r="Q70" s="305"/>
      <c r="R70" s="305"/>
      <c r="S70" s="290">
        <f t="shared" si="1"/>
        <v>1356.63</v>
      </c>
    </row>
    <row r="71" spans="1:19" x14ac:dyDescent="0.2">
      <c r="A71" s="177" t="s">
        <v>391</v>
      </c>
      <c r="B71" s="177" t="s">
        <v>392</v>
      </c>
      <c r="C71" s="177" t="s">
        <v>110</v>
      </c>
      <c r="D71" s="301" t="s">
        <v>393</v>
      </c>
      <c r="E71" s="177" t="s">
        <v>48</v>
      </c>
      <c r="F71" s="302">
        <f>'Simião Guerreiro'!F71+'Antônio de Oliveira'!F71+'Cenêncio Ferreira'!F71+'Central Pres. Médice'!F71+'Av. Central do Jacuí'!F71+'Andrade Neves'!F71+'Av. Pio XII'!F71+'Av. Maia Filho'!F71</f>
        <v>644.74</v>
      </c>
      <c r="G71" s="303">
        <v>75.459999999999994</v>
      </c>
      <c r="H71" s="303">
        <v>1.63</v>
      </c>
      <c r="I71" s="303">
        <v>91.47</v>
      </c>
      <c r="J71" s="303">
        <f>TRUNC(G71 * (1 + 23.38 / 100), 2)</f>
        <v>93.1</v>
      </c>
      <c r="K71" s="303">
        <f t="shared" si="21"/>
        <v>1050.92</v>
      </c>
      <c r="L71" s="303">
        <f t="shared" si="22"/>
        <v>58974.37</v>
      </c>
      <c r="M71" s="303">
        <f>TRUNC(F71 * J71, 2)</f>
        <v>60025.29</v>
      </c>
      <c r="N71" s="304">
        <f t="shared" ref="N71:N102" si="24">M71 / $M$115</f>
        <v>8.0096644992261202E-3</v>
      </c>
      <c r="O71" s="305"/>
      <c r="P71" s="305"/>
      <c r="Q71" s="305"/>
      <c r="R71" s="305"/>
      <c r="S71" s="290">
        <f t="shared" ref="S71:S114" si="25">TRUNC(F71*G71,2)</f>
        <v>48652.08</v>
      </c>
    </row>
    <row r="72" spans="1:19" x14ac:dyDescent="0.2">
      <c r="A72" s="176" t="s">
        <v>75</v>
      </c>
      <c r="B72" s="176"/>
      <c r="C72" s="176"/>
      <c r="D72" s="294" t="s">
        <v>76</v>
      </c>
      <c r="E72" s="294"/>
      <c r="F72" s="306"/>
      <c r="G72" s="296"/>
      <c r="H72" s="296"/>
      <c r="I72" s="296"/>
      <c r="J72" s="296"/>
      <c r="K72" s="296"/>
      <c r="L72" s="296"/>
      <c r="M72" s="297">
        <f>SUM(M73:M73)</f>
        <v>235612.09</v>
      </c>
      <c r="N72" s="298">
        <f t="shared" si="24"/>
        <v>3.1439644737434325E-2</v>
      </c>
      <c r="O72" s="299">
        <f>'Simião Guerreiro'!M72+'Antônio de Oliveira'!M72+'Cenêncio Ferreira'!M72+'Central Pres. Médice'!M72+'Av. Central do Jacuí'!M72+'Andrade Neves'!M72+'Av. Pio XII'!M72</f>
        <v>235612.1</v>
      </c>
      <c r="P72" s="299">
        <f>M72-O72</f>
        <v>-1.0000000009313226E-2</v>
      </c>
      <c r="Q72" s="300"/>
      <c r="R72" s="300"/>
      <c r="S72" s="290">
        <f t="shared" si="25"/>
        <v>0</v>
      </c>
    </row>
    <row r="73" spans="1:19" x14ac:dyDescent="0.2">
      <c r="A73" s="177" t="s">
        <v>77</v>
      </c>
      <c r="B73" s="177" t="s">
        <v>394</v>
      </c>
      <c r="C73" s="177" t="s">
        <v>110</v>
      </c>
      <c r="D73" s="301" t="s">
        <v>157</v>
      </c>
      <c r="E73" s="177" t="s">
        <v>336</v>
      </c>
      <c r="F73" s="302">
        <f>'Simião Guerreiro'!F73+'Antônio de Oliveira'!F73+'Cenêncio Ferreira'!F73+'Central Pres. Médice'!F73+'Av. Central do Jacuí'!F73+'Andrade Neves'!F73+'Av. Pio XII'!F73+'Av. Maia Filho'!F73</f>
        <v>3390.59</v>
      </c>
      <c r="G73" s="303">
        <v>56.33</v>
      </c>
      <c r="H73" s="303">
        <v>34.56</v>
      </c>
      <c r="I73" s="303">
        <v>34.93</v>
      </c>
      <c r="J73" s="303">
        <f>TRUNC(G73 * (1 + 23.38 / 100), 2)</f>
        <v>69.489999999999995</v>
      </c>
      <c r="K73" s="303">
        <f>TRUNC(F73 * H73, 2)</f>
        <v>117178.79</v>
      </c>
      <c r="L73" s="303">
        <f>M73 - K73</f>
        <v>118433.3</v>
      </c>
      <c r="M73" s="303">
        <f>TRUNC(F73 * J73, 2)</f>
        <v>235612.09</v>
      </c>
      <c r="N73" s="304">
        <f t="shared" si="24"/>
        <v>3.1439644737434325E-2</v>
      </c>
      <c r="O73" s="305"/>
      <c r="P73" s="305"/>
      <c r="Q73" s="305"/>
      <c r="R73" s="305"/>
      <c r="S73" s="290">
        <f t="shared" si="25"/>
        <v>190991.93</v>
      </c>
    </row>
    <row r="74" spans="1:19" x14ac:dyDescent="0.2">
      <c r="A74" s="176" t="s">
        <v>83</v>
      </c>
      <c r="B74" s="176"/>
      <c r="C74" s="176"/>
      <c r="D74" s="294" t="s">
        <v>84</v>
      </c>
      <c r="E74" s="294"/>
      <c r="F74" s="306"/>
      <c r="G74" s="296"/>
      <c r="H74" s="296"/>
      <c r="I74" s="296"/>
      <c r="J74" s="296"/>
      <c r="K74" s="296"/>
      <c r="L74" s="296"/>
      <c r="M74" s="297">
        <f>M75+M80+M83</f>
        <v>389663.43999999994</v>
      </c>
      <c r="N74" s="298">
        <f t="shared" si="24"/>
        <v>5.1995974063837533E-2</v>
      </c>
      <c r="O74" s="299">
        <f>'Simião Guerreiro'!M74+'Antônio de Oliveira'!M74+'Cenêncio Ferreira'!M74+'Central Pres. Médice'!M74+'Av. Central do Jacuí'!M74+'Andrade Neves'!M74+'Av. Pio XII'!M74+'Av. Maia Filho'!M74</f>
        <v>389663.44</v>
      </c>
      <c r="P74" s="299">
        <f>M74-O74</f>
        <v>0</v>
      </c>
      <c r="Q74" s="300"/>
      <c r="R74" s="300"/>
      <c r="S74" s="290">
        <f t="shared" si="25"/>
        <v>0</v>
      </c>
    </row>
    <row r="75" spans="1:19" x14ac:dyDescent="0.2">
      <c r="A75" s="176" t="s">
        <v>85</v>
      </c>
      <c r="B75" s="176"/>
      <c r="C75" s="176"/>
      <c r="D75" s="294" t="s">
        <v>293</v>
      </c>
      <c r="E75" s="294"/>
      <c r="F75" s="306"/>
      <c r="G75" s="296"/>
      <c r="H75" s="296"/>
      <c r="I75" s="296"/>
      <c r="J75" s="296"/>
      <c r="K75" s="296"/>
      <c r="L75" s="296"/>
      <c r="M75" s="297">
        <f>SUM(M76:M79)</f>
        <v>136212.6</v>
      </c>
      <c r="N75" s="298">
        <f t="shared" si="24"/>
        <v>1.8175959275953314E-2</v>
      </c>
      <c r="O75" s="299">
        <f>'Simião Guerreiro'!M75+'Antônio de Oliveira'!M75+'Cenêncio Ferreira'!M75+'Central Pres. Médice'!M75+'Av. Central do Jacuí'!M75+'Andrade Neves'!M75+'Av. Pio XII'!M75</f>
        <v>136212.6</v>
      </c>
      <c r="P75" s="299">
        <f>M75-O75</f>
        <v>0</v>
      </c>
      <c r="Q75" s="300"/>
      <c r="R75" s="300"/>
      <c r="S75" s="290">
        <f t="shared" si="25"/>
        <v>0</v>
      </c>
    </row>
    <row r="76" spans="1:19" x14ac:dyDescent="0.2">
      <c r="A76" s="177" t="s">
        <v>87</v>
      </c>
      <c r="B76" s="177" t="s">
        <v>397</v>
      </c>
      <c r="C76" s="177" t="s">
        <v>110</v>
      </c>
      <c r="D76" s="301" t="s">
        <v>117</v>
      </c>
      <c r="E76" s="177" t="s">
        <v>25</v>
      </c>
      <c r="F76" s="302">
        <f>'Simião Guerreiro'!F76+'Antônio de Oliveira'!F76+'Cenêncio Ferreira'!F76+'Central Pres. Médice'!F76+'Av. Central do Jacuí'!F76+'Andrade Neves'!F76+'Av. Pio XII'!F76+'Av. Maia Filho'!F76</f>
        <v>1562.12</v>
      </c>
      <c r="G76" s="303">
        <v>28.04</v>
      </c>
      <c r="H76" s="303">
        <v>1.01</v>
      </c>
      <c r="I76" s="303">
        <v>33.58</v>
      </c>
      <c r="J76" s="303">
        <f>TRUNC(G76 * (1 + 23.38 / 100), 2)</f>
        <v>34.590000000000003</v>
      </c>
      <c r="K76" s="303">
        <f>TRUNC(F76 * H76, 2)</f>
        <v>1577.74</v>
      </c>
      <c r="L76" s="303">
        <f>M76 - K76</f>
        <v>52455.990000000005</v>
      </c>
      <c r="M76" s="303">
        <f>TRUNC(F76 * J76, 2)</f>
        <v>54033.73</v>
      </c>
      <c r="N76" s="304">
        <f t="shared" si="24"/>
        <v>7.2101617325258964E-3</v>
      </c>
      <c r="O76" s="305"/>
      <c r="P76" s="305"/>
      <c r="Q76" s="305"/>
      <c r="R76" s="305"/>
      <c r="S76" s="290">
        <f t="shared" si="25"/>
        <v>43801.84</v>
      </c>
    </row>
    <row r="77" spans="1:19" x14ac:dyDescent="0.2">
      <c r="A77" s="177" t="s">
        <v>90</v>
      </c>
      <c r="B77" s="177" t="s">
        <v>398</v>
      </c>
      <c r="C77" s="177" t="s">
        <v>110</v>
      </c>
      <c r="D77" s="301" t="s">
        <v>118</v>
      </c>
      <c r="E77" s="177" t="s">
        <v>25</v>
      </c>
      <c r="F77" s="302">
        <f>'Simião Guerreiro'!F77+'Antônio de Oliveira'!F77+'Cenêncio Ferreira'!F77+'Central Pres. Médice'!F77+'Av. Central do Jacuí'!F77+'Andrade Neves'!F77+'Av. Pio XII'!F77+'Av. Maia Filho'!F77</f>
        <v>851.7</v>
      </c>
      <c r="G77" s="303">
        <v>43.57</v>
      </c>
      <c r="H77" s="303">
        <v>4.93</v>
      </c>
      <c r="I77" s="303">
        <v>48.82</v>
      </c>
      <c r="J77" s="303">
        <f>TRUNC(G77 * (1 + 23.38 / 100), 2)</f>
        <v>53.75</v>
      </c>
      <c r="K77" s="303">
        <f>TRUNC(F77 * H77, 2)</f>
        <v>4198.88</v>
      </c>
      <c r="L77" s="303">
        <f>M77 - K77</f>
        <v>41579.990000000005</v>
      </c>
      <c r="M77" s="303">
        <f>TRUNC(F77 * J77, 2)</f>
        <v>45778.87</v>
      </c>
      <c r="N77" s="304">
        <f t="shared" si="24"/>
        <v>6.1086483689406189E-3</v>
      </c>
      <c r="O77" s="305"/>
      <c r="P77" s="305"/>
      <c r="Q77" s="305"/>
      <c r="R77" s="305"/>
      <c r="S77" s="290">
        <f t="shared" si="25"/>
        <v>37108.559999999998</v>
      </c>
    </row>
    <row r="78" spans="1:19" x14ac:dyDescent="0.2">
      <c r="A78" s="177" t="s">
        <v>399</v>
      </c>
      <c r="B78" s="177" t="s">
        <v>289</v>
      </c>
      <c r="C78" s="177" t="s">
        <v>110</v>
      </c>
      <c r="D78" s="301" t="s">
        <v>290</v>
      </c>
      <c r="E78" s="177" t="s">
        <v>155</v>
      </c>
      <c r="F78" s="302">
        <f>'Simião Guerreiro'!F78+'Antônio de Oliveira'!F78+'Cenêncio Ferreira'!F78+'Central Pres. Médice'!F78+'Av. Central do Jacuí'!F78+'Andrade Neves'!F78+'Av. Pio XII'!F78+'Av. Maia Filho'!F78</f>
        <v>100</v>
      </c>
      <c r="G78" s="303">
        <v>83.93</v>
      </c>
      <c r="H78" s="303">
        <v>9.5299999999999994</v>
      </c>
      <c r="I78" s="303">
        <v>94.02</v>
      </c>
      <c r="J78" s="303">
        <f>TRUNC(G78 * (1 + 23.38 / 100), 2)</f>
        <v>103.55</v>
      </c>
      <c r="K78" s="303">
        <f>TRUNC(F78 * H78, 2)</f>
        <v>953</v>
      </c>
      <c r="L78" s="303">
        <f>M78 - K78</f>
        <v>9402</v>
      </c>
      <c r="M78" s="303">
        <f>TRUNC(F78 * J78, 2)</f>
        <v>10355</v>
      </c>
      <c r="N78" s="304">
        <f t="shared" si="24"/>
        <v>1.3817521896101871E-3</v>
      </c>
      <c r="O78" s="305"/>
      <c r="P78" s="305"/>
      <c r="Q78" s="305"/>
      <c r="R78" s="305"/>
      <c r="S78" s="290">
        <f t="shared" si="25"/>
        <v>8393</v>
      </c>
    </row>
    <row r="79" spans="1:19" x14ac:dyDescent="0.2">
      <c r="A79" s="177" t="s">
        <v>400</v>
      </c>
      <c r="B79" s="177" t="s">
        <v>291</v>
      </c>
      <c r="C79" s="177" t="s">
        <v>110</v>
      </c>
      <c r="D79" s="301" t="s">
        <v>292</v>
      </c>
      <c r="E79" s="177" t="s">
        <v>155</v>
      </c>
      <c r="F79" s="302">
        <f>'Simião Guerreiro'!F79+'Antônio de Oliveira'!F79+'Cenêncio Ferreira'!F79+'Central Pres. Médice'!F79+'Av. Central do Jacuí'!F79+'Andrade Neves'!F79+'Av. Pio XII'!F79+'Av. Maia Filho'!F79</f>
        <v>500</v>
      </c>
      <c r="G79" s="303">
        <v>42.22</v>
      </c>
      <c r="H79" s="303">
        <v>3.88</v>
      </c>
      <c r="I79" s="303">
        <v>48.21</v>
      </c>
      <c r="J79" s="303">
        <f>TRUNC(G79 * (1 + 23.38 / 100), 2)</f>
        <v>52.09</v>
      </c>
      <c r="K79" s="303">
        <f>TRUNC(F79 * H79, 2)</f>
        <v>1940</v>
      </c>
      <c r="L79" s="303">
        <f>M79 - K79</f>
        <v>24105</v>
      </c>
      <c r="M79" s="303">
        <f>TRUNC(F79 * J79, 2)</f>
        <v>26045</v>
      </c>
      <c r="N79" s="304">
        <f t="shared" si="24"/>
        <v>3.4753969848766125E-3</v>
      </c>
      <c r="O79" s="305"/>
      <c r="P79" s="305"/>
      <c r="Q79" s="305"/>
      <c r="R79" s="305"/>
      <c r="S79" s="290">
        <f t="shared" si="25"/>
        <v>21110</v>
      </c>
    </row>
    <row r="80" spans="1:19" x14ac:dyDescent="0.2">
      <c r="A80" s="176" t="s">
        <v>151</v>
      </c>
      <c r="B80" s="176"/>
      <c r="C80" s="176"/>
      <c r="D80" s="294" t="s">
        <v>294</v>
      </c>
      <c r="E80" s="294"/>
      <c r="F80" s="306"/>
      <c r="G80" s="296"/>
      <c r="H80" s="296"/>
      <c r="I80" s="296"/>
      <c r="J80" s="296"/>
      <c r="K80" s="296"/>
      <c r="L80" s="296"/>
      <c r="M80" s="297">
        <f>SUM(M81:M82)</f>
        <v>132294</v>
      </c>
      <c r="N80" s="298">
        <f t="shared" si="24"/>
        <v>1.7653068485976833E-2</v>
      </c>
      <c r="O80" s="299">
        <f>'Simião Guerreiro'!M80+'Antônio de Oliveira'!M80+'Cenêncio Ferreira'!M80+'Central Pres. Médice'!M80+'Av. Central do Jacuí'!M80+'Andrade Neves'!M80+'Av. Pio XII'!M80+'Av. Maia Filho'!M80</f>
        <v>132294</v>
      </c>
      <c r="P80" s="299">
        <f>M80-O80</f>
        <v>0</v>
      </c>
      <c r="Q80" s="300"/>
      <c r="R80" s="300"/>
      <c r="S80" s="290">
        <f t="shared" si="25"/>
        <v>0</v>
      </c>
    </row>
    <row r="81" spans="1:19" x14ac:dyDescent="0.2">
      <c r="A81" s="177" t="s">
        <v>401</v>
      </c>
      <c r="B81" s="177" t="s">
        <v>289</v>
      </c>
      <c r="C81" s="177" t="s">
        <v>110</v>
      </c>
      <c r="D81" s="301" t="s">
        <v>290</v>
      </c>
      <c r="E81" s="177" t="s">
        <v>155</v>
      </c>
      <c r="F81" s="302">
        <f>'Simião Guerreiro'!F81+'Antônio de Oliveira'!F81+'Cenêncio Ferreira'!F81+'Central Pres. Médice'!F81+'Av. Central do Jacuí'!F81+'Andrade Neves'!F81+'Av. Pio XII'!F81+'Av. Maia Filho'!F81</f>
        <v>850</v>
      </c>
      <c r="G81" s="303">
        <v>83.93</v>
      </c>
      <c r="H81" s="303">
        <v>9.5299999999999994</v>
      </c>
      <c r="I81" s="303">
        <v>94.02</v>
      </c>
      <c r="J81" s="303">
        <f>TRUNC(G81 * (1 + 23.38 / 100), 2)</f>
        <v>103.55</v>
      </c>
      <c r="K81" s="303">
        <f>TRUNC(F81 * H81, 2)</f>
        <v>8100.5</v>
      </c>
      <c r="L81" s="303">
        <f>M81 - K81</f>
        <v>79917</v>
      </c>
      <c r="M81" s="303">
        <f>TRUNC(F81 * J81, 2)</f>
        <v>88017.5</v>
      </c>
      <c r="N81" s="304">
        <f t="shared" si="24"/>
        <v>1.174489361168659E-2</v>
      </c>
      <c r="O81" s="305"/>
      <c r="P81" s="305"/>
      <c r="Q81" s="305"/>
      <c r="R81" s="305"/>
      <c r="S81" s="290">
        <f t="shared" si="25"/>
        <v>71340.5</v>
      </c>
    </row>
    <row r="82" spans="1:19" x14ac:dyDescent="0.2">
      <c r="A82" s="177" t="s">
        <v>402</v>
      </c>
      <c r="B82" s="177" t="s">
        <v>291</v>
      </c>
      <c r="C82" s="177" t="s">
        <v>110</v>
      </c>
      <c r="D82" s="301" t="s">
        <v>292</v>
      </c>
      <c r="E82" s="177" t="s">
        <v>155</v>
      </c>
      <c r="F82" s="302">
        <f>'Simião Guerreiro'!F82+'Antônio de Oliveira'!F82+'Cenêncio Ferreira'!F82+'Central Pres. Médice'!F82+'Av. Central do Jacuí'!F82+'Andrade Neves'!F82+'Av. Pio XII'!F82+'Av. Maia Filho'!F82</f>
        <v>850</v>
      </c>
      <c r="G82" s="303">
        <v>42.22</v>
      </c>
      <c r="H82" s="303">
        <v>3.88</v>
      </c>
      <c r="I82" s="303">
        <v>48.21</v>
      </c>
      <c r="J82" s="303">
        <f>TRUNC(G82 * (1 + 23.38 / 100), 2)</f>
        <v>52.09</v>
      </c>
      <c r="K82" s="303">
        <f>TRUNC(F82 * H82, 2)</f>
        <v>3298</v>
      </c>
      <c r="L82" s="303">
        <f>M82 - K82</f>
        <v>40978.5</v>
      </c>
      <c r="M82" s="303">
        <f>TRUNC(F82 * J82, 2)</f>
        <v>44276.5</v>
      </c>
      <c r="N82" s="304">
        <f t="shared" si="24"/>
        <v>5.9081748742902413E-3</v>
      </c>
      <c r="O82" s="305"/>
      <c r="P82" s="305"/>
      <c r="Q82" s="305"/>
      <c r="R82" s="305"/>
      <c r="S82" s="290">
        <f t="shared" si="25"/>
        <v>35887</v>
      </c>
    </row>
    <row r="83" spans="1:19" x14ac:dyDescent="0.2">
      <c r="A83" s="176" t="s">
        <v>403</v>
      </c>
      <c r="B83" s="176"/>
      <c r="C83" s="176"/>
      <c r="D83" s="294" t="s">
        <v>152</v>
      </c>
      <c r="E83" s="294"/>
      <c r="F83" s="306"/>
      <c r="G83" s="296"/>
      <c r="H83" s="296"/>
      <c r="I83" s="296"/>
      <c r="J83" s="296"/>
      <c r="K83" s="296"/>
      <c r="L83" s="296"/>
      <c r="M83" s="297">
        <f>SUM(M84:M85)</f>
        <v>121156.84</v>
      </c>
      <c r="N83" s="298">
        <f t="shared" si="24"/>
        <v>1.6166946301907396E-2</v>
      </c>
      <c r="O83" s="299">
        <f>'Simião Guerreiro'!M83+'Antônio de Oliveira'!M83+'Cenêncio Ferreira'!M83+'Central Pres. Médice'!M83+'Av. Central do Jacuí'!M83+'Andrade Neves'!M83+'Av. Pio XII'!M83+'Av. Maia Filho'!M83</f>
        <v>121156.84</v>
      </c>
      <c r="P83" s="299">
        <f>M83-O83</f>
        <v>0</v>
      </c>
      <c r="Q83" s="300"/>
      <c r="R83" s="300"/>
      <c r="S83" s="290">
        <f t="shared" si="25"/>
        <v>0</v>
      </c>
    </row>
    <row r="84" spans="1:19" ht="25.5" x14ac:dyDescent="0.2">
      <c r="A84" s="177" t="s">
        <v>295</v>
      </c>
      <c r="B84" s="177" t="s">
        <v>404</v>
      </c>
      <c r="C84" s="177" t="s">
        <v>110</v>
      </c>
      <c r="D84" s="301" t="s">
        <v>154</v>
      </c>
      <c r="E84" s="177" t="s">
        <v>155</v>
      </c>
      <c r="F84" s="302">
        <f>'Simião Guerreiro'!F84+'Antônio de Oliveira'!F84+'Cenêncio Ferreira'!F84+'Central Pres. Médice'!F84+'Av. Central do Jacuí'!F84+'Andrade Neves'!F84+'Av. Pio XII'!F84+'Av. Maia Filho'!F84</f>
        <v>103</v>
      </c>
      <c r="G84" s="303">
        <v>482.55</v>
      </c>
      <c r="H84" s="303">
        <v>72.010000000000005</v>
      </c>
      <c r="I84" s="303">
        <v>523.36</v>
      </c>
      <c r="J84" s="303">
        <f>TRUNC(G84 * (1 + 23.38 / 100), 2)</f>
        <v>595.37</v>
      </c>
      <c r="K84" s="303">
        <f>TRUNC(F84 * H84, 2)</f>
        <v>7417.03</v>
      </c>
      <c r="L84" s="303">
        <f>M84 - K84</f>
        <v>53906.080000000002</v>
      </c>
      <c r="M84" s="303">
        <f>TRUNC(F84 * J84, 2)</f>
        <v>61323.11</v>
      </c>
      <c r="N84" s="304">
        <f t="shared" si="24"/>
        <v>8.1828432174028357E-3</v>
      </c>
      <c r="O84" s="305"/>
      <c r="P84" s="305"/>
      <c r="Q84" s="305"/>
      <c r="R84" s="305"/>
      <c r="S84" s="290">
        <f t="shared" si="25"/>
        <v>49702.65</v>
      </c>
    </row>
    <row r="85" spans="1:19" ht="25.5" x14ac:dyDescent="0.2">
      <c r="A85" s="177" t="s">
        <v>296</v>
      </c>
      <c r="B85" s="177" t="s">
        <v>405</v>
      </c>
      <c r="C85" s="177" t="s">
        <v>110</v>
      </c>
      <c r="D85" s="301" t="s">
        <v>156</v>
      </c>
      <c r="E85" s="177" t="s">
        <v>155</v>
      </c>
      <c r="F85" s="302">
        <f>'Simião Guerreiro'!F85+'Antônio de Oliveira'!F85+'Cenêncio Ferreira'!F85+'Central Pres. Médice'!F85+'Av. Central do Jacuí'!F85+'Andrade Neves'!F85+'Av. Pio XII'!F85+'Av. Maia Filho'!F85</f>
        <v>103</v>
      </c>
      <c r="G85" s="303">
        <v>470.83</v>
      </c>
      <c r="H85" s="303">
        <v>22.18</v>
      </c>
      <c r="I85" s="303">
        <v>558.73</v>
      </c>
      <c r="J85" s="303">
        <f>TRUNC(G85 * (1 + 23.38 / 100), 2)</f>
        <v>580.91</v>
      </c>
      <c r="K85" s="303">
        <f>TRUNC(F85 * H85, 2)</f>
        <v>2284.54</v>
      </c>
      <c r="L85" s="303">
        <f>M85 - K85</f>
        <v>57549.19</v>
      </c>
      <c r="M85" s="303">
        <f>TRUNC(F85 * J85, 2)</f>
        <v>59833.73</v>
      </c>
      <c r="N85" s="304">
        <f t="shared" si="24"/>
        <v>7.9841030845045624E-3</v>
      </c>
      <c r="O85" s="305"/>
      <c r="P85" s="305"/>
      <c r="Q85" s="305"/>
      <c r="R85" s="305"/>
      <c r="S85" s="290">
        <f t="shared" si="25"/>
        <v>48495.49</v>
      </c>
    </row>
    <row r="86" spans="1:19" x14ac:dyDescent="0.2">
      <c r="A86" s="176" t="s">
        <v>406</v>
      </c>
      <c r="B86" s="176"/>
      <c r="C86" s="176"/>
      <c r="D86" s="294" t="s">
        <v>213</v>
      </c>
      <c r="E86" s="294"/>
      <c r="F86" s="306"/>
      <c r="G86" s="296"/>
      <c r="H86" s="296"/>
      <c r="I86" s="296"/>
      <c r="J86" s="296"/>
      <c r="K86" s="296"/>
      <c r="L86" s="296"/>
      <c r="M86" s="297">
        <f>M87</f>
        <v>49316.939999999995</v>
      </c>
      <c r="N86" s="298">
        <f t="shared" si="24"/>
        <v>6.5807619343190935E-3</v>
      </c>
      <c r="O86" s="299">
        <f>'Simião Guerreiro'!M86+'Antônio de Oliveira'!M86+'Cenêncio Ferreira'!M86+'Central Pres. Médice'!M86+'Av. Central do Jacuí'!M86+'Andrade Neves'!M86+'Av. Pio XII'!M86</f>
        <v>49316.94</v>
      </c>
      <c r="P86" s="299">
        <f>M86-O86</f>
        <v>0</v>
      </c>
      <c r="Q86" s="300"/>
      <c r="R86" s="300"/>
      <c r="S86" s="290">
        <f t="shared" si="25"/>
        <v>0</v>
      </c>
    </row>
    <row r="87" spans="1:19" x14ac:dyDescent="0.2">
      <c r="A87" s="176" t="s">
        <v>407</v>
      </c>
      <c r="B87" s="176"/>
      <c r="C87" s="176"/>
      <c r="D87" s="294" t="s">
        <v>215</v>
      </c>
      <c r="E87" s="294"/>
      <c r="F87" s="306"/>
      <c r="G87" s="296"/>
      <c r="H87" s="296"/>
      <c r="I87" s="296"/>
      <c r="J87" s="296"/>
      <c r="K87" s="296"/>
      <c r="L87" s="296"/>
      <c r="M87" s="297">
        <f>SUM(M88:M93)</f>
        <v>49316.939999999995</v>
      </c>
      <c r="N87" s="298">
        <f t="shared" si="24"/>
        <v>6.5807619343190935E-3</v>
      </c>
      <c r="O87" s="299">
        <f>'Simião Guerreiro'!M87+'Antônio de Oliveira'!M87+'Cenêncio Ferreira'!M87+'Central Pres. Médice'!M87+'Av. Central do Jacuí'!M87+'Andrade Neves'!M87+'Av. Pio XII'!M87</f>
        <v>49316.94</v>
      </c>
      <c r="P87" s="299">
        <f>M87-O87</f>
        <v>0</v>
      </c>
      <c r="Q87" s="300"/>
      <c r="R87" s="300"/>
      <c r="S87" s="290">
        <f t="shared" si="25"/>
        <v>0</v>
      </c>
    </row>
    <row r="88" spans="1:19" x14ac:dyDescent="0.2">
      <c r="A88" s="177" t="s">
        <v>408</v>
      </c>
      <c r="B88" s="177" t="s">
        <v>409</v>
      </c>
      <c r="C88" s="177" t="s">
        <v>23</v>
      </c>
      <c r="D88" s="301" t="s">
        <v>410</v>
      </c>
      <c r="E88" s="177" t="s">
        <v>25</v>
      </c>
      <c r="F88" s="302">
        <f>'Simião Guerreiro'!F88+'Antônio de Oliveira'!F88+'Cenêncio Ferreira'!F88+'Central Pres. Médice'!F88+'Av. Central do Jacuí'!F88+'Andrade Neves'!F88+'Av. Pio XII'!F88+'Av. Maia Filho'!F88</f>
        <v>7061.88</v>
      </c>
      <c r="G88" s="303">
        <v>7.0000000000000007E-2</v>
      </c>
      <c r="H88" s="303">
        <v>0.06</v>
      </c>
      <c r="I88" s="303">
        <v>0.02</v>
      </c>
      <c r="J88" s="303">
        <f t="shared" ref="J88:J93" si="26">TRUNC(G88 * (1 + 23.38 / 100), 2)</f>
        <v>0.08</v>
      </c>
      <c r="K88" s="303">
        <f t="shared" ref="K88:K93" si="27">TRUNC(F88 * H88, 2)</f>
        <v>423.71</v>
      </c>
      <c r="L88" s="303">
        <f t="shared" ref="L88:L93" si="28">M88 - K88</f>
        <v>141.24000000000007</v>
      </c>
      <c r="M88" s="303">
        <f t="shared" ref="M88:M93" si="29">TRUNC(F88 * J88, 2)</f>
        <v>564.95000000000005</v>
      </c>
      <c r="N88" s="304">
        <f t="shared" si="24"/>
        <v>7.538589082764609E-5</v>
      </c>
      <c r="O88" s="305"/>
      <c r="P88" s="305"/>
      <c r="Q88" s="305"/>
      <c r="R88" s="305"/>
      <c r="S88" s="290">
        <f t="shared" si="25"/>
        <v>494.33</v>
      </c>
    </row>
    <row r="89" spans="1:19" x14ac:dyDescent="0.2">
      <c r="A89" s="177" t="s">
        <v>411</v>
      </c>
      <c r="B89" s="177" t="s">
        <v>412</v>
      </c>
      <c r="C89" s="177" t="s">
        <v>23</v>
      </c>
      <c r="D89" s="301" t="s">
        <v>413</v>
      </c>
      <c r="E89" s="177" t="s">
        <v>25</v>
      </c>
      <c r="F89" s="302">
        <f>'Simião Guerreiro'!F89+'Antônio de Oliveira'!F89+'Cenêncio Ferreira'!F89+'Central Pres. Médice'!F89+'Av. Central do Jacuí'!F89+'Andrade Neves'!F89+'Av. Pio XII'!F89+'Av. Maia Filho'!F89</f>
        <v>64318.59</v>
      </c>
      <c r="G89" s="303">
        <v>0.03</v>
      </c>
      <c r="H89" s="303">
        <v>0.03</v>
      </c>
      <c r="I89" s="303">
        <v>0</v>
      </c>
      <c r="J89" s="303">
        <f t="shared" si="26"/>
        <v>0.03</v>
      </c>
      <c r="K89" s="303">
        <f t="shared" si="27"/>
        <v>1929.55</v>
      </c>
      <c r="L89" s="303">
        <f t="shared" si="28"/>
        <v>0</v>
      </c>
      <c r="M89" s="303">
        <f t="shared" si="29"/>
        <v>1929.55</v>
      </c>
      <c r="N89" s="304">
        <f t="shared" si="24"/>
        <v>2.5747560960524737E-4</v>
      </c>
      <c r="O89" s="305"/>
      <c r="P89" s="305"/>
      <c r="Q89" s="305"/>
      <c r="R89" s="305"/>
      <c r="S89" s="290">
        <f t="shared" si="25"/>
        <v>1929.55</v>
      </c>
    </row>
    <row r="90" spans="1:19" x14ac:dyDescent="0.2">
      <c r="A90" s="177" t="s">
        <v>414</v>
      </c>
      <c r="B90" s="177" t="s">
        <v>415</v>
      </c>
      <c r="C90" s="177" t="s">
        <v>23</v>
      </c>
      <c r="D90" s="301" t="s">
        <v>416</v>
      </c>
      <c r="E90" s="177" t="s">
        <v>109</v>
      </c>
      <c r="F90" s="302">
        <f>'Simião Guerreiro'!F90+'Antônio de Oliveira'!F90+'Cenêncio Ferreira'!F90+'Central Pres. Médice'!F90+'Av. Central do Jacuí'!F90+'Andrade Neves'!F90+'Av. Pio XII'!F90+'Av. Maia Filho'!F90</f>
        <v>49</v>
      </c>
      <c r="G90" s="303">
        <v>112.25</v>
      </c>
      <c r="H90" s="303">
        <v>119.29</v>
      </c>
      <c r="I90" s="303">
        <v>19.2</v>
      </c>
      <c r="J90" s="303">
        <f t="shared" si="26"/>
        <v>138.49</v>
      </c>
      <c r="K90" s="303">
        <f t="shared" si="27"/>
        <v>5845.21</v>
      </c>
      <c r="L90" s="303">
        <f t="shared" si="28"/>
        <v>940.80000000000018</v>
      </c>
      <c r="M90" s="303">
        <f t="shared" si="29"/>
        <v>6786.01</v>
      </c>
      <c r="N90" s="304">
        <f t="shared" si="24"/>
        <v>9.0551271619668044E-4</v>
      </c>
      <c r="O90" s="305"/>
      <c r="P90" s="305"/>
      <c r="Q90" s="305"/>
      <c r="R90" s="305"/>
      <c r="S90" s="290">
        <f t="shared" si="25"/>
        <v>5500.25</v>
      </c>
    </row>
    <row r="91" spans="1:19" x14ac:dyDescent="0.2">
      <c r="A91" s="177" t="s">
        <v>417</v>
      </c>
      <c r="B91" s="177" t="s">
        <v>418</v>
      </c>
      <c r="C91" s="177" t="s">
        <v>23</v>
      </c>
      <c r="D91" s="301" t="s">
        <v>419</v>
      </c>
      <c r="E91" s="177" t="s">
        <v>109</v>
      </c>
      <c r="F91" s="302">
        <f>'Simião Guerreiro'!F91+'Antônio de Oliveira'!F91+'Cenêncio Ferreira'!F91+'Central Pres. Médice'!F91+'Av. Central do Jacuí'!F91+'Andrade Neves'!F91+'Av. Pio XII'!F91+'Av. Maia Filho'!F91</f>
        <v>49</v>
      </c>
      <c r="G91" s="303">
        <v>392.87</v>
      </c>
      <c r="H91" s="303">
        <v>417.51</v>
      </c>
      <c r="I91" s="303">
        <v>67.209999999999994</v>
      </c>
      <c r="J91" s="303">
        <f t="shared" si="26"/>
        <v>484.72</v>
      </c>
      <c r="K91" s="303">
        <f t="shared" si="27"/>
        <v>20457.990000000002</v>
      </c>
      <c r="L91" s="303">
        <f t="shared" si="28"/>
        <v>3293.2899999999972</v>
      </c>
      <c r="M91" s="303">
        <f t="shared" si="29"/>
        <v>23751.279999999999</v>
      </c>
      <c r="N91" s="304">
        <f t="shared" si="24"/>
        <v>3.1693271990385942E-3</v>
      </c>
      <c r="O91" s="305"/>
      <c r="P91" s="305"/>
      <c r="Q91" s="305"/>
      <c r="R91" s="305"/>
      <c r="S91" s="290">
        <f t="shared" si="25"/>
        <v>19250.63</v>
      </c>
    </row>
    <row r="92" spans="1:19" x14ac:dyDescent="0.2">
      <c r="A92" s="177" t="s">
        <v>420</v>
      </c>
      <c r="B92" s="177" t="s">
        <v>421</v>
      </c>
      <c r="C92" s="177" t="s">
        <v>23</v>
      </c>
      <c r="D92" s="301" t="s">
        <v>422</v>
      </c>
      <c r="E92" s="177" t="s">
        <v>109</v>
      </c>
      <c r="F92" s="302">
        <f>'Simião Guerreiro'!F92+'Antônio de Oliveira'!F92+'Cenêncio Ferreira'!F92+'Central Pres. Médice'!F92+'Av. Central do Jacuí'!F92+'Andrade Neves'!F92+'Av. Pio XII'!F92+'Av. Maia Filho'!F92</f>
        <v>49</v>
      </c>
      <c r="G92" s="303">
        <v>168.37</v>
      </c>
      <c r="H92" s="303">
        <v>178.93</v>
      </c>
      <c r="I92" s="303">
        <v>28.8</v>
      </c>
      <c r="J92" s="303">
        <f t="shared" si="26"/>
        <v>207.73</v>
      </c>
      <c r="K92" s="303">
        <f t="shared" si="27"/>
        <v>8767.57</v>
      </c>
      <c r="L92" s="303">
        <f t="shared" si="28"/>
        <v>1411.2000000000007</v>
      </c>
      <c r="M92" s="303">
        <f t="shared" si="29"/>
        <v>10178.77</v>
      </c>
      <c r="N92" s="304">
        <f t="shared" si="24"/>
        <v>1.3582363819448077E-3</v>
      </c>
      <c r="O92" s="305"/>
      <c r="P92" s="305"/>
      <c r="Q92" s="305"/>
      <c r="R92" s="305"/>
      <c r="S92" s="290">
        <f t="shared" si="25"/>
        <v>8250.1299999999992</v>
      </c>
    </row>
    <row r="93" spans="1:19" ht="25.5" x14ac:dyDescent="0.2">
      <c r="A93" s="177" t="s">
        <v>423</v>
      </c>
      <c r="B93" s="177" t="s">
        <v>424</v>
      </c>
      <c r="C93" s="177" t="s">
        <v>23</v>
      </c>
      <c r="D93" s="301" t="s">
        <v>425</v>
      </c>
      <c r="E93" s="177" t="s">
        <v>109</v>
      </c>
      <c r="F93" s="302">
        <f>'Simião Guerreiro'!F93+'Antônio de Oliveira'!F93+'Cenêncio Ferreira'!F93+'Central Pres. Médice'!F93+'Av. Central do Jacuí'!F93+'Andrade Neves'!F93+'Av. Pio XII'!F93+'Av. Maia Filho'!F93</f>
        <v>49</v>
      </c>
      <c r="G93" s="303">
        <v>101.01</v>
      </c>
      <c r="H93" s="303">
        <v>107.35</v>
      </c>
      <c r="I93" s="303">
        <v>17.27</v>
      </c>
      <c r="J93" s="303">
        <f t="shared" si="26"/>
        <v>124.62</v>
      </c>
      <c r="K93" s="303">
        <f t="shared" si="27"/>
        <v>5260.15</v>
      </c>
      <c r="L93" s="303">
        <f t="shared" si="28"/>
        <v>846.23000000000047</v>
      </c>
      <c r="M93" s="303">
        <f t="shared" si="29"/>
        <v>6106.38</v>
      </c>
      <c r="N93" s="304">
        <f t="shared" si="24"/>
        <v>8.1482413670611823E-4</v>
      </c>
      <c r="O93" s="305"/>
      <c r="P93" s="305"/>
      <c r="Q93" s="305"/>
      <c r="R93" s="305"/>
      <c r="S93" s="290">
        <f t="shared" si="25"/>
        <v>4949.49</v>
      </c>
    </row>
    <row r="94" spans="1:19" x14ac:dyDescent="0.2">
      <c r="A94" s="176" t="s">
        <v>426</v>
      </c>
      <c r="B94" s="176"/>
      <c r="C94" s="176"/>
      <c r="D94" s="294" t="s">
        <v>231</v>
      </c>
      <c r="E94" s="294"/>
      <c r="F94" s="306"/>
      <c r="G94" s="296"/>
      <c r="H94" s="296"/>
      <c r="I94" s="296"/>
      <c r="J94" s="296"/>
      <c r="K94" s="296"/>
      <c r="L94" s="296"/>
      <c r="M94" s="297">
        <f>SUM(M95:M98)</f>
        <v>8394.7199999999993</v>
      </c>
      <c r="N94" s="298">
        <f t="shared" si="24"/>
        <v>1.1201760252210939E-3</v>
      </c>
      <c r="O94" s="299">
        <f>'Simião Guerreiro'!M94+'Antônio de Oliveira'!M94+'Cenêncio Ferreira'!M94+'Central Pres. Médice'!M94+'Av. Central do Jacuí'!M94+'Andrade Neves'!M94+'Av. Pio XII'!M94</f>
        <v>8394.7200000000012</v>
      </c>
      <c r="P94" s="299">
        <f>M94-O94</f>
        <v>0</v>
      </c>
      <c r="Q94" s="300"/>
      <c r="R94" s="300"/>
      <c r="S94" s="290">
        <f t="shared" si="25"/>
        <v>0</v>
      </c>
    </row>
    <row r="95" spans="1:19" x14ac:dyDescent="0.2">
      <c r="A95" s="177" t="s">
        <v>427</v>
      </c>
      <c r="B95" s="177" t="s">
        <v>428</v>
      </c>
      <c r="C95" s="177" t="s">
        <v>110</v>
      </c>
      <c r="D95" s="301" t="s">
        <v>232</v>
      </c>
      <c r="E95" s="177" t="s">
        <v>123</v>
      </c>
      <c r="F95" s="302">
        <f>'Simião Guerreiro'!F95+'Antônio de Oliveira'!F95+'Cenêncio Ferreira'!F95+'Central Pres. Médice'!F95+'Av. Central do Jacuí'!F95+'Andrade Neves'!F95+'Av. Pio XII'!F95+'Av. Maia Filho'!F95</f>
        <v>96</v>
      </c>
      <c r="G95" s="303">
        <v>24.78</v>
      </c>
      <c r="H95" s="303">
        <v>29.34</v>
      </c>
      <c r="I95" s="303">
        <v>1.23</v>
      </c>
      <c r="J95" s="303">
        <f>TRUNC(G95 * (1 + 23.38 / 100), 2)</f>
        <v>30.57</v>
      </c>
      <c r="K95" s="303">
        <f>TRUNC(F95 * H95, 2)</f>
        <v>2816.64</v>
      </c>
      <c r="L95" s="303">
        <f>M95 - K95</f>
        <v>118.07999999999993</v>
      </c>
      <c r="M95" s="303">
        <f>TRUNC(F95 * J95, 2)</f>
        <v>2934.72</v>
      </c>
      <c r="N95" s="304">
        <f t="shared" si="24"/>
        <v>3.9160364904807415E-4</v>
      </c>
      <c r="O95" s="305"/>
      <c r="P95" s="305"/>
      <c r="Q95" s="305"/>
      <c r="R95" s="305"/>
      <c r="S95" s="290">
        <f t="shared" si="25"/>
        <v>2378.88</v>
      </c>
    </row>
    <row r="96" spans="1:19" ht="25.5" x14ac:dyDescent="0.2">
      <c r="A96" s="177" t="s">
        <v>429</v>
      </c>
      <c r="B96" s="177" t="s">
        <v>430</v>
      </c>
      <c r="C96" s="177" t="s">
        <v>110</v>
      </c>
      <c r="D96" s="301" t="s">
        <v>288</v>
      </c>
      <c r="E96" s="177" t="s">
        <v>233</v>
      </c>
      <c r="F96" s="302">
        <f>'Simião Guerreiro'!F96+'Antônio de Oliveira'!F96+'Cenêncio Ferreira'!F96+'Central Pres. Médice'!F96+'Av. Central do Jacuí'!F96+'Andrade Neves'!F96+'Av. Pio XII'!F96+'Av. Maia Filho'!F96</f>
        <v>1200</v>
      </c>
      <c r="G96" s="303">
        <v>0.9</v>
      </c>
      <c r="H96" s="303">
        <v>0.05</v>
      </c>
      <c r="I96" s="303">
        <v>1.06</v>
      </c>
      <c r="J96" s="303">
        <f>TRUNC(G96 * (1 + 23.38 / 100), 2)</f>
        <v>1.1100000000000001</v>
      </c>
      <c r="K96" s="303">
        <f>TRUNC(F96 * H96, 2)</f>
        <v>60</v>
      </c>
      <c r="L96" s="303">
        <f>M96 - K96</f>
        <v>1272</v>
      </c>
      <c r="M96" s="303">
        <f>TRUNC(F96 * J96, 2)</f>
        <v>1332</v>
      </c>
      <c r="N96" s="304">
        <f t="shared" si="24"/>
        <v>1.7773963462682464E-4</v>
      </c>
      <c r="O96" s="305"/>
      <c r="P96" s="305"/>
      <c r="Q96" s="305"/>
      <c r="R96" s="305"/>
      <c r="S96" s="290">
        <f t="shared" si="25"/>
        <v>1080</v>
      </c>
    </row>
    <row r="97" spans="1:19" ht="25.5" x14ac:dyDescent="0.2">
      <c r="A97" s="177" t="s">
        <v>431</v>
      </c>
      <c r="B97" s="177" t="s">
        <v>432</v>
      </c>
      <c r="C97" s="177" t="s">
        <v>110</v>
      </c>
      <c r="D97" s="301" t="s">
        <v>286</v>
      </c>
      <c r="E97" s="177" t="s">
        <v>234</v>
      </c>
      <c r="F97" s="302">
        <f>'Simião Guerreiro'!F97+'Antônio de Oliveira'!F97+'Cenêncio Ferreira'!F97+'Central Pres. Médice'!F97+'Av. Central do Jacuí'!F97+'Andrade Neves'!F97+'Av. Pio XII'!F97+'Av. Maia Filho'!F97</f>
        <v>1200</v>
      </c>
      <c r="G97" s="303">
        <v>0.8</v>
      </c>
      <c r="H97" s="303">
        <v>0.23</v>
      </c>
      <c r="I97" s="303">
        <v>0.75</v>
      </c>
      <c r="J97" s="303">
        <f>TRUNC(G97 * (1 + 23.38 / 100), 2)</f>
        <v>0.98</v>
      </c>
      <c r="K97" s="303">
        <f>TRUNC(F97 * H97, 2)</f>
        <v>276</v>
      </c>
      <c r="L97" s="303">
        <f>M97 - K97</f>
        <v>900</v>
      </c>
      <c r="M97" s="303">
        <f>TRUNC(F97 * J97, 2)</f>
        <v>1176</v>
      </c>
      <c r="N97" s="304">
        <f t="shared" si="24"/>
        <v>1.5692328102188122E-4</v>
      </c>
      <c r="O97" s="305"/>
      <c r="P97" s="305"/>
      <c r="Q97" s="305"/>
      <c r="R97" s="305"/>
      <c r="S97" s="290">
        <f t="shared" si="25"/>
        <v>960</v>
      </c>
    </row>
    <row r="98" spans="1:19" ht="25.5" x14ac:dyDescent="0.2">
      <c r="A98" s="177" t="s">
        <v>433</v>
      </c>
      <c r="B98" s="177" t="s">
        <v>434</v>
      </c>
      <c r="C98" s="177" t="s">
        <v>110</v>
      </c>
      <c r="D98" s="301" t="s">
        <v>287</v>
      </c>
      <c r="E98" s="177" t="s">
        <v>233</v>
      </c>
      <c r="F98" s="302">
        <f>'Simião Guerreiro'!F98+'Antônio de Oliveira'!F98+'Cenêncio Ferreira'!F98+'Central Pres. Médice'!F98+'Av. Central do Jacuí'!F98+'Andrade Neves'!F98+'Av. Pio XII'!F98+'Av. Maia Filho'!F98</f>
        <v>1200</v>
      </c>
      <c r="G98" s="303">
        <v>2</v>
      </c>
      <c r="H98" s="303">
        <v>0.51</v>
      </c>
      <c r="I98" s="303">
        <v>1.95</v>
      </c>
      <c r="J98" s="303">
        <f>TRUNC(G98 * (1 + 23.38 / 100), 2)</f>
        <v>2.46</v>
      </c>
      <c r="K98" s="303">
        <f>TRUNC(F98 * H98, 2)</f>
        <v>612</v>
      </c>
      <c r="L98" s="303">
        <f>M98 - K98</f>
        <v>2340</v>
      </c>
      <c r="M98" s="303">
        <f>TRUNC(F98 * J98, 2)</f>
        <v>2952</v>
      </c>
      <c r="N98" s="304">
        <f t="shared" si="24"/>
        <v>3.9390946052431406E-4</v>
      </c>
      <c r="O98" s="305"/>
      <c r="P98" s="305"/>
      <c r="Q98" s="305"/>
      <c r="R98" s="305"/>
      <c r="S98" s="290">
        <f t="shared" si="25"/>
        <v>2400</v>
      </c>
    </row>
    <row r="99" spans="1:19" x14ac:dyDescent="0.2">
      <c r="A99" s="176" t="s">
        <v>1378</v>
      </c>
      <c r="B99" s="176"/>
      <c r="C99" s="176"/>
      <c r="D99" s="294" t="s">
        <v>1379</v>
      </c>
      <c r="E99" s="294"/>
      <c r="F99" s="306"/>
      <c r="G99" s="296"/>
      <c r="H99" s="296"/>
      <c r="I99" s="296"/>
      <c r="J99" s="296"/>
      <c r="K99" s="296"/>
      <c r="L99" s="296"/>
      <c r="M99" s="297">
        <f>SUM(M100:M114)</f>
        <v>1014790.14</v>
      </c>
      <c r="N99" s="298">
        <f t="shared" si="24"/>
        <v>0.13541173326314132</v>
      </c>
      <c r="O99" s="299"/>
      <c r="P99" s="299"/>
      <c r="Q99" s="300"/>
      <c r="R99" s="300"/>
      <c r="S99" s="290">
        <f t="shared" si="25"/>
        <v>0</v>
      </c>
    </row>
    <row r="100" spans="1:19" ht="38.25" x14ac:dyDescent="0.2">
      <c r="A100" s="177" t="s">
        <v>1146</v>
      </c>
      <c r="B100" s="177" t="s">
        <v>1147</v>
      </c>
      <c r="C100" s="177" t="s">
        <v>23</v>
      </c>
      <c r="D100" s="301" t="s">
        <v>1148</v>
      </c>
      <c r="E100" s="177" t="s">
        <v>80</v>
      </c>
      <c r="F100" s="302">
        <f>'Simião Guerreiro'!F100+'Antônio de Oliveira'!F100+'Cenêncio Ferreira'!F100+'Central Pres. Médice'!F100+'Av. Central do Jacuí'!F100+'Andrade Neves'!F100+'Av. Pio XII'!F100+'Av. Maia Filho'!F100</f>
        <v>286</v>
      </c>
      <c r="G100" s="303">
        <v>66.77</v>
      </c>
      <c r="H100" s="303">
        <v>9.68</v>
      </c>
      <c r="I100" s="303">
        <v>72.7</v>
      </c>
      <c r="J100" s="303">
        <f t="shared" ref="J100:J109" si="30">TRUNC(G100 * (1 + 23.38 / 100), 2)</f>
        <v>82.38</v>
      </c>
      <c r="K100" s="303">
        <f t="shared" ref="K100:K109" si="31">TRUNC(F100 * H100, 2)</f>
        <v>2768.48</v>
      </c>
      <c r="L100" s="303">
        <f t="shared" ref="L100:L114" si="32">M100 - K100</f>
        <v>20792.2</v>
      </c>
      <c r="M100" s="303">
        <f t="shared" ref="M100:M109" si="33">TRUNC(F100 * J100, 2)</f>
        <v>23560.68</v>
      </c>
      <c r="N100" s="304">
        <f t="shared" si="24"/>
        <v>3.1438938849546057E-3</v>
      </c>
      <c r="O100" s="305"/>
      <c r="P100" s="305"/>
      <c r="Q100" s="305"/>
      <c r="R100" s="305"/>
      <c r="S100" s="290">
        <f t="shared" si="25"/>
        <v>19096.22</v>
      </c>
    </row>
    <row r="101" spans="1:19" ht="38.25" x14ac:dyDescent="0.2">
      <c r="A101" s="177" t="s">
        <v>1164</v>
      </c>
      <c r="B101" s="177" t="s">
        <v>1165</v>
      </c>
      <c r="C101" s="177" t="s">
        <v>23</v>
      </c>
      <c r="D101" s="301" t="s">
        <v>1166</v>
      </c>
      <c r="E101" s="177" t="s">
        <v>25</v>
      </c>
      <c r="F101" s="302">
        <f>'Simião Guerreiro'!F101+'Antônio de Oliveira'!F101+'Cenêncio Ferreira'!F101+'Central Pres. Médice'!F101+'Av. Central do Jacuí'!F101+'Andrade Neves'!F101+'Av. Pio XII'!F101+'Av. Maia Filho'!F101</f>
        <v>1463</v>
      </c>
      <c r="G101" s="303">
        <v>0.71</v>
      </c>
      <c r="H101" s="303">
        <v>0.27</v>
      </c>
      <c r="I101" s="303">
        <v>0.6</v>
      </c>
      <c r="J101" s="303">
        <f t="shared" si="30"/>
        <v>0.87</v>
      </c>
      <c r="K101" s="303">
        <f t="shared" si="31"/>
        <v>395.01</v>
      </c>
      <c r="L101" s="303">
        <f t="shared" si="32"/>
        <v>877.8</v>
      </c>
      <c r="M101" s="303">
        <f t="shared" si="33"/>
        <v>1272.81</v>
      </c>
      <c r="N101" s="304">
        <f t="shared" si="24"/>
        <v>1.6984142969171822E-4</v>
      </c>
      <c r="O101" s="305"/>
      <c r="P101" s="305"/>
      <c r="Q101" s="305"/>
      <c r="R101" s="305"/>
      <c r="S101" s="290">
        <f t="shared" si="25"/>
        <v>1038.73</v>
      </c>
    </row>
    <row r="102" spans="1:19" ht="38.25" x14ac:dyDescent="0.2">
      <c r="A102" s="177" t="s">
        <v>1174</v>
      </c>
      <c r="B102" s="177" t="s">
        <v>1175</v>
      </c>
      <c r="C102" s="177" t="s">
        <v>23</v>
      </c>
      <c r="D102" s="301" t="s">
        <v>1176</v>
      </c>
      <c r="E102" s="177" t="s">
        <v>25</v>
      </c>
      <c r="F102" s="302">
        <f>'Simião Guerreiro'!F102+'Antônio de Oliveira'!F102+'Cenêncio Ferreira'!F102+'Central Pres. Médice'!F102+'Av. Central do Jacuí'!F102+'Andrade Neves'!F102+'Av. Pio XII'!F102+'Av. Maia Filho'!F102</f>
        <v>1463</v>
      </c>
      <c r="G102" s="303">
        <v>0.78</v>
      </c>
      <c r="H102" s="303">
        <v>0.66</v>
      </c>
      <c r="I102" s="303">
        <v>0.3</v>
      </c>
      <c r="J102" s="303">
        <f t="shared" si="30"/>
        <v>0.96</v>
      </c>
      <c r="K102" s="303">
        <f t="shared" si="31"/>
        <v>965.58</v>
      </c>
      <c r="L102" s="303">
        <f t="shared" si="32"/>
        <v>438.9</v>
      </c>
      <c r="M102" s="303">
        <f t="shared" si="33"/>
        <v>1404.48</v>
      </c>
      <c r="N102" s="304">
        <f t="shared" si="24"/>
        <v>1.8741123276327527E-4</v>
      </c>
      <c r="O102" s="305"/>
      <c r="P102" s="305"/>
      <c r="Q102" s="305"/>
      <c r="R102" s="305"/>
      <c r="S102" s="290">
        <f t="shared" si="25"/>
        <v>1141.1400000000001</v>
      </c>
    </row>
    <row r="103" spans="1:19" ht="38.25" x14ac:dyDescent="0.2">
      <c r="A103" s="177" t="s">
        <v>1182</v>
      </c>
      <c r="B103" s="177" t="s">
        <v>1183</v>
      </c>
      <c r="C103" s="177" t="s">
        <v>23</v>
      </c>
      <c r="D103" s="301" t="s">
        <v>1184</v>
      </c>
      <c r="E103" s="177" t="s">
        <v>48</v>
      </c>
      <c r="F103" s="302">
        <f>'Simião Guerreiro'!F103+'Antônio de Oliveira'!F103+'Cenêncio Ferreira'!F103+'Central Pres. Médice'!F103+'Av. Central do Jacuí'!F103+'Andrade Neves'!F103+'Av. Pio XII'!F103+'Av. Maia Filho'!F103</f>
        <v>73</v>
      </c>
      <c r="G103" s="303">
        <v>799.28</v>
      </c>
      <c r="H103" s="303">
        <v>90.78</v>
      </c>
      <c r="I103" s="303">
        <v>895.37</v>
      </c>
      <c r="J103" s="303">
        <f t="shared" si="30"/>
        <v>986.15</v>
      </c>
      <c r="K103" s="303">
        <f t="shared" si="31"/>
        <v>6626.94</v>
      </c>
      <c r="L103" s="303">
        <f t="shared" si="32"/>
        <v>65362.009999999995</v>
      </c>
      <c r="M103" s="303">
        <f t="shared" si="33"/>
        <v>71988.95</v>
      </c>
      <c r="N103" s="304">
        <f t="shared" ref="N103:N114" si="34">M103 / $M$115</f>
        <v>9.6060733259525129E-3</v>
      </c>
      <c r="O103" s="305"/>
      <c r="P103" s="305"/>
      <c r="Q103" s="305"/>
      <c r="R103" s="305"/>
      <c r="S103" s="290">
        <f t="shared" si="25"/>
        <v>58347.44</v>
      </c>
    </row>
    <row r="104" spans="1:19" ht="38.25" x14ac:dyDescent="0.2">
      <c r="A104" s="177" t="s">
        <v>1198</v>
      </c>
      <c r="B104" s="177" t="s">
        <v>1199</v>
      </c>
      <c r="C104" s="177" t="s">
        <v>23</v>
      </c>
      <c r="D104" s="301" t="s">
        <v>1200</v>
      </c>
      <c r="E104" s="177" t="s">
        <v>48</v>
      </c>
      <c r="F104" s="302">
        <f>'Simião Guerreiro'!F104+'Antônio de Oliveira'!F104+'Cenêncio Ferreira'!F104+'Central Pres. Médice'!F104+'Av. Central do Jacuí'!F104+'Andrade Neves'!F104+'Av. Pio XII'!F104+'Av. Maia Filho'!F104</f>
        <v>73</v>
      </c>
      <c r="G104" s="303">
        <v>181.1</v>
      </c>
      <c r="H104" s="303">
        <v>59.53</v>
      </c>
      <c r="I104" s="303">
        <v>163.91</v>
      </c>
      <c r="J104" s="303">
        <f t="shared" si="30"/>
        <v>223.44</v>
      </c>
      <c r="K104" s="303">
        <f t="shared" si="31"/>
        <v>4345.6899999999996</v>
      </c>
      <c r="L104" s="303">
        <f t="shared" si="32"/>
        <v>11965.43</v>
      </c>
      <c r="M104" s="303">
        <f t="shared" si="33"/>
        <v>16311.12</v>
      </c>
      <c r="N104" s="304">
        <f t="shared" si="34"/>
        <v>2.1765259077734926E-3</v>
      </c>
      <c r="O104" s="305"/>
      <c r="P104" s="305"/>
      <c r="Q104" s="305"/>
      <c r="R104" s="305"/>
      <c r="S104" s="290">
        <f t="shared" si="25"/>
        <v>13220.3</v>
      </c>
    </row>
    <row r="105" spans="1:19" ht="38.25" x14ac:dyDescent="0.2">
      <c r="A105" s="177" t="s">
        <v>1380</v>
      </c>
      <c r="B105" s="177" t="s">
        <v>1381</v>
      </c>
      <c r="C105" s="177" t="s">
        <v>23</v>
      </c>
      <c r="D105" s="301" t="s">
        <v>1382</v>
      </c>
      <c r="E105" s="177" t="s">
        <v>25</v>
      </c>
      <c r="F105" s="302">
        <f>'Simião Guerreiro'!F105+'Antônio de Oliveira'!F105+'Cenêncio Ferreira'!F105+'Central Pres. Médice'!F105+'Av. Central do Jacuí'!F105+'Andrade Neves'!F105+'Av. Pio XII'!F105+'Av. Maia Filho'!F105</f>
        <v>1462</v>
      </c>
      <c r="G105" s="303">
        <v>8.6</v>
      </c>
      <c r="H105" s="303">
        <v>0</v>
      </c>
      <c r="I105" s="303">
        <v>10.61</v>
      </c>
      <c r="J105" s="303">
        <f t="shared" si="30"/>
        <v>10.61</v>
      </c>
      <c r="K105" s="303">
        <f t="shared" si="31"/>
        <v>0</v>
      </c>
      <c r="L105" s="303">
        <f t="shared" si="32"/>
        <v>15511.82</v>
      </c>
      <c r="M105" s="303">
        <f t="shared" si="33"/>
        <v>15511.82</v>
      </c>
      <c r="N105" s="304">
        <f t="shared" si="34"/>
        <v>2.0698687831809844E-3</v>
      </c>
      <c r="O105" s="305"/>
      <c r="P105" s="305"/>
      <c r="Q105" s="305"/>
      <c r="R105" s="305"/>
      <c r="S105" s="290">
        <f t="shared" si="25"/>
        <v>12573.2</v>
      </c>
    </row>
    <row r="106" spans="1:19" ht="38.25" x14ac:dyDescent="0.2">
      <c r="A106" s="177" t="s">
        <v>1208</v>
      </c>
      <c r="B106" s="177" t="s">
        <v>1209</v>
      </c>
      <c r="C106" s="177" t="s">
        <v>23</v>
      </c>
      <c r="D106" s="301" t="s">
        <v>1210</v>
      </c>
      <c r="E106" s="177" t="s">
        <v>48</v>
      </c>
      <c r="F106" s="302">
        <f>'Simião Guerreiro'!F106+'Antônio de Oliveira'!F106+'Cenêncio Ferreira'!F106+'Central Pres. Médice'!F106+'Av. Central do Jacuí'!F106+'Andrade Neves'!F106+'Av. Pio XII'!F106+'Av. Maia Filho'!F106</f>
        <v>1</v>
      </c>
      <c r="G106" s="303">
        <v>697.78</v>
      </c>
      <c r="H106" s="303">
        <v>197.63</v>
      </c>
      <c r="I106" s="303">
        <v>663.29</v>
      </c>
      <c r="J106" s="303">
        <f t="shared" si="30"/>
        <v>860.92</v>
      </c>
      <c r="K106" s="303">
        <f t="shared" si="31"/>
        <v>197.63</v>
      </c>
      <c r="L106" s="303">
        <f t="shared" si="32"/>
        <v>663.29</v>
      </c>
      <c r="M106" s="303">
        <f t="shared" si="33"/>
        <v>860.92</v>
      </c>
      <c r="N106" s="304">
        <f t="shared" si="34"/>
        <v>1.1487958426646086E-4</v>
      </c>
      <c r="O106" s="305"/>
      <c r="P106" s="305"/>
      <c r="Q106" s="305"/>
      <c r="R106" s="305"/>
      <c r="S106" s="290">
        <f t="shared" si="25"/>
        <v>697.78</v>
      </c>
    </row>
    <row r="107" spans="1:19" x14ac:dyDescent="0.2">
      <c r="A107" s="177" t="s">
        <v>1383</v>
      </c>
      <c r="B107" s="177" t="s">
        <v>1384</v>
      </c>
      <c r="C107" s="177" t="s">
        <v>23</v>
      </c>
      <c r="D107" s="301" t="s">
        <v>1385</v>
      </c>
      <c r="E107" s="177" t="s">
        <v>1159</v>
      </c>
      <c r="F107" s="302">
        <f>'Simião Guerreiro'!F107+'Antônio de Oliveira'!F107+'Cenêncio Ferreira'!F107+'Central Pres. Médice'!F107+'Av. Central do Jacuí'!F107+'Andrade Neves'!F107+'Av. Pio XII'!F107+'Av. Maia Filho'!F107</f>
        <v>3164.8</v>
      </c>
      <c r="G107" s="303">
        <v>2.39</v>
      </c>
      <c r="H107" s="303">
        <v>0</v>
      </c>
      <c r="I107" s="303">
        <v>2.94</v>
      </c>
      <c r="J107" s="303">
        <f t="shared" si="30"/>
        <v>2.94</v>
      </c>
      <c r="K107" s="303">
        <f t="shared" si="31"/>
        <v>0</v>
      </c>
      <c r="L107" s="303">
        <f t="shared" si="32"/>
        <v>9304.51</v>
      </c>
      <c r="M107" s="303">
        <f t="shared" si="33"/>
        <v>9304.51</v>
      </c>
      <c r="N107" s="304">
        <f t="shared" si="34"/>
        <v>1.2415767325687959E-3</v>
      </c>
      <c r="O107" s="305"/>
      <c r="P107" s="305"/>
      <c r="Q107" s="305"/>
      <c r="R107" s="305"/>
      <c r="S107" s="290">
        <f t="shared" si="25"/>
        <v>7563.87</v>
      </c>
    </row>
    <row r="108" spans="1:19" ht="38.25" x14ac:dyDescent="0.2">
      <c r="A108" s="177" t="s">
        <v>1218</v>
      </c>
      <c r="B108" s="177" t="s">
        <v>1219</v>
      </c>
      <c r="C108" s="177" t="s">
        <v>23</v>
      </c>
      <c r="D108" s="301" t="s">
        <v>1220</v>
      </c>
      <c r="E108" s="177" t="s">
        <v>25</v>
      </c>
      <c r="F108" s="302">
        <f>'Simião Guerreiro'!F108+'Antônio de Oliveira'!F108+'Cenêncio Ferreira'!F108+'Central Pres. Médice'!F108+'Av. Central do Jacuí'!F108+'Andrade Neves'!F108+'Av. Pio XII'!F108+'Av. Maia Filho'!F108</f>
        <v>1258</v>
      </c>
      <c r="G108" s="303">
        <v>13.56</v>
      </c>
      <c r="H108" s="303">
        <v>0.46</v>
      </c>
      <c r="I108" s="303">
        <v>16.27</v>
      </c>
      <c r="J108" s="303">
        <f t="shared" si="30"/>
        <v>16.73</v>
      </c>
      <c r="K108" s="303">
        <f t="shared" si="31"/>
        <v>578.67999999999995</v>
      </c>
      <c r="L108" s="303">
        <f t="shared" si="32"/>
        <v>20467.66</v>
      </c>
      <c r="M108" s="303">
        <f t="shared" si="33"/>
        <v>21046.34</v>
      </c>
      <c r="N108" s="304">
        <f t="shared" si="34"/>
        <v>2.8083849713452886E-3</v>
      </c>
      <c r="O108" s="305"/>
      <c r="P108" s="305"/>
      <c r="Q108" s="305"/>
      <c r="R108" s="305"/>
      <c r="S108" s="290">
        <f t="shared" si="25"/>
        <v>17058.48</v>
      </c>
    </row>
    <row r="109" spans="1:19" ht="38.25" x14ac:dyDescent="0.2">
      <c r="A109" s="177" t="s">
        <v>1224</v>
      </c>
      <c r="B109" s="177" t="s">
        <v>1225</v>
      </c>
      <c r="C109" s="177" t="s">
        <v>23</v>
      </c>
      <c r="D109" s="301" t="s">
        <v>1226</v>
      </c>
      <c r="E109" s="177" t="s">
        <v>25</v>
      </c>
      <c r="F109" s="302">
        <f>'Simião Guerreiro'!F109+'Antônio de Oliveira'!F109+'Cenêncio Ferreira'!F109+'Central Pres. Médice'!F109+'Av. Central do Jacuí'!F109+'Andrade Neves'!F109+'Av. Pio XII'!F109+'Av. Maia Filho'!F109</f>
        <v>1980</v>
      </c>
      <c r="G109" s="303">
        <v>30.1</v>
      </c>
      <c r="H109" s="303">
        <v>13.75</v>
      </c>
      <c r="I109" s="303">
        <v>23.38</v>
      </c>
      <c r="J109" s="303">
        <f t="shared" si="30"/>
        <v>37.130000000000003</v>
      </c>
      <c r="K109" s="303">
        <f t="shared" si="31"/>
        <v>27225</v>
      </c>
      <c r="L109" s="303">
        <f t="shared" si="32"/>
        <v>46292.399999999994</v>
      </c>
      <c r="M109" s="303">
        <f t="shared" si="33"/>
        <v>73517.399999999994</v>
      </c>
      <c r="N109" s="304">
        <f t="shared" si="34"/>
        <v>9.810026887923512E-3</v>
      </c>
      <c r="O109" s="305"/>
      <c r="P109" s="305"/>
      <c r="Q109" s="305"/>
      <c r="R109" s="305"/>
      <c r="S109" s="290">
        <f t="shared" si="25"/>
        <v>59598</v>
      </c>
    </row>
    <row r="110" spans="1:19" ht="25.5" x14ac:dyDescent="0.2">
      <c r="A110" s="177" t="s">
        <v>1472</v>
      </c>
      <c r="B110" s="177">
        <v>1</v>
      </c>
      <c r="C110" s="177" t="s">
        <v>1386</v>
      </c>
      <c r="D110" s="301" t="s">
        <v>1392</v>
      </c>
      <c r="E110" s="177" t="s">
        <v>1159</v>
      </c>
      <c r="F110" s="302">
        <f>'Simião Guerreiro'!F110+'Antônio de Oliveira'!F110+'Cenêncio Ferreira'!F110+'Central Pres. Médice'!F110+'Av. Central do Jacuí'!F110+'Andrade Neves'!F110+'Av. Pio XII'!F110+'Av. Maia Filho'!F110</f>
        <v>658</v>
      </c>
      <c r="G110" s="303">
        <v>25</v>
      </c>
      <c r="H110" s="303">
        <f>J110-I110</f>
        <v>6.1699999999999982</v>
      </c>
      <c r="I110" s="303">
        <f>ROUND(J110*0.8,2)</f>
        <v>24.67</v>
      </c>
      <c r="J110" s="303">
        <f>TRUNC(G110 * (1 + 23.38 / 100), 2)</f>
        <v>30.84</v>
      </c>
      <c r="K110" s="303">
        <f>TRUNC(F110 * H110, 2)</f>
        <v>4059.86</v>
      </c>
      <c r="L110" s="303">
        <f t="shared" si="32"/>
        <v>16232.86</v>
      </c>
      <c r="M110" s="303">
        <f>TRUNC(F110 * J110, 2)</f>
        <v>20292.72</v>
      </c>
      <c r="N110" s="304">
        <f t="shared" si="34"/>
        <v>2.7078233020904332E-3</v>
      </c>
      <c r="O110" s="305"/>
      <c r="P110" s="305"/>
      <c r="Q110" s="305"/>
      <c r="R110" s="305"/>
      <c r="S110" s="290">
        <f t="shared" si="25"/>
        <v>16450</v>
      </c>
    </row>
    <row r="111" spans="1:19" ht="25.5" x14ac:dyDescent="0.2">
      <c r="A111" s="177" t="s">
        <v>1388</v>
      </c>
      <c r="B111" s="177">
        <v>2</v>
      </c>
      <c r="C111" s="177" t="s">
        <v>1387</v>
      </c>
      <c r="D111" s="301" t="s">
        <v>1393</v>
      </c>
      <c r="E111" s="177" t="s">
        <v>33</v>
      </c>
      <c r="F111" s="302">
        <f>'Simião Guerreiro'!F111+'Antônio de Oliveira'!F111+'Cenêncio Ferreira'!F111+'Central Pres. Médice'!F111+'Av. Central do Jacuí'!F111+'Andrade Neves'!F111+'Av. Pio XII'!F111+'Av. Maia Filho'!F111</f>
        <v>3397</v>
      </c>
      <c r="G111" s="303">
        <v>64.900000000000006</v>
      </c>
      <c r="H111" s="303">
        <f>J111-I111</f>
        <v>16.009999999999991</v>
      </c>
      <c r="I111" s="303">
        <f>ROUND(J111*0.8,2)</f>
        <v>64.06</v>
      </c>
      <c r="J111" s="303">
        <f>TRUNC(G111 * (1 + 23.38 / 100), 2)</f>
        <v>80.069999999999993</v>
      </c>
      <c r="K111" s="303">
        <f>TRUNC(F111 * H111, 2)</f>
        <v>54385.97</v>
      </c>
      <c r="L111" s="303">
        <f t="shared" si="32"/>
        <v>217611.81999999998</v>
      </c>
      <c r="M111" s="303">
        <f>TRUNC(F111 * J111, 2)</f>
        <v>271997.78999999998</v>
      </c>
      <c r="N111" s="304">
        <f t="shared" si="34"/>
        <v>3.6294885746174003E-2</v>
      </c>
      <c r="O111" s="305"/>
      <c r="P111" s="305"/>
      <c r="Q111" s="305"/>
      <c r="R111" s="305"/>
      <c r="S111" s="290">
        <f t="shared" si="25"/>
        <v>220465.3</v>
      </c>
    </row>
    <row r="112" spans="1:19" x14ac:dyDescent="0.2">
      <c r="A112" s="177" t="s">
        <v>1389</v>
      </c>
      <c r="B112" s="177">
        <v>3</v>
      </c>
      <c r="C112" s="177" t="s">
        <v>1387</v>
      </c>
      <c r="D112" s="301" t="s">
        <v>1394</v>
      </c>
      <c r="E112" s="177" t="s">
        <v>33</v>
      </c>
      <c r="F112" s="302">
        <f>'Simião Guerreiro'!F112+'Antônio de Oliveira'!F112+'Cenêncio Ferreira'!F112+'Central Pres. Médice'!F112+'Av. Central do Jacuí'!F112+'Andrade Neves'!F112+'Av. Pio XII'!F112+'Av. Maia Filho'!F112</f>
        <v>220</v>
      </c>
      <c r="G112" s="303">
        <v>1400</v>
      </c>
      <c r="H112" s="303">
        <f>J112-I112</f>
        <v>345.46000000000004</v>
      </c>
      <c r="I112" s="303">
        <f>ROUND(J112*0.8,2)</f>
        <v>1381.86</v>
      </c>
      <c r="J112" s="303">
        <f>TRUNC(G112 * (1 + 23.38 / 100), 2)</f>
        <v>1727.32</v>
      </c>
      <c r="K112" s="303">
        <f>TRUNC(F112 * H112, 2)</f>
        <v>76001.2</v>
      </c>
      <c r="L112" s="303">
        <f t="shared" si="32"/>
        <v>304009.2</v>
      </c>
      <c r="M112" s="303">
        <f>TRUNC(F112 * J112, 2)</f>
        <v>380010.4</v>
      </c>
      <c r="N112" s="304">
        <f t="shared" si="34"/>
        <v>5.0707890127923039E-2</v>
      </c>
      <c r="O112" s="305"/>
      <c r="P112" s="305"/>
      <c r="Q112" s="305"/>
      <c r="R112" s="305"/>
      <c r="S112" s="290">
        <f t="shared" si="25"/>
        <v>308000</v>
      </c>
    </row>
    <row r="113" spans="1:19" x14ac:dyDescent="0.2">
      <c r="A113" s="177" t="s">
        <v>1390</v>
      </c>
      <c r="B113" s="177">
        <v>4</v>
      </c>
      <c r="C113" s="177" t="s">
        <v>1387</v>
      </c>
      <c r="D113" s="301" t="s">
        <v>1452</v>
      </c>
      <c r="E113" s="177" t="s">
        <v>33</v>
      </c>
      <c r="F113" s="302">
        <f>'Simião Guerreiro'!F113+'Antônio de Oliveira'!F113+'Cenêncio Ferreira'!F113+'Central Pres. Médice'!F113+'Av. Central do Jacuí'!F113+'Andrade Neves'!F113+'Av. Pio XII'!F113+'Av. Maia Filho'!F113</f>
        <v>66</v>
      </c>
      <c r="G113" s="303">
        <v>1260</v>
      </c>
      <c r="H113" s="303">
        <f>J113-I113</f>
        <v>310.91999999999985</v>
      </c>
      <c r="I113" s="303">
        <f>ROUND(J113*0.8,2)</f>
        <v>1243.6600000000001</v>
      </c>
      <c r="J113" s="303">
        <f>TRUNC(G113 * (1 + 23.38 / 100), 2)</f>
        <v>1554.58</v>
      </c>
      <c r="K113" s="303">
        <f>TRUNC(F113 * H113, 2)</f>
        <v>20520.72</v>
      </c>
      <c r="L113" s="303">
        <f t="shared" si="32"/>
        <v>82081.56</v>
      </c>
      <c r="M113" s="303">
        <f>TRUNC(F113 * J113, 2)</f>
        <v>102602.28</v>
      </c>
      <c r="N113" s="304">
        <f t="shared" si="34"/>
        <v>1.3691059879188557E-2</v>
      </c>
      <c r="O113" s="305"/>
      <c r="P113" s="305"/>
      <c r="Q113" s="305"/>
      <c r="R113" s="305"/>
    </row>
    <row r="114" spans="1:19" x14ac:dyDescent="0.2">
      <c r="A114" s="177" t="s">
        <v>1391</v>
      </c>
      <c r="B114" s="177">
        <v>5</v>
      </c>
      <c r="C114" s="177" t="s">
        <v>1387</v>
      </c>
      <c r="D114" s="301" t="s">
        <v>1395</v>
      </c>
      <c r="E114" s="177" t="s">
        <v>33</v>
      </c>
      <c r="F114" s="302">
        <f>'Simião Guerreiro'!F114+'Antônio de Oliveira'!F114+'Cenêncio Ferreira'!F114+'Central Pres. Médice'!F114+'Av. Central do Jacuí'!F114+'Andrade Neves'!F114+'Av. Pio XII'!F114+'Av. Maia Filho'!F114</f>
        <v>6</v>
      </c>
      <c r="G114" s="303">
        <v>690</v>
      </c>
      <c r="H114" s="303">
        <f>J114-I114</f>
        <v>170.2600000000001</v>
      </c>
      <c r="I114" s="303">
        <f>ROUND(J114*0.8,2)</f>
        <v>681.06</v>
      </c>
      <c r="J114" s="303">
        <f>TRUNC(G114 * (1 + 23.38 / 100), 2)</f>
        <v>851.32</v>
      </c>
      <c r="K114" s="303">
        <f>TRUNC(F114 * H114, 2)</f>
        <v>1021.56</v>
      </c>
      <c r="L114" s="303">
        <f t="shared" si="32"/>
        <v>4086.36</v>
      </c>
      <c r="M114" s="303">
        <f>TRUNC(F114 * J114, 2)</f>
        <v>5107.92</v>
      </c>
      <c r="N114" s="304">
        <f t="shared" si="34"/>
        <v>6.8159146734463223E-4</v>
      </c>
      <c r="O114" s="305"/>
      <c r="P114" s="305"/>
      <c r="Q114" s="305"/>
      <c r="R114" s="305"/>
      <c r="S114" s="290">
        <f t="shared" si="25"/>
        <v>4140</v>
      </c>
    </row>
    <row r="115" spans="1:19" x14ac:dyDescent="0.2">
      <c r="A115" s="175"/>
      <c r="B115" s="175"/>
      <c r="C115" s="175"/>
      <c r="D115" s="175"/>
      <c r="E115" s="175"/>
      <c r="F115" s="175"/>
      <c r="G115" s="175"/>
      <c r="H115" s="175"/>
      <c r="I115" s="175"/>
      <c r="J115" s="175" t="s">
        <v>93</v>
      </c>
      <c r="K115" s="167">
        <f>SUM(K7:K114)</f>
        <v>983638.23</v>
      </c>
      <c r="L115" s="167">
        <f>SUM(L7:L114)</f>
        <v>6510469.6700000018</v>
      </c>
      <c r="M115" s="167">
        <f>M94+M86+M74+M72+M39+M24+M12+M6+M99</f>
        <v>7494107.8999999994</v>
      </c>
      <c r="N115" s="175"/>
      <c r="O115" s="175"/>
      <c r="P115" s="175"/>
      <c r="Q115" s="175"/>
      <c r="R115" s="175"/>
      <c r="S115" s="290">
        <f>SUM(S7:S114)</f>
        <v>6037727.8000000007</v>
      </c>
    </row>
    <row r="116" spans="1:19" x14ac:dyDescent="0.2">
      <c r="A116" s="308"/>
      <c r="B116" s="308"/>
      <c r="C116" s="308"/>
      <c r="D116" s="308"/>
      <c r="E116" s="308"/>
      <c r="F116" s="308"/>
      <c r="G116" s="308"/>
      <c r="H116" s="308"/>
      <c r="I116" s="308"/>
      <c r="J116" s="308"/>
      <c r="K116" s="308"/>
      <c r="L116" s="308"/>
      <c r="M116" s="308"/>
      <c r="N116" s="308"/>
      <c r="O116" s="308"/>
      <c r="P116" s="308"/>
      <c r="Q116" s="308"/>
      <c r="R116" s="308"/>
    </row>
    <row r="117" spans="1:19" x14ac:dyDescent="0.2">
      <c r="A117" s="336"/>
      <c r="B117" s="336"/>
      <c r="C117" s="336"/>
      <c r="D117" s="309"/>
      <c r="E117" s="175"/>
      <c r="F117" s="175"/>
      <c r="G117" s="175"/>
      <c r="H117" s="175"/>
      <c r="I117" s="175"/>
      <c r="J117" s="336" t="s">
        <v>94</v>
      </c>
      <c r="K117" s="336"/>
      <c r="L117" s="337">
        <f>S115</f>
        <v>6037727.8000000007</v>
      </c>
      <c r="M117" s="337"/>
      <c r="N117" s="337"/>
      <c r="O117" s="167"/>
      <c r="P117" s="167"/>
      <c r="Q117" s="167"/>
      <c r="R117" s="167"/>
    </row>
    <row r="118" spans="1:19" x14ac:dyDescent="0.2">
      <c r="A118" s="336"/>
      <c r="B118" s="336"/>
      <c r="C118" s="336"/>
      <c r="D118" s="309"/>
      <c r="E118" s="175"/>
      <c r="F118" s="175"/>
      <c r="G118" s="175"/>
      <c r="H118" s="175"/>
      <c r="I118" s="175"/>
      <c r="J118" s="336" t="s">
        <v>95</v>
      </c>
      <c r="K118" s="336"/>
      <c r="L118" s="337">
        <f>L119-L117</f>
        <v>1456380.0999999987</v>
      </c>
      <c r="M118" s="337"/>
      <c r="N118" s="337"/>
      <c r="O118" s="167"/>
      <c r="P118" s="167"/>
      <c r="Q118" s="167"/>
      <c r="R118" s="167"/>
    </row>
    <row r="119" spans="1:19" x14ac:dyDescent="0.2">
      <c r="A119" s="336"/>
      <c r="B119" s="336"/>
      <c r="C119" s="336"/>
      <c r="D119" s="309"/>
      <c r="E119" s="175"/>
      <c r="F119" s="175"/>
      <c r="G119" s="175"/>
      <c r="H119" s="175"/>
      <c r="I119" s="175"/>
      <c r="J119" s="336" t="s">
        <v>96</v>
      </c>
      <c r="K119" s="336"/>
      <c r="L119" s="337">
        <f>M115</f>
        <v>7494107.8999999994</v>
      </c>
      <c r="M119" s="337"/>
      <c r="N119" s="337"/>
      <c r="O119" s="167"/>
      <c r="P119" s="167"/>
      <c r="Q119" s="167"/>
      <c r="R119" s="167"/>
    </row>
    <row r="121" spans="1:19" x14ac:dyDescent="0.2">
      <c r="K121" s="307">
        <f>'Simião Guerreiro'!K115+'Antônio de Oliveira'!K115+'Cenêncio Ferreira'!K115+'Central Pres. Médice'!K115+'Av. Central do Jacuí'!K115+'Andrade Neves'!K115+'Av. Pio XII'!K115+'Av. Maia Filho'!K115</f>
        <v>983638.23</v>
      </c>
      <c r="L121" s="307">
        <f>'Simião Guerreiro'!L115+'Antônio de Oliveira'!L115+'Cenêncio Ferreira'!L115+'Central Pres. Médice'!L115+'Av. Central do Jacuí'!L115+'Andrade Neves'!L115+'Av. Pio XII'!L115+'Av. Maia Filho'!L115</f>
        <v>6510469.6699999999</v>
      </c>
      <c r="M121" s="307">
        <f>'Simião Guerreiro'!M115+'Antônio de Oliveira'!M115+'Cenêncio Ferreira'!M115+'Central Pres. Médice'!M115+'Av. Central do Jacuí'!M115+'Andrade Neves'!M115+'Av. Pio XII'!M115+'Av. Maia Filho'!M115</f>
        <v>7494107.8999999994</v>
      </c>
    </row>
    <row r="122" spans="1:19" x14ac:dyDescent="0.2">
      <c r="D122" s="307">
        <v>7500000</v>
      </c>
    </row>
    <row r="123" spans="1:19" x14ac:dyDescent="0.2">
      <c r="D123" s="307"/>
      <c r="M123" s="338"/>
      <c r="N123" s="338"/>
      <c r="O123" s="310"/>
      <c r="P123" s="310"/>
      <c r="Q123" s="310"/>
      <c r="R123" s="310"/>
    </row>
    <row r="124" spans="1:19" x14ac:dyDescent="0.2">
      <c r="D124" s="307">
        <f>L119-D123</f>
        <v>7494107.8999999994</v>
      </c>
    </row>
    <row r="125" spans="1:19" x14ac:dyDescent="0.2">
      <c r="D125" s="307"/>
    </row>
    <row r="126" spans="1:19" x14ac:dyDescent="0.2">
      <c r="D126" s="307"/>
      <c r="M126" s="338"/>
      <c r="N126" s="338"/>
      <c r="O126" s="310"/>
      <c r="P126" s="310"/>
      <c r="Q126" s="310"/>
      <c r="R126" s="310"/>
    </row>
  </sheetData>
  <mergeCells count="28">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N4:N5"/>
    <mergeCell ref="A117:C117"/>
    <mergeCell ref="J117:K117"/>
    <mergeCell ref="L117:N117"/>
    <mergeCell ref="A118:C118"/>
    <mergeCell ref="J118:K118"/>
    <mergeCell ref="L118:N118"/>
    <mergeCell ref="A119:C119"/>
    <mergeCell ref="J119:K119"/>
    <mergeCell ref="L119:N119"/>
    <mergeCell ref="M123:N123"/>
    <mergeCell ref="M126:N126"/>
  </mergeCells>
  <pageMargins left="0.51181102362204722" right="0.51181102362204722" top="0.98425196850393704" bottom="0.98425196850393704" header="0.51181102362204722" footer="0.51181102362204722"/>
  <pageSetup paperSize="9" scale="59" fitToHeight="0" orientation="landscape" r:id="rId1"/>
  <headerFooter>
    <oddHeader>&amp;L &amp;C &amp;R</oddHeader>
    <oddFooter>&amp;L &amp;CAvenida Hermogêno Cursino dos Santos, 342
Menino Deus, CEP: 99440-000 Salto do Jacuí – RS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S119"/>
  <sheetViews>
    <sheetView showWhiteSpace="0" view="pageBreakPreview" zoomScaleNormal="100" zoomScaleSheetLayoutView="100" workbookViewId="0">
      <selection activeCell="A94" sqref="A94:XFD114"/>
    </sheetView>
  </sheetViews>
  <sheetFormatPr defaultRowHeight="14.25" x14ac:dyDescent="0.2"/>
  <cols>
    <col min="1" max="3" width="10" bestFit="1" customWidth="1"/>
    <col min="4" max="4" width="60" bestFit="1" customWidth="1"/>
    <col min="5" max="5" width="6" customWidth="1"/>
    <col min="6" max="6" width="10" bestFit="1" customWidth="1"/>
    <col min="7" max="11" width="11.5" bestFit="1" customWidth="1"/>
    <col min="12" max="13" width="12.375" bestFit="1" customWidth="1"/>
    <col min="14" max="14" width="8.75" bestFit="1" customWidth="1"/>
  </cols>
  <sheetData>
    <row r="1" spans="1:15" ht="15" x14ac:dyDescent="0.2">
      <c r="A1" s="131"/>
      <c r="B1" s="131"/>
      <c r="C1" s="131"/>
      <c r="D1" s="131" t="s">
        <v>0</v>
      </c>
      <c r="E1" s="351" t="s">
        <v>1</v>
      </c>
      <c r="F1" s="351"/>
      <c r="G1" s="351"/>
      <c r="H1" s="351" t="s">
        <v>2</v>
      </c>
      <c r="I1" s="351"/>
      <c r="J1" s="351"/>
      <c r="K1" s="351" t="s">
        <v>3</v>
      </c>
      <c r="L1" s="351"/>
      <c r="M1" s="351"/>
      <c r="N1" s="351"/>
    </row>
    <row r="2" spans="1:15" ht="50.25" customHeight="1" x14ac:dyDescent="0.2">
      <c r="A2" s="132"/>
      <c r="B2" s="132"/>
      <c r="C2" s="132"/>
      <c r="D2" s="132" t="s">
        <v>441</v>
      </c>
      <c r="E2" s="352" t="s">
        <v>436</v>
      </c>
      <c r="F2" s="352"/>
      <c r="G2" s="352"/>
      <c r="H2" s="352" t="s">
        <v>297</v>
      </c>
      <c r="I2" s="352"/>
      <c r="J2" s="352"/>
      <c r="K2" s="352" t="s">
        <v>5</v>
      </c>
      <c r="L2" s="352"/>
      <c r="M2" s="352"/>
      <c r="N2" s="352"/>
    </row>
    <row r="3" spans="1:15" ht="23.25" customHeight="1" x14ac:dyDescent="0.25">
      <c r="A3" s="346" t="s">
        <v>6</v>
      </c>
      <c r="B3" s="347"/>
      <c r="C3" s="347"/>
      <c r="D3" s="347"/>
      <c r="E3" s="347"/>
      <c r="F3" s="347"/>
      <c r="G3" s="347"/>
      <c r="H3" s="347"/>
      <c r="I3" s="347"/>
      <c r="J3" s="347"/>
      <c r="K3" s="347"/>
      <c r="L3" s="347"/>
      <c r="M3" s="347"/>
      <c r="N3" s="347"/>
    </row>
    <row r="4" spans="1:15" ht="15" customHeight="1" x14ac:dyDescent="0.2">
      <c r="A4" s="348" t="s">
        <v>7</v>
      </c>
      <c r="B4" s="348" t="s">
        <v>8</v>
      </c>
      <c r="C4" s="348" t="s">
        <v>9</v>
      </c>
      <c r="D4" s="349" t="s">
        <v>10</v>
      </c>
      <c r="E4" s="348" t="s">
        <v>11</v>
      </c>
      <c r="F4" s="350" t="s">
        <v>12</v>
      </c>
      <c r="G4" s="350" t="s">
        <v>13</v>
      </c>
      <c r="H4" s="348" t="s">
        <v>14</v>
      </c>
      <c r="I4" s="349"/>
      <c r="J4" s="349"/>
      <c r="K4" s="348" t="s">
        <v>15</v>
      </c>
      <c r="L4" s="349"/>
      <c r="M4" s="349"/>
      <c r="N4" s="350" t="s">
        <v>16</v>
      </c>
    </row>
    <row r="5" spans="1:15" ht="15" customHeight="1" x14ac:dyDescent="0.2">
      <c r="A5" s="348"/>
      <c r="B5" s="348"/>
      <c r="C5" s="348"/>
      <c r="D5" s="350"/>
      <c r="E5" s="350"/>
      <c r="F5" s="350"/>
      <c r="G5" s="350"/>
      <c r="H5" s="133" t="s">
        <v>17</v>
      </c>
      <c r="I5" s="133" t="s">
        <v>18</v>
      </c>
      <c r="J5" s="133" t="s">
        <v>15</v>
      </c>
      <c r="K5" s="133" t="s">
        <v>17</v>
      </c>
      <c r="L5" s="133" t="s">
        <v>18</v>
      </c>
      <c r="M5" s="133" t="s">
        <v>15</v>
      </c>
      <c r="N5" s="350"/>
    </row>
    <row r="6" spans="1:15" x14ac:dyDescent="0.2">
      <c r="A6" s="271" t="s">
        <v>19</v>
      </c>
      <c r="B6" s="271"/>
      <c r="C6" s="271"/>
      <c r="D6" s="134" t="s">
        <v>20</v>
      </c>
      <c r="E6" s="134"/>
      <c r="F6" s="135"/>
      <c r="G6" s="134"/>
      <c r="H6" s="145"/>
      <c r="I6" s="145"/>
      <c r="J6" s="145"/>
      <c r="K6" s="145"/>
      <c r="L6" s="145"/>
      <c r="M6" s="146">
        <f>SUM(M7:M11)</f>
        <v>4060.13</v>
      </c>
      <c r="N6" s="137">
        <f t="shared" ref="N6:N38" si="0">M6 / $M$115</f>
        <v>1.2645000183751509E-2</v>
      </c>
    </row>
    <row r="7" spans="1:15" x14ac:dyDescent="0.2">
      <c r="A7" s="140" t="s">
        <v>21</v>
      </c>
      <c r="B7" s="140">
        <v>106168</v>
      </c>
      <c r="C7" s="140" t="s">
        <v>23</v>
      </c>
      <c r="D7" s="138" t="s">
        <v>448</v>
      </c>
      <c r="E7" s="140" t="s">
        <v>25</v>
      </c>
      <c r="F7" s="141">
        <v>2827.4</v>
      </c>
      <c r="G7" s="147">
        <f>'Todas as Ruas'!G7</f>
        <v>0.67</v>
      </c>
      <c r="H7" s="147">
        <f>'Todas as Ruas'!H7</f>
        <v>0.25</v>
      </c>
      <c r="I7" s="147">
        <f>'Todas as Ruas'!I7</f>
        <v>0.56999999999999995</v>
      </c>
      <c r="J7" s="147">
        <f>'Todas as Ruas'!J7</f>
        <v>0.82</v>
      </c>
      <c r="K7" s="147">
        <f>ROUND(F7 * H7, 2)</f>
        <v>706.85</v>
      </c>
      <c r="L7" s="147">
        <f>M7 - K7</f>
        <v>1611.6100000000001</v>
      </c>
      <c r="M7" s="147">
        <f>TRUNC(F7 * J7, 2)</f>
        <v>2318.46</v>
      </c>
      <c r="N7" s="142">
        <f t="shared" si="0"/>
        <v>7.220686807077735E-3</v>
      </c>
      <c r="O7">
        <f>TRUNC(F7*G7,2)</f>
        <v>1894.35</v>
      </c>
    </row>
    <row r="8" spans="1:15" x14ac:dyDescent="0.2">
      <c r="A8" s="140" t="s">
        <v>298</v>
      </c>
      <c r="B8" s="140" t="s">
        <v>299</v>
      </c>
      <c r="C8" s="140" t="s">
        <v>110</v>
      </c>
      <c r="D8" s="138" t="s">
        <v>111</v>
      </c>
      <c r="E8" s="140" t="s">
        <v>25</v>
      </c>
      <c r="F8" s="141">
        <f>ROUND(F7*0.1,2)</f>
        <v>282.74</v>
      </c>
      <c r="G8" s="147">
        <f>'Todas as Ruas'!G8</f>
        <v>5</v>
      </c>
      <c r="H8" s="147">
        <f>'Todas as Ruas'!H8</f>
        <v>5.86</v>
      </c>
      <c r="I8" s="147">
        <f>'Todas as Ruas'!I8</f>
        <v>0.3</v>
      </c>
      <c r="J8" s="147">
        <f>'Todas as Ruas'!J8</f>
        <v>6.16</v>
      </c>
      <c r="K8" s="147">
        <f>ROUND(F8 * H8, 2)</f>
        <v>1656.86</v>
      </c>
      <c r="L8" s="147">
        <f>M8 - K8</f>
        <v>84.810000000000173</v>
      </c>
      <c r="M8" s="147">
        <f>TRUNC(F8 * J8, 2)</f>
        <v>1741.67</v>
      </c>
      <c r="N8" s="142">
        <f t="shared" si="0"/>
        <v>5.4243133766737738E-3</v>
      </c>
      <c r="O8">
        <f t="shared" ref="O8:O70" si="1">TRUNC(F8*G8,2)</f>
        <v>1413.7</v>
      </c>
    </row>
    <row r="9" spans="1:15" hidden="1" x14ac:dyDescent="0.2">
      <c r="A9" s="140" t="s">
        <v>29</v>
      </c>
      <c r="B9" s="140" t="s">
        <v>30</v>
      </c>
      <c r="C9" s="140" t="s">
        <v>31</v>
      </c>
      <c r="D9" s="138" t="s">
        <v>32</v>
      </c>
      <c r="E9" s="140" t="s">
        <v>33</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hidden="1" x14ac:dyDescent="0.2">
      <c r="A10" s="140" t="s">
        <v>300</v>
      </c>
      <c r="B10" s="140" t="s">
        <v>301</v>
      </c>
      <c r="C10" s="140" t="s">
        <v>110</v>
      </c>
      <c r="D10" s="138" t="s">
        <v>159</v>
      </c>
      <c r="E10" s="140" t="s">
        <v>155</v>
      </c>
      <c r="F10" s="141">
        <v>0</v>
      </c>
      <c r="G10" s="147">
        <f>'Todas as Ruas'!G10</f>
        <v>1992.46</v>
      </c>
      <c r="H10" s="147">
        <f>'Todas as Ruas'!H10</f>
        <v>303.82</v>
      </c>
      <c r="I10" s="147">
        <f>'Todas as Ruas'!I10</f>
        <v>2154.4699999999998</v>
      </c>
      <c r="J10" s="147">
        <f>'Todas as Ruas'!J10</f>
        <v>2458.29</v>
      </c>
      <c r="K10" s="147">
        <f>ROUND(F10 * H10, 2)</f>
        <v>0</v>
      </c>
      <c r="L10" s="147">
        <f>M10 - K10</f>
        <v>0</v>
      </c>
      <c r="M10" s="147">
        <f>ROUND(F10 * J10, 2)</f>
        <v>0</v>
      </c>
      <c r="N10" s="142">
        <f t="shared" si="0"/>
        <v>0</v>
      </c>
      <c r="O10">
        <f t="shared" si="1"/>
        <v>0</v>
      </c>
    </row>
    <row r="11" spans="1:15" ht="25.5" hidden="1" x14ac:dyDescent="0.2">
      <c r="A11" s="140" t="s">
        <v>302</v>
      </c>
      <c r="B11" s="140" t="s">
        <v>303</v>
      </c>
      <c r="C11" s="140" t="s">
        <v>110</v>
      </c>
      <c r="D11" s="138" t="s">
        <v>160</v>
      </c>
      <c r="E11" s="140" t="s">
        <v>155</v>
      </c>
      <c r="F11" s="141">
        <v>0</v>
      </c>
      <c r="G11" s="147">
        <f>'Todas as Ruas'!G11</f>
        <v>136.57</v>
      </c>
      <c r="H11" s="147">
        <f>'Todas as Ruas'!H11</f>
        <v>25.87</v>
      </c>
      <c r="I11" s="147">
        <f>'Todas as Ruas'!I11</f>
        <v>142.63</v>
      </c>
      <c r="J11" s="147">
        <f>'Todas as Ruas'!J11</f>
        <v>168.5</v>
      </c>
      <c r="K11" s="147">
        <f>ROUND(F11 * H11, 2)</f>
        <v>0</v>
      </c>
      <c r="L11" s="147">
        <f>M11 - K11</f>
        <v>0</v>
      </c>
      <c r="M11" s="147">
        <f>ROUND(F11 * J11, 2)</f>
        <v>0</v>
      </c>
      <c r="N11" s="142">
        <f t="shared" si="0"/>
        <v>0</v>
      </c>
      <c r="O11">
        <f t="shared" si="1"/>
        <v>0</v>
      </c>
    </row>
    <row r="12" spans="1:15" x14ac:dyDescent="0.2">
      <c r="A12" s="271" t="s">
        <v>34</v>
      </c>
      <c r="B12" s="271"/>
      <c r="C12" s="271"/>
      <c r="D12" s="134" t="s">
        <v>35</v>
      </c>
      <c r="E12" s="134"/>
      <c r="F12" s="136"/>
      <c r="G12" s="145"/>
      <c r="H12" s="145"/>
      <c r="I12" s="145"/>
      <c r="J12" s="145"/>
      <c r="K12" s="145"/>
      <c r="L12" s="145"/>
      <c r="M12" s="146">
        <f>SUM(M13:M23)</f>
        <v>51776.79</v>
      </c>
      <c r="N12" s="137">
        <f t="shared" si="0"/>
        <v>0.16125530932853463</v>
      </c>
      <c r="O12">
        <f t="shared" si="1"/>
        <v>0</v>
      </c>
    </row>
    <row r="13" spans="1:15" x14ac:dyDescent="0.2">
      <c r="A13" s="140" t="s">
        <v>36</v>
      </c>
      <c r="B13" s="140" t="s">
        <v>304</v>
      </c>
      <c r="C13" s="140" t="s">
        <v>110</v>
      </c>
      <c r="D13" s="138" t="s">
        <v>305</v>
      </c>
      <c r="E13" s="140" t="s">
        <v>306</v>
      </c>
      <c r="F13" s="141">
        <f>TRUNC(($F$7/'Todas as Ruas'!$F$7)*2,2)</f>
        <v>0.15</v>
      </c>
      <c r="G13" s="147">
        <f>'Todas as Ruas'!G13</f>
        <v>30360.664499999999</v>
      </c>
      <c r="H13" s="147">
        <f>'Todas as Ruas'!H13</f>
        <v>37458.980000000003</v>
      </c>
      <c r="I13" s="147">
        <f>'Todas as Ruas'!I13</f>
        <v>0</v>
      </c>
      <c r="J13" s="147">
        <f>'Todas as Ruas'!J13</f>
        <v>37458.980000000003</v>
      </c>
      <c r="K13" s="147">
        <f>M13</f>
        <v>5618.84</v>
      </c>
      <c r="L13" s="147">
        <f t="shared" ref="L13:L23" si="2">M13 - K13</f>
        <v>0</v>
      </c>
      <c r="M13" s="147">
        <f>TRUNC(F13 * J13, 2)</f>
        <v>5618.84</v>
      </c>
      <c r="N13" s="142">
        <f t="shared" si="0"/>
        <v>1.7499497019176805E-2</v>
      </c>
      <c r="O13">
        <f t="shared" si="1"/>
        <v>4554.09</v>
      </c>
    </row>
    <row r="14" spans="1:15" x14ac:dyDescent="0.2">
      <c r="A14" s="140" t="s">
        <v>40</v>
      </c>
      <c r="B14" s="140" t="s">
        <v>307</v>
      </c>
      <c r="C14" s="140" t="s">
        <v>110</v>
      </c>
      <c r="D14" s="138" t="s">
        <v>308</v>
      </c>
      <c r="E14" s="140" t="s">
        <v>306</v>
      </c>
      <c r="F14" s="141">
        <f>TRUNC(($F$7/'Todas as Ruas'!$F$7)*6,2)</f>
        <v>0.47</v>
      </c>
      <c r="G14" s="147">
        <f>'Todas as Ruas'!G14</f>
        <v>13144.4879</v>
      </c>
      <c r="H14" s="147">
        <f>'Todas as Ruas'!H14</f>
        <v>16217.66</v>
      </c>
      <c r="I14" s="147">
        <f>'Todas as Ruas'!I14</f>
        <v>0</v>
      </c>
      <c r="J14" s="147">
        <f>'Todas as Ruas'!J14</f>
        <v>16217.66</v>
      </c>
      <c r="K14" s="147">
        <f>M14</f>
        <v>7622.3</v>
      </c>
      <c r="L14" s="147">
        <f t="shared" si="2"/>
        <v>0</v>
      </c>
      <c r="M14" s="147">
        <f>TRUNC(F14 * J14, 2)</f>
        <v>7622.3</v>
      </c>
      <c r="N14" s="142">
        <f t="shared" si="0"/>
        <v>2.3739137638600027E-2</v>
      </c>
      <c r="O14">
        <f t="shared" si="1"/>
        <v>6177.9</v>
      </c>
    </row>
    <row r="15" spans="1:15" x14ac:dyDescent="0.2">
      <c r="A15" s="140" t="s">
        <v>309</v>
      </c>
      <c r="B15" s="140" t="s">
        <v>310</v>
      </c>
      <c r="C15" s="140" t="s">
        <v>110</v>
      </c>
      <c r="D15" s="138" t="s">
        <v>311</v>
      </c>
      <c r="E15" s="140" t="s">
        <v>306</v>
      </c>
      <c r="F15" s="141">
        <f>TRUNC(($F$7/'Todas as Ruas'!$F$7)*6,2)</f>
        <v>0.47</v>
      </c>
      <c r="G15" s="147">
        <f>'Todas as Ruas'!G15</f>
        <v>7296.3648999999996</v>
      </c>
      <c r="H15" s="147">
        <f>'Todas as Ruas'!H15</f>
        <v>9002.25</v>
      </c>
      <c r="I15" s="147">
        <f>'Todas as Ruas'!I15</f>
        <v>0</v>
      </c>
      <c r="J15" s="147">
        <f>'Todas as Ruas'!J15</f>
        <v>9002.25</v>
      </c>
      <c r="K15" s="147">
        <f>M15</f>
        <v>4231.05</v>
      </c>
      <c r="L15" s="147">
        <f t="shared" si="2"/>
        <v>0</v>
      </c>
      <c r="M15" s="147">
        <f>TRUNC(F15 * J15, 2)</f>
        <v>4231.05</v>
      </c>
      <c r="N15" s="142">
        <f t="shared" si="0"/>
        <v>1.3177318959605191E-2</v>
      </c>
      <c r="O15">
        <f t="shared" si="1"/>
        <v>3429.29</v>
      </c>
    </row>
    <row r="16" spans="1:15" x14ac:dyDescent="0.2">
      <c r="A16" s="140" t="s">
        <v>100</v>
      </c>
      <c r="B16" s="140" t="s">
        <v>312</v>
      </c>
      <c r="C16" s="140" t="s">
        <v>110</v>
      </c>
      <c r="D16" s="138" t="s">
        <v>313</v>
      </c>
      <c r="E16" s="140" t="s">
        <v>306</v>
      </c>
      <c r="F16" s="141">
        <f>TRUNC(($F$7/'Todas as Ruas'!$F$7)*6,2)</f>
        <v>0.47</v>
      </c>
      <c r="G16" s="147">
        <f>'Todas as Ruas'!G16</f>
        <v>5189.7538000000004</v>
      </c>
      <c r="H16" s="147">
        <f>'Todas as Ruas'!H16</f>
        <v>6403.11</v>
      </c>
      <c r="I16" s="147">
        <f>'Todas as Ruas'!I16</f>
        <v>0</v>
      </c>
      <c r="J16" s="147">
        <f>'Todas as Ruas'!J16</f>
        <v>6403.11</v>
      </c>
      <c r="K16" s="147">
        <f>M16</f>
        <v>3009.46</v>
      </c>
      <c r="L16" s="147">
        <f t="shared" si="2"/>
        <v>0</v>
      </c>
      <c r="M16" s="147">
        <f>TRUNC(F16 * J16, 2)</f>
        <v>3009.46</v>
      </c>
      <c r="N16" s="142">
        <f t="shared" si="0"/>
        <v>9.3727595552341465E-3</v>
      </c>
      <c r="O16">
        <f t="shared" si="1"/>
        <v>2439.1799999999998</v>
      </c>
    </row>
    <row r="17" spans="1:16" x14ac:dyDescent="0.2">
      <c r="A17" s="140" t="s">
        <v>314</v>
      </c>
      <c r="B17" s="140" t="s">
        <v>315</v>
      </c>
      <c r="C17" s="140" t="s">
        <v>110</v>
      </c>
      <c r="D17" s="138" t="s">
        <v>316</v>
      </c>
      <c r="E17" s="140" t="s">
        <v>306</v>
      </c>
      <c r="F17" s="141">
        <f>TRUNC(($F$7/'Todas as Ruas'!$F$7)*6,2)</f>
        <v>0.47</v>
      </c>
      <c r="G17" s="147">
        <f>'Todas as Ruas'!G17</f>
        <v>8605.0395000000008</v>
      </c>
      <c r="H17" s="147">
        <f>'Todas as Ruas'!H17</f>
        <v>10616.88</v>
      </c>
      <c r="I17" s="147">
        <f>'Todas as Ruas'!I17</f>
        <v>0</v>
      </c>
      <c r="J17" s="147">
        <f>'Todas as Ruas'!J17</f>
        <v>10616.89</v>
      </c>
      <c r="K17" s="147">
        <f>M17</f>
        <v>4989.9399999999996</v>
      </c>
      <c r="L17" s="147">
        <f t="shared" si="2"/>
        <v>0</v>
      </c>
      <c r="M17" s="147">
        <f t="shared" ref="M17:M23" si="3">ROUND(F17 * J17, 2)</f>
        <v>4989.9399999999996</v>
      </c>
      <c r="N17" s="142">
        <f t="shared" si="0"/>
        <v>1.5540830519443712E-2</v>
      </c>
      <c r="O17">
        <f t="shared" si="1"/>
        <v>4044.36</v>
      </c>
    </row>
    <row r="18" spans="1:16" x14ac:dyDescent="0.2">
      <c r="A18" s="140" t="s">
        <v>317</v>
      </c>
      <c r="B18" s="140" t="s">
        <v>318</v>
      </c>
      <c r="C18" s="140" t="s">
        <v>110</v>
      </c>
      <c r="D18" s="138" t="s">
        <v>319</v>
      </c>
      <c r="E18" s="140" t="s">
        <v>306</v>
      </c>
      <c r="F18" s="141">
        <f>TRUNC(($F$7/'Todas as Ruas'!$F$7)*2,2)</f>
        <v>0.15</v>
      </c>
      <c r="G18" s="147">
        <f>'Todas as Ruas'!G18</f>
        <v>5778.4354999999996</v>
      </c>
      <c r="H18" s="147">
        <f>'Todas as Ruas'!H18</f>
        <v>7129.42</v>
      </c>
      <c r="I18" s="147">
        <f>'Todas as Ruas'!I18</f>
        <v>0</v>
      </c>
      <c r="J18" s="147">
        <f>'Todas as Ruas'!J18</f>
        <v>7129.43</v>
      </c>
      <c r="K18" s="147">
        <f>ROUND(F18 * H18, 2)</f>
        <v>1069.4100000000001</v>
      </c>
      <c r="L18" s="147">
        <f t="shared" si="2"/>
        <v>0</v>
      </c>
      <c r="M18" s="147">
        <f t="shared" si="3"/>
        <v>1069.4100000000001</v>
      </c>
      <c r="N18" s="142">
        <f t="shared" si="0"/>
        <v>3.3306050906019517E-3</v>
      </c>
      <c r="O18">
        <f t="shared" si="1"/>
        <v>866.76</v>
      </c>
    </row>
    <row r="19" spans="1:16" x14ac:dyDescent="0.2">
      <c r="A19" s="140" t="s">
        <v>320</v>
      </c>
      <c r="B19" s="140" t="s">
        <v>321</v>
      </c>
      <c r="C19" s="140" t="s">
        <v>110</v>
      </c>
      <c r="D19" s="138" t="s">
        <v>322</v>
      </c>
      <c r="E19" s="140" t="s">
        <v>306</v>
      </c>
      <c r="F19" s="141">
        <f>TRUNC(($F$7/'Todas as Ruas'!$F$7)*6,2)</f>
        <v>0.47</v>
      </c>
      <c r="G19" s="147">
        <f>'Todas as Ruas'!G19</f>
        <v>4987.0394999999999</v>
      </c>
      <c r="H19" s="147">
        <f>'Todas as Ruas'!H19</f>
        <v>6152.99</v>
      </c>
      <c r="I19" s="147">
        <f>'Todas as Ruas'!I19</f>
        <v>0</v>
      </c>
      <c r="J19" s="147">
        <f>'Todas as Ruas'!J19</f>
        <v>6153</v>
      </c>
      <c r="K19" s="147">
        <f>M19</f>
        <v>2891.91</v>
      </c>
      <c r="L19" s="147">
        <f t="shared" si="2"/>
        <v>0</v>
      </c>
      <c r="M19" s="147">
        <f t="shared" si="3"/>
        <v>2891.91</v>
      </c>
      <c r="N19" s="142">
        <f t="shared" si="0"/>
        <v>9.0066580334602145E-3</v>
      </c>
      <c r="O19">
        <f t="shared" si="1"/>
        <v>2343.9</v>
      </c>
    </row>
    <row r="20" spans="1:16" x14ac:dyDescent="0.2">
      <c r="A20" s="140" t="s">
        <v>323</v>
      </c>
      <c r="B20" s="140" t="s">
        <v>324</v>
      </c>
      <c r="C20" s="140" t="s">
        <v>110</v>
      </c>
      <c r="D20" s="138" t="s">
        <v>325</v>
      </c>
      <c r="E20" s="140" t="s">
        <v>306</v>
      </c>
      <c r="F20" s="141">
        <f>TRUNC(($F$7/'Todas as Ruas'!$F$7)*6,2)</f>
        <v>0.47</v>
      </c>
      <c r="G20" s="147">
        <f>'Todas as Ruas'!G20</f>
        <v>7704.9210000000003</v>
      </c>
      <c r="H20" s="147">
        <f>'Todas as Ruas'!H20</f>
        <v>9506.33</v>
      </c>
      <c r="I20" s="147">
        <f>'Todas as Ruas'!I20</f>
        <v>0</v>
      </c>
      <c r="J20" s="147">
        <f>'Todas as Ruas'!J20</f>
        <v>9506.33</v>
      </c>
      <c r="K20" s="147">
        <f>ROUND(F20 * H20, 2)</f>
        <v>4467.9799999999996</v>
      </c>
      <c r="L20" s="147">
        <f t="shared" si="2"/>
        <v>0</v>
      </c>
      <c r="M20" s="147">
        <f t="shared" si="3"/>
        <v>4467.9799999999996</v>
      </c>
      <c r="N20" s="142">
        <f t="shared" si="0"/>
        <v>1.3915221414338472E-2</v>
      </c>
      <c r="O20">
        <f t="shared" si="1"/>
        <v>3621.31</v>
      </c>
    </row>
    <row r="21" spans="1:16" x14ac:dyDescent="0.2">
      <c r="A21" s="140" t="s">
        <v>326</v>
      </c>
      <c r="B21" s="140" t="s">
        <v>327</v>
      </c>
      <c r="C21" s="140" t="s">
        <v>110</v>
      </c>
      <c r="D21" s="138" t="s">
        <v>328</v>
      </c>
      <c r="E21" s="140" t="s">
        <v>39</v>
      </c>
      <c r="F21" s="141">
        <f>ROUND(($F$7/'Todas as Ruas'!$F$7)*320,2)</f>
        <v>25.52</v>
      </c>
      <c r="G21" s="147">
        <f>'Todas as Ruas'!G21</f>
        <v>245.17779999999999</v>
      </c>
      <c r="H21" s="147">
        <f>'Todas as Ruas'!H21</f>
        <v>0</v>
      </c>
      <c r="I21" s="147">
        <f>'Todas as Ruas'!I21</f>
        <v>302.49</v>
      </c>
      <c r="J21" s="147">
        <f>'Todas as Ruas'!J21</f>
        <v>302.5</v>
      </c>
      <c r="K21" s="147">
        <f>ROUND(F21 * H21, 2)</f>
        <v>0</v>
      </c>
      <c r="L21" s="147">
        <f t="shared" si="2"/>
        <v>7719.8</v>
      </c>
      <c r="M21" s="147">
        <f t="shared" si="3"/>
        <v>7719.8</v>
      </c>
      <c r="N21" s="142">
        <f t="shared" si="0"/>
        <v>2.4042794791921663E-2</v>
      </c>
      <c r="O21">
        <f t="shared" si="1"/>
        <v>6256.93</v>
      </c>
      <c r="P21">
        <f>9*4*20</f>
        <v>720</v>
      </c>
    </row>
    <row r="22" spans="1:16" x14ac:dyDescent="0.2">
      <c r="A22" s="140" t="s">
        <v>329</v>
      </c>
      <c r="B22" s="140" t="s">
        <v>327</v>
      </c>
      <c r="C22" s="140" t="s">
        <v>110</v>
      </c>
      <c r="D22" s="138" t="s">
        <v>328</v>
      </c>
      <c r="E22" s="140" t="s">
        <v>39</v>
      </c>
      <c r="F22" s="141">
        <f>TRUNC(($F$7/'Todas as Ruas'!$F$7)*120,2)</f>
        <v>9.56</v>
      </c>
      <c r="G22" s="147">
        <f>'Todas as Ruas'!G22</f>
        <v>245.17779999999999</v>
      </c>
      <c r="H22" s="147">
        <f>'Todas as Ruas'!H22</f>
        <v>0</v>
      </c>
      <c r="I22" s="147">
        <f>'Todas as Ruas'!I22</f>
        <v>302.49</v>
      </c>
      <c r="J22" s="147">
        <f>'Todas as Ruas'!J22</f>
        <v>302.5</v>
      </c>
      <c r="K22" s="147">
        <f>ROUND(F22 * H22, 2)</f>
        <v>0</v>
      </c>
      <c r="L22" s="147">
        <f t="shared" si="2"/>
        <v>2891.9</v>
      </c>
      <c r="M22" s="147">
        <f t="shared" si="3"/>
        <v>2891.9</v>
      </c>
      <c r="N22" s="142">
        <f t="shared" si="0"/>
        <v>9.0066268891367991E-3</v>
      </c>
      <c r="O22">
        <f t="shared" si="1"/>
        <v>2343.89</v>
      </c>
    </row>
    <row r="23" spans="1:16" ht="25.5" x14ac:dyDescent="0.2">
      <c r="A23" s="140" t="s">
        <v>330</v>
      </c>
      <c r="B23" s="140" t="s">
        <v>331</v>
      </c>
      <c r="C23" s="140" t="s">
        <v>110</v>
      </c>
      <c r="D23" s="138" t="s">
        <v>238</v>
      </c>
      <c r="E23" s="140" t="s">
        <v>155</v>
      </c>
      <c r="F23" s="141">
        <f>ROUND(($F$7/'Todas as Ruas'!$F$7)*1,2)</f>
        <v>0.08</v>
      </c>
      <c r="G23" s="147">
        <f>'Todas as Ruas'!G23</f>
        <v>73595.7984</v>
      </c>
      <c r="H23" s="147">
        <f>'Todas as Ruas'!H23</f>
        <v>0</v>
      </c>
      <c r="I23" s="147">
        <f>'Todas as Ruas'!I23</f>
        <v>90802.48</v>
      </c>
      <c r="J23" s="147">
        <f>'Todas as Ruas'!J23</f>
        <v>90802.49</v>
      </c>
      <c r="K23" s="147">
        <f>ROUND(F23 * H23, 2)</f>
        <v>0</v>
      </c>
      <c r="L23" s="147">
        <f t="shared" si="2"/>
        <v>7264.2</v>
      </c>
      <c r="M23" s="147">
        <f t="shared" si="3"/>
        <v>7264.2</v>
      </c>
      <c r="N23" s="142">
        <f t="shared" si="0"/>
        <v>2.262385941701564E-2</v>
      </c>
      <c r="O23">
        <f t="shared" si="1"/>
        <v>5887.66</v>
      </c>
    </row>
    <row r="24" spans="1:16" x14ac:dyDescent="0.2">
      <c r="A24" s="271" t="s">
        <v>43</v>
      </c>
      <c r="B24" s="271"/>
      <c r="C24" s="271"/>
      <c r="D24" s="134" t="s">
        <v>108</v>
      </c>
      <c r="E24" s="134"/>
      <c r="F24" s="136"/>
      <c r="G24" s="145"/>
      <c r="H24" s="145"/>
      <c r="I24" s="145"/>
      <c r="J24" s="145"/>
      <c r="K24" s="145"/>
      <c r="L24" s="145"/>
      <c r="M24" s="146">
        <f>SUM(M25:M38)</f>
        <v>0</v>
      </c>
      <c r="N24" s="137">
        <f t="shared" si="0"/>
        <v>0</v>
      </c>
      <c r="O24">
        <f t="shared" si="1"/>
        <v>0</v>
      </c>
    </row>
    <row r="25" spans="1:16" hidden="1" x14ac:dyDescent="0.2">
      <c r="A25" s="140" t="s">
        <v>45</v>
      </c>
      <c r="B25" s="140" t="s">
        <v>332</v>
      </c>
      <c r="C25" s="140" t="s">
        <v>110</v>
      </c>
      <c r="D25" s="138" t="s">
        <v>113</v>
      </c>
      <c r="E25" s="140" t="s">
        <v>48</v>
      </c>
      <c r="F25" s="141">
        <v>0</v>
      </c>
      <c r="G25" s="147">
        <f>'Todas as Ruas'!G25</f>
        <v>7.03</v>
      </c>
      <c r="H25" s="147">
        <f>'Todas as Ruas'!H25</f>
        <v>1.1200000000000001</v>
      </c>
      <c r="I25" s="147">
        <f>'Todas as Ruas'!I25</f>
        <v>7.55</v>
      </c>
      <c r="J25" s="147">
        <f>'Todas as Ruas'!J25</f>
        <v>8.67</v>
      </c>
      <c r="K25" s="147">
        <f t="shared" ref="K25:K38" si="4">TRUNC(F25 * H25, 2)</f>
        <v>0</v>
      </c>
      <c r="L25" s="147">
        <f t="shared" ref="L25:L38" si="5">M25 - K25</f>
        <v>0</v>
      </c>
      <c r="M25" s="147">
        <f t="shared" ref="M25:M31" si="6">TRUNC(F25 * J25, 2)</f>
        <v>0</v>
      </c>
      <c r="N25" s="142">
        <f t="shared" si="0"/>
        <v>0</v>
      </c>
      <c r="O25">
        <f t="shared" si="1"/>
        <v>0</v>
      </c>
    </row>
    <row r="26" spans="1:16" ht="25.5" hidden="1" x14ac:dyDescent="0.2">
      <c r="A26" s="140" t="s">
        <v>49</v>
      </c>
      <c r="B26" s="140" t="s">
        <v>333</v>
      </c>
      <c r="C26" s="140" t="s">
        <v>110</v>
      </c>
      <c r="D26" s="138" t="s">
        <v>114</v>
      </c>
      <c r="E26" s="140" t="s">
        <v>48</v>
      </c>
      <c r="F26" s="141">
        <v>0</v>
      </c>
      <c r="G26" s="147">
        <f>'Todas as Ruas'!G26</f>
        <v>163.35</v>
      </c>
      <c r="H26" s="147">
        <f>'Todas as Ruas'!H26</f>
        <v>12.29</v>
      </c>
      <c r="I26" s="147">
        <f>'Todas as Ruas'!I26</f>
        <v>189.25</v>
      </c>
      <c r="J26" s="147">
        <f>'Todas as Ruas'!J26</f>
        <v>201.54</v>
      </c>
      <c r="K26" s="147">
        <f t="shared" si="4"/>
        <v>0</v>
      </c>
      <c r="L26" s="147">
        <f t="shared" si="5"/>
        <v>0</v>
      </c>
      <c r="M26" s="147">
        <f t="shared" si="6"/>
        <v>0</v>
      </c>
      <c r="N26" s="142">
        <f t="shared" si="0"/>
        <v>0</v>
      </c>
      <c r="O26">
        <f t="shared" si="1"/>
        <v>0</v>
      </c>
    </row>
    <row r="27" spans="1:16" hidden="1" x14ac:dyDescent="0.2">
      <c r="A27" s="140" t="s">
        <v>52</v>
      </c>
      <c r="B27" s="140" t="s">
        <v>334</v>
      </c>
      <c r="C27" s="140" t="s">
        <v>110</v>
      </c>
      <c r="D27" s="138" t="s">
        <v>335</v>
      </c>
      <c r="E27" s="140" t="s">
        <v>336</v>
      </c>
      <c r="F27" s="141">
        <v>0</v>
      </c>
      <c r="G27" s="147">
        <f>'Todas as Ruas'!G27</f>
        <v>470.66</v>
      </c>
      <c r="H27" s="147">
        <f>'Todas as Ruas'!H27</f>
        <v>66.45</v>
      </c>
      <c r="I27" s="147">
        <f>'Todas as Ruas'!I27</f>
        <v>514.25</v>
      </c>
      <c r="J27" s="147">
        <f>'Todas as Ruas'!J27</f>
        <v>580.70000000000005</v>
      </c>
      <c r="K27" s="147">
        <f t="shared" si="4"/>
        <v>0</v>
      </c>
      <c r="L27" s="147">
        <f t="shared" si="5"/>
        <v>0</v>
      </c>
      <c r="M27" s="147">
        <f t="shared" si="6"/>
        <v>0</v>
      </c>
      <c r="N27" s="142">
        <f t="shared" si="0"/>
        <v>0</v>
      </c>
      <c r="O27">
        <f t="shared" si="1"/>
        <v>0</v>
      </c>
    </row>
    <row r="28" spans="1:16" hidden="1" x14ac:dyDescent="0.2">
      <c r="A28" s="140" t="s">
        <v>55</v>
      </c>
      <c r="B28" s="140" t="s">
        <v>337</v>
      </c>
      <c r="C28" s="140" t="s">
        <v>110</v>
      </c>
      <c r="D28" s="138" t="s">
        <v>115</v>
      </c>
      <c r="E28" s="140" t="s">
        <v>48</v>
      </c>
      <c r="F28" s="141">
        <v>0</v>
      </c>
      <c r="G28" s="147">
        <f>'Todas as Ruas'!G28</f>
        <v>20.21</v>
      </c>
      <c r="H28" s="147">
        <f>'Todas as Ruas'!H28</f>
        <v>18.850000000000001</v>
      </c>
      <c r="I28" s="147">
        <f>'Todas as Ruas'!I28</f>
        <v>6.08</v>
      </c>
      <c r="J28" s="147">
        <f>'Todas as Ruas'!J28</f>
        <v>24.93</v>
      </c>
      <c r="K28" s="147">
        <f t="shared" si="4"/>
        <v>0</v>
      </c>
      <c r="L28" s="147">
        <f t="shared" si="5"/>
        <v>0</v>
      </c>
      <c r="M28" s="147">
        <f t="shared" si="6"/>
        <v>0</v>
      </c>
      <c r="N28" s="142">
        <f t="shared" si="0"/>
        <v>0</v>
      </c>
      <c r="O28">
        <f t="shared" si="1"/>
        <v>0</v>
      </c>
    </row>
    <row r="29" spans="1:16" ht="25.5" hidden="1" x14ac:dyDescent="0.2">
      <c r="A29" s="140" t="s">
        <v>59</v>
      </c>
      <c r="B29" s="140" t="s">
        <v>338</v>
      </c>
      <c r="C29" s="140" t="s">
        <v>110</v>
      </c>
      <c r="D29" s="138" t="s">
        <v>119</v>
      </c>
      <c r="E29" s="140" t="s">
        <v>48</v>
      </c>
      <c r="F29" s="141">
        <v>0</v>
      </c>
      <c r="G29" s="147">
        <f>'Todas as Ruas'!G29</f>
        <v>240.05</v>
      </c>
      <c r="H29" s="147">
        <f>'Todas as Ruas'!H29</f>
        <v>1.03</v>
      </c>
      <c r="I29" s="147">
        <f>'Todas as Ruas'!I29</f>
        <v>295.14</v>
      </c>
      <c r="J29" s="147">
        <f>'Todas as Ruas'!J29</f>
        <v>296.17</v>
      </c>
      <c r="K29" s="147">
        <f t="shared" si="4"/>
        <v>0</v>
      </c>
      <c r="L29" s="147">
        <f t="shared" si="5"/>
        <v>0</v>
      </c>
      <c r="M29" s="147">
        <f t="shared" si="6"/>
        <v>0</v>
      </c>
      <c r="N29" s="142">
        <f t="shared" si="0"/>
        <v>0</v>
      </c>
      <c r="O29">
        <f t="shared" si="1"/>
        <v>0</v>
      </c>
    </row>
    <row r="30" spans="1:16" hidden="1" x14ac:dyDescent="0.2">
      <c r="A30" s="140" t="s">
        <v>339</v>
      </c>
      <c r="B30" s="140" t="s">
        <v>340</v>
      </c>
      <c r="C30" s="140" t="s">
        <v>110</v>
      </c>
      <c r="D30" s="138" t="s">
        <v>116</v>
      </c>
      <c r="E30" s="140" t="s">
        <v>341</v>
      </c>
      <c r="F30" s="141">
        <v>0</v>
      </c>
      <c r="G30" s="147">
        <f>'Todas as Ruas'!G30</f>
        <v>0.82</v>
      </c>
      <c r="H30" s="147">
        <f>'Todas as Ruas'!H30</f>
        <v>0</v>
      </c>
      <c r="I30" s="147">
        <f>'Todas as Ruas'!I30</f>
        <v>1.01</v>
      </c>
      <c r="J30" s="147">
        <f>'Todas as Ruas'!J30</f>
        <v>1.01</v>
      </c>
      <c r="K30" s="147">
        <f t="shared" si="4"/>
        <v>0</v>
      </c>
      <c r="L30" s="147">
        <f t="shared" si="5"/>
        <v>0</v>
      </c>
      <c r="M30" s="147">
        <f t="shared" si="6"/>
        <v>0</v>
      </c>
      <c r="N30" s="142">
        <f t="shared" si="0"/>
        <v>0</v>
      </c>
      <c r="O30">
        <f t="shared" si="1"/>
        <v>0</v>
      </c>
    </row>
    <row r="31" spans="1:16" hidden="1" x14ac:dyDescent="0.2">
      <c r="A31" s="140" t="s">
        <v>342</v>
      </c>
      <c r="B31" s="140" t="s">
        <v>343</v>
      </c>
      <c r="C31" s="140" t="s">
        <v>110</v>
      </c>
      <c r="D31" s="138" t="s">
        <v>344</v>
      </c>
      <c r="E31" s="140" t="s">
        <v>25</v>
      </c>
      <c r="F31" s="141">
        <v>0</v>
      </c>
      <c r="G31" s="147">
        <f>'Todas as Ruas'!G31</f>
        <v>0.56000000000000005</v>
      </c>
      <c r="H31" s="147">
        <f>'Todas as Ruas'!H31</f>
        <v>0.05</v>
      </c>
      <c r="I31" s="147">
        <f>'Todas as Ruas'!I31</f>
        <v>0.64</v>
      </c>
      <c r="J31" s="147">
        <f>'Todas as Ruas'!J31</f>
        <v>0.69</v>
      </c>
      <c r="K31" s="147">
        <f t="shared" si="4"/>
        <v>0</v>
      </c>
      <c r="L31" s="147">
        <f t="shared" si="5"/>
        <v>0</v>
      </c>
      <c r="M31" s="147">
        <f t="shared" si="6"/>
        <v>0</v>
      </c>
      <c r="N31" s="142">
        <f t="shared" si="0"/>
        <v>0</v>
      </c>
      <c r="O31">
        <f t="shared" si="1"/>
        <v>0</v>
      </c>
    </row>
    <row r="32" spans="1:16" ht="25.5" hidden="1" x14ac:dyDescent="0.2">
      <c r="A32" s="140" t="s">
        <v>345</v>
      </c>
      <c r="B32" s="140" t="s">
        <v>346</v>
      </c>
      <c r="C32" s="140" t="s">
        <v>110</v>
      </c>
      <c r="D32" s="138" t="s">
        <v>222</v>
      </c>
      <c r="E32" s="140" t="s">
        <v>120</v>
      </c>
      <c r="F32" s="141">
        <v>0</v>
      </c>
      <c r="G32" s="147">
        <f>'Todas as Ruas'!G32</f>
        <v>3122.09</v>
      </c>
      <c r="H32" s="147">
        <f>'Todas as Ruas'!H32</f>
        <v>0</v>
      </c>
      <c r="I32" s="147">
        <f>'Todas as Ruas'!I32</f>
        <v>3590.4</v>
      </c>
      <c r="J32" s="147" t="str">
        <f>'Todas as Ruas'!J32</f>
        <v>3590,4
(15.0%)</v>
      </c>
      <c r="K32" s="147">
        <f t="shared" si="4"/>
        <v>0</v>
      </c>
      <c r="L32" s="147">
        <f t="shared" si="5"/>
        <v>0</v>
      </c>
      <c r="M32" s="147">
        <f>TRUNC((F32 * 1 ) * TRUNC(G32 * (1 + 15 / 100), 2), 2)</f>
        <v>0</v>
      </c>
      <c r="N32" s="142">
        <f t="shared" si="0"/>
        <v>0</v>
      </c>
      <c r="O32">
        <f t="shared" si="1"/>
        <v>0</v>
      </c>
    </row>
    <row r="33" spans="1:15" ht="38.25" hidden="1" x14ac:dyDescent="0.2">
      <c r="A33" s="140" t="s">
        <v>347</v>
      </c>
      <c r="B33" s="140" t="s">
        <v>348</v>
      </c>
      <c r="C33" s="140" t="s">
        <v>23</v>
      </c>
      <c r="D33" s="138" t="s">
        <v>349</v>
      </c>
      <c r="E33" s="140" t="s">
        <v>350</v>
      </c>
      <c r="F33" s="141">
        <v>0</v>
      </c>
      <c r="G33" s="147">
        <f>'Todas as Ruas'!G33</f>
        <v>1.69</v>
      </c>
      <c r="H33" s="147">
        <f>'Todas as Ruas'!H33</f>
        <v>0.13</v>
      </c>
      <c r="I33" s="147">
        <f>'Todas as Ruas'!I33</f>
        <v>1.95</v>
      </c>
      <c r="J33" s="147">
        <f>'Todas as Ruas'!J33</f>
        <v>2.08</v>
      </c>
      <c r="K33" s="147">
        <f t="shared" si="4"/>
        <v>0</v>
      </c>
      <c r="L33" s="147">
        <f t="shared" si="5"/>
        <v>0</v>
      </c>
      <c r="M33" s="147">
        <f t="shared" ref="M33:M38" si="7">TRUNC(F33 * J33, 2)</f>
        <v>0</v>
      </c>
      <c r="N33" s="142">
        <f t="shared" si="0"/>
        <v>0</v>
      </c>
      <c r="O33">
        <f t="shared" si="1"/>
        <v>0</v>
      </c>
    </row>
    <row r="34" spans="1:15" ht="38.25" hidden="1" x14ac:dyDescent="0.2">
      <c r="A34" s="140" t="s">
        <v>351</v>
      </c>
      <c r="B34" s="140" t="s">
        <v>352</v>
      </c>
      <c r="C34" s="140" t="s">
        <v>23</v>
      </c>
      <c r="D34" s="138" t="s">
        <v>353</v>
      </c>
      <c r="E34" s="140" t="s">
        <v>350</v>
      </c>
      <c r="F34" s="141">
        <v>0</v>
      </c>
      <c r="G34" s="147">
        <f>'Todas as Ruas'!G34</f>
        <v>0.64</v>
      </c>
      <c r="H34" s="147">
        <f>'Todas as Ruas'!H34</f>
        <v>0.05</v>
      </c>
      <c r="I34" s="147">
        <f>'Todas as Ruas'!I34</f>
        <v>0.73</v>
      </c>
      <c r="J34" s="147">
        <f>'Todas as Ruas'!J34</f>
        <v>0.78</v>
      </c>
      <c r="K34" s="147">
        <f t="shared" si="4"/>
        <v>0</v>
      </c>
      <c r="L34" s="147">
        <f t="shared" si="5"/>
        <v>0</v>
      </c>
      <c r="M34" s="147">
        <f t="shared" si="7"/>
        <v>0</v>
      </c>
      <c r="N34" s="142">
        <f t="shared" si="0"/>
        <v>0</v>
      </c>
      <c r="O34">
        <f t="shared" si="1"/>
        <v>0</v>
      </c>
    </row>
    <row r="35" spans="1:15" ht="25.5" hidden="1" x14ac:dyDescent="0.2">
      <c r="A35" s="140" t="s">
        <v>354</v>
      </c>
      <c r="B35" s="140" t="s">
        <v>355</v>
      </c>
      <c r="C35" s="140" t="s">
        <v>110</v>
      </c>
      <c r="D35" s="138" t="s">
        <v>356</v>
      </c>
      <c r="E35" s="140" t="s">
        <v>155</v>
      </c>
      <c r="F35" s="141">
        <v>0</v>
      </c>
      <c r="G35" s="147">
        <f>'Todas as Ruas'!G35</f>
        <v>4969.53</v>
      </c>
      <c r="H35" s="147">
        <f>'Todas as Ruas'!H35</f>
        <v>2317.2199999999998</v>
      </c>
      <c r="I35" s="147">
        <f>'Todas as Ruas'!I35</f>
        <v>3814.18</v>
      </c>
      <c r="J35" s="147">
        <f>'Todas as Ruas'!J35</f>
        <v>6131.4</v>
      </c>
      <c r="K35" s="147">
        <f t="shared" si="4"/>
        <v>0</v>
      </c>
      <c r="L35" s="147">
        <f t="shared" si="5"/>
        <v>0</v>
      </c>
      <c r="M35" s="147">
        <f t="shared" si="7"/>
        <v>0</v>
      </c>
      <c r="N35" s="142">
        <f t="shared" si="0"/>
        <v>0</v>
      </c>
      <c r="O35">
        <f t="shared" si="1"/>
        <v>0</v>
      </c>
    </row>
    <row r="36" spans="1:15" ht="25.5" hidden="1" x14ac:dyDescent="0.2">
      <c r="A36" s="140" t="s">
        <v>1545</v>
      </c>
      <c r="B36" s="140">
        <v>1023</v>
      </c>
      <c r="C36" s="140" t="s">
        <v>31</v>
      </c>
      <c r="D36" s="138" t="s">
        <v>1548</v>
      </c>
      <c r="E36" s="140" t="s">
        <v>155</v>
      </c>
      <c r="F36" s="141">
        <v>0</v>
      </c>
      <c r="G36" s="147">
        <v>1900.28</v>
      </c>
      <c r="H36" s="147">
        <f>J36-I36</f>
        <v>468.90999999999985</v>
      </c>
      <c r="I36" s="147">
        <f>ROUND(J36*0.8,2)</f>
        <v>1875.65</v>
      </c>
      <c r="J36" s="147">
        <f>'Todas as Ruas'!J36</f>
        <v>2344.56</v>
      </c>
      <c r="K36" s="147">
        <f t="shared" ref="K36" si="8">TRUNC(F36 * H36, 2)</f>
        <v>0</v>
      </c>
      <c r="L36" s="147">
        <f t="shared" ref="L36" si="9">M36 - K36</f>
        <v>0</v>
      </c>
      <c r="M36" s="147">
        <f t="shared" si="7"/>
        <v>0</v>
      </c>
      <c r="N36" s="142">
        <f t="shared" ref="N36" si="10">M36 / $M$115</f>
        <v>0</v>
      </c>
    </row>
    <row r="37" spans="1:15" ht="25.5" hidden="1" x14ac:dyDescent="0.2">
      <c r="A37" s="140" t="s">
        <v>1546</v>
      </c>
      <c r="B37" s="140" t="s">
        <v>358</v>
      </c>
      <c r="C37" s="140" t="s">
        <v>110</v>
      </c>
      <c r="D37" s="138" t="s">
        <v>359</v>
      </c>
      <c r="E37" s="140" t="s">
        <v>336</v>
      </c>
      <c r="F37" s="141">
        <v>0</v>
      </c>
      <c r="G37" s="147">
        <f>'Todas as Ruas'!G37</f>
        <v>51.88</v>
      </c>
      <c r="H37" s="147">
        <f>'Todas as Ruas'!H37</f>
        <v>13.89</v>
      </c>
      <c r="I37" s="147">
        <f>'Todas as Ruas'!I37</f>
        <v>50.11</v>
      </c>
      <c r="J37" s="147">
        <f>'Todas as Ruas'!J37</f>
        <v>64</v>
      </c>
      <c r="K37" s="147">
        <f t="shared" si="4"/>
        <v>0</v>
      </c>
      <c r="L37" s="147">
        <f t="shared" si="5"/>
        <v>0</v>
      </c>
      <c r="M37" s="147">
        <f t="shared" si="7"/>
        <v>0</v>
      </c>
      <c r="N37" s="142">
        <f t="shared" si="0"/>
        <v>0</v>
      </c>
      <c r="O37">
        <f t="shared" si="1"/>
        <v>0</v>
      </c>
    </row>
    <row r="38" spans="1:15" ht="25.5" hidden="1" x14ac:dyDescent="0.2">
      <c r="A38" s="140" t="s">
        <v>1547</v>
      </c>
      <c r="B38" s="140" t="s">
        <v>361</v>
      </c>
      <c r="C38" s="140" t="s">
        <v>110</v>
      </c>
      <c r="D38" s="138" t="s">
        <v>362</v>
      </c>
      <c r="E38" s="140" t="s">
        <v>155</v>
      </c>
      <c r="F38" s="141">
        <v>0</v>
      </c>
      <c r="G38" s="147">
        <f>'Todas as Ruas'!G38</f>
        <v>798.59</v>
      </c>
      <c r="H38" s="147">
        <f>'Todas as Ruas'!H38</f>
        <v>324.83999999999997</v>
      </c>
      <c r="I38" s="147">
        <f>'Todas as Ruas'!I38</f>
        <v>660.46</v>
      </c>
      <c r="J38" s="147">
        <f>'Todas as Ruas'!J38</f>
        <v>985.3</v>
      </c>
      <c r="K38" s="147">
        <f t="shared" si="4"/>
        <v>0</v>
      </c>
      <c r="L38" s="147">
        <f t="shared" si="5"/>
        <v>0</v>
      </c>
      <c r="M38" s="147">
        <f t="shared" si="7"/>
        <v>0</v>
      </c>
      <c r="N38" s="142">
        <f t="shared" si="0"/>
        <v>0</v>
      </c>
      <c r="O38">
        <f t="shared" si="1"/>
        <v>0</v>
      </c>
    </row>
    <row r="39" spans="1:15" x14ac:dyDescent="0.2">
      <c r="A39" s="271" t="s">
        <v>61</v>
      </c>
      <c r="B39" s="271"/>
      <c r="C39" s="271"/>
      <c r="D39" s="134" t="s">
        <v>62</v>
      </c>
      <c r="E39" s="134"/>
      <c r="F39" s="136"/>
      <c r="G39" s="145"/>
      <c r="H39" s="145"/>
      <c r="I39" s="145"/>
      <c r="J39" s="145"/>
      <c r="K39" s="145"/>
      <c r="L39" s="145"/>
      <c r="M39" s="146">
        <f>M40+M50+M60</f>
        <v>249664.05000000002</v>
      </c>
      <c r="N39" s="137">
        <f t="shared" ref="N39:N70" si="11">M39 / $M$115</f>
        <v>0.77756179189487673</v>
      </c>
      <c r="O39">
        <f t="shared" si="1"/>
        <v>0</v>
      </c>
    </row>
    <row r="40" spans="1:15" x14ac:dyDescent="0.2">
      <c r="A40" s="271" t="s">
        <v>63</v>
      </c>
      <c r="B40" s="271"/>
      <c r="C40" s="271"/>
      <c r="D40" s="134" t="s">
        <v>64</v>
      </c>
      <c r="E40" s="134"/>
      <c r="F40" s="136"/>
      <c r="G40" s="145"/>
      <c r="H40" s="145"/>
      <c r="I40" s="145"/>
      <c r="J40" s="145"/>
      <c r="K40" s="145"/>
      <c r="L40" s="145"/>
      <c r="M40" s="146">
        <f>SUM(M41:M49)</f>
        <v>114107.5</v>
      </c>
      <c r="N40" s="137">
        <f t="shared" si="11"/>
        <v>0.3553800884374208</v>
      </c>
      <c r="O40">
        <f t="shared" si="1"/>
        <v>0</v>
      </c>
    </row>
    <row r="41" spans="1:15" x14ac:dyDescent="0.2">
      <c r="A41" s="140" t="s">
        <v>65</v>
      </c>
      <c r="B41" s="140" t="s">
        <v>363</v>
      </c>
      <c r="C41" s="140" t="s">
        <v>110</v>
      </c>
      <c r="D41" s="138" t="s">
        <v>129</v>
      </c>
      <c r="E41" s="140" t="s">
        <v>25</v>
      </c>
      <c r="F41" s="141">
        <f>F7</f>
        <v>2827.4</v>
      </c>
      <c r="G41" s="147">
        <f>'Todas as Ruas'!G41</f>
        <v>0.42</v>
      </c>
      <c r="H41" s="147">
        <f>'Todas as Ruas'!H41</f>
        <v>0.03</v>
      </c>
      <c r="I41" s="147">
        <f>'Todas as Ruas'!I41</f>
        <v>0.48</v>
      </c>
      <c r="J41" s="147">
        <f>'Todas as Ruas'!J41</f>
        <v>0.51</v>
      </c>
      <c r="K41" s="147">
        <f>ROUND(F41 * H41, 2)</f>
        <v>84.82</v>
      </c>
      <c r="L41" s="147">
        <f t="shared" ref="L41:L46" si="12">M41 - K41</f>
        <v>1357.15</v>
      </c>
      <c r="M41" s="147">
        <f>ROUND(F41 * J41, 2)</f>
        <v>1441.97</v>
      </c>
      <c r="N41" s="142">
        <f t="shared" si="11"/>
        <v>4.4909180038481926E-3</v>
      </c>
      <c r="O41">
        <f t="shared" si="1"/>
        <v>1187.5</v>
      </c>
    </row>
    <row r="42" spans="1:15" ht="25.5" x14ac:dyDescent="0.2">
      <c r="A42" s="140" t="s">
        <v>67</v>
      </c>
      <c r="B42" s="140" t="s">
        <v>364</v>
      </c>
      <c r="C42" s="140" t="s">
        <v>110</v>
      </c>
      <c r="D42" s="138" t="s">
        <v>224</v>
      </c>
      <c r="E42" s="140" t="s">
        <v>120</v>
      </c>
      <c r="F42" s="141">
        <f>ROUND(F41*0.0005,2)</f>
        <v>1.41</v>
      </c>
      <c r="G42" s="147">
        <f>'Todas as Ruas'!G42</f>
        <v>3133.24</v>
      </c>
      <c r="H42" s="147">
        <f>'Todas as Ruas'!H42</f>
        <v>0</v>
      </c>
      <c r="I42" s="147">
        <f>'Todas as Ruas'!I42</f>
        <v>3603.22</v>
      </c>
      <c r="J42" s="147" t="str">
        <f>'Todas as Ruas'!J42</f>
        <v>3603,22
(15.0%)</v>
      </c>
      <c r="K42" s="147">
        <f>TRUNC(F42 * H42, 2)</f>
        <v>0</v>
      </c>
      <c r="L42" s="147">
        <f t="shared" si="12"/>
        <v>5080.54</v>
      </c>
      <c r="M42" s="147">
        <f>ROUND((F42 * 1 ) * TRUNC(G42 * (1 + 15 / 100), 2), 2)</f>
        <v>5080.54</v>
      </c>
      <c r="N42" s="142">
        <f t="shared" si="11"/>
        <v>1.5822998089607201E-2</v>
      </c>
      <c r="O42">
        <f t="shared" si="1"/>
        <v>4417.8599999999997</v>
      </c>
    </row>
    <row r="43" spans="1:15" ht="38.25" x14ac:dyDescent="0.2">
      <c r="A43" s="140" t="s">
        <v>69</v>
      </c>
      <c r="B43" s="140" t="s">
        <v>348</v>
      </c>
      <c r="C43" s="140" t="s">
        <v>23</v>
      </c>
      <c r="D43" s="138" t="s">
        <v>349</v>
      </c>
      <c r="E43" s="140" t="s">
        <v>350</v>
      </c>
      <c r="F43" s="141">
        <f>ROUND(F42*30,2)</f>
        <v>42.3</v>
      </c>
      <c r="G43" s="147">
        <f>'Todas as Ruas'!G43</f>
        <v>1.69</v>
      </c>
      <c r="H43" s="147">
        <f>'Todas as Ruas'!H43</f>
        <v>0.13</v>
      </c>
      <c r="I43" s="147">
        <f>'Todas as Ruas'!I43</f>
        <v>1.95</v>
      </c>
      <c r="J43" s="147">
        <f>'Todas as Ruas'!J43</f>
        <v>2.08</v>
      </c>
      <c r="K43" s="147">
        <f>ROUND(F43 * H43, 2)</f>
        <v>5.5</v>
      </c>
      <c r="L43" s="147">
        <f>M43 - K43</f>
        <v>82.48</v>
      </c>
      <c r="M43" s="147">
        <f>ROUND(F43 * J43, 2)</f>
        <v>87.98</v>
      </c>
      <c r="N43" s="142">
        <f t="shared" si="11"/>
        <v>2.740077574280769E-4</v>
      </c>
      <c r="O43">
        <f t="shared" si="1"/>
        <v>71.48</v>
      </c>
    </row>
    <row r="44" spans="1:15" ht="38.25" x14ac:dyDescent="0.2">
      <c r="A44" s="140" t="s">
        <v>365</v>
      </c>
      <c r="B44" s="140" t="s">
        <v>352</v>
      </c>
      <c r="C44" s="140" t="s">
        <v>23</v>
      </c>
      <c r="D44" s="138" t="s">
        <v>353</v>
      </c>
      <c r="E44" s="140" t="s">
        <v>350</v>
      </c>
      <c r="F44" s="141">
        <f>ROUND(F42*(DMT!$H$31-30),2)</f>
        <v>435.69</v>
      </c>
      <c r="G44" s="147">
        <f>'Todas as Ruas'!G44</f>
        <v>0.64</v>
      </c>
      <c r="H44" s="147">
        <f>'Todas as Ruas'!H44</f>
        <v>0.05</v>
      </c>
      <c r="I44" s="147">
        <f>'Todas as Ruas'!I44</f>
        <v>0.73</v>
      </c>
      <c r="J44" s="147">
        <f>'Todas as Ruas'!J44</f>
        <v>0.78</v>
      </c>
      <c r="K44" s="147">
        <f>ROUND(F44 * H44, 2)</f>
        <v>21.78</v>
      </c>
      <c r="L44" s="147">
        <f>M44 - K44</f>
        <v>318.05999999999995</v>
      </c>
      <c r="M44" s="147">
        <f>ROUND(F44 * J44, 2)</f>
        <v>339.84</v>
      </c>
      <c r="N44" s="142">
        <f t="shared" si="11"/>
        <v>1.0584086870238422E-3</v>
      </c>
      <c r="O44">
        <f t="shared" si="1"/>
        <v>278.83999999999997</v>
      </c>
    </row>
    <row r="45" spans="1:15" x14ac:dyDescent="0.2">
      <c r="A45" s="140" t="s">
        <v>366</v>
      </c>
      <c r="B45" s="140" t="s">
        <v>367</v>
      </c>
      <c r="C45" s="140" t="s">
        <v>110</v>
      </c>
      <c r="D45" s="138" t="s">
        <v>124</v>
      </c>
      <c r="E45" s="140" t="s">
        <v>120</v>
      </c>
      <c r="F45" s="141">
        <f>ROUND(F41*0.025*2.5548,2)</f>
        <v>180.59</v>
      </c>
      <c r="G45" s="147">
        <f>'Todas as Ruas'!G45</f>
        <v>191.74</v>
      </c>
      <c r="H45" s="147">
        <f>'Todas as Ruas'!H45</f>
        <v>3.53</v>
      </c>
      <c r="I45" s="147">
        <f>'Todas as Ruas'!I45</f>
        <v>233.03</v>
      </c>
      <c r="J45" s="147">
        <f>'Todas as Ruas'!J45</f>
        <v>236.56</v>
      </c>
      <c r="K45" s="147">
        <f>ROUND(F45 * H45, 2)</f>
        <v>637.48</v>
      </c>
      <c r="L45" s="147">
        <f>M45 - K45</f>
        <v>42082.89</v>
      </c>
      <c r="M45" s="147">
        <f>ROUND(F45 * J45, 2)</f>
        <v>42720.37</v>
      </c>
      <c r="N45" s="142">
        <f t="shared" si="11"/>
        <v>0.13304970197996924</v>
      </c>
      <c r="O45">
        <f t="shared" si="1"/>
        <v>34626.32</v>
      </c>
    </row>
    <row r="46" spans="1:15" ht="25.5" x14ac:dyDescent="0.2">
      <c r="A46" s="140" t="s">
        <v>368</v>
      </c>
      <c r="B46" s="140" t="s">
        <v>369</v>
      </c>
      <c r="C46" s="140" t="s">
        <v>110</v>
      </c>
      <c r="D46" s="138" t="s">
        <v>370</v>
      </c>
      <c r="E46" s="140" t="s">
        <v>120</v>
      </c>
      <c r="F46" s="141">
        <f>ROUND(F45*0.055,2)</f>
        <v>9.93</v>
      </c>
      <c r="G46" s="147">
        <f>'Todas as Ruas'!G46</f>
        <v>4117.58</v>
      </c>
      <c r="H46" s="147">
        <f>'Todas as Ruas'!H46</f>
        <v>0</v>
      </c>
      <c r="I46" s="147">
        <f>'Todas as Ruas'!I46</f>
        <v>4735.21</v>
      </c>
      <c r="J46" s="147" t="str">
        <f>'Todas as Ruas'!J46</f>
        <v>4735,21
(15.0%)</v>
      </c>
      <c r="K46" s="147">
        <f>TRUNC(F46 * H46, 2)</f>
        <v>0</v>
      </c>
      <c r="L46" s="147">
        <f t="shared" si="12"/>
        <v>47020.639999999999</v>
      </c>
      <c r="M46" s="147">
        <f>ROUND((F46 * 1 ) * TRUNC(G46 * (1 + 15 / 100), 2), 2)</f>
        <v>47020.639999999999</v>
      </c>
      <c r="N46" s="142">
        <f t="shared" si="11"/>
        <v>0.14644260194627107</v>
      </c>
      <c r="O46">
        <f t="shared" si="1"/>
        <v>40887.56</v>
      </c>
    </row>
    <row r="47" spans="1:15" ht="38.25" x14ac:dyDescent="0.2">
      <c r="A47" s="140" t="s">
        <v>371</v>
      </c>
      <c r="B47" s="140" t="s">
        <v>348</v>
      </c>
      <c r="C47" s="140" t="s">
        <v>23</v>
      </c>
      <c r="D47" s="138" t="s">
        <v>349</v>
      </c>
      <c r="E47" s="140" t="s">
        <v>350</v>
      </c>
      <c r="F47" s="141">
        <f>ROUND(F46*30,2)</f>
        <v>297.89999999999998</v>
      </c>
      <c r="G47" s="147">
        <f>'Todas as Ruas'!G47</f>
        <v>1.69</v>
      </c>
      <c r="H47" s="147">
        <f>'Todas as Ruas'!H47</f>
        <v>0.13</v>
      </c>
      <c r="I47" s="147">
        <f>'Todas as Ruas'!I47</f>
        <v>1.95</v>
      </c>
      <c r="J47" s="147">
        <f>'Todas as Ruas'!J47</f>
        <v>2.08</v>
      </c>
      <c r="K47" s="147">
        <f>ROUND(F47 * H47, 2)</f>
        <v>38.729999999999997</v>
      </c>
      <c r="L47" s="147">
        <f>M47 - K47</f>
        <v>580.9</v>
      </c>
      <c r="M47" s="147">
        <f>ROUND(F47 * J47, 2)</f>
        <v>619.63</v>
      </c>
      <c r="N47" s="142">
        <f t="shared" si="11"/>
        <v>1.9297957119249747E-3</v>
      </c>
      <c r="O47">
        <f t="shared" si="1"/>
        <v>503.45</v>
      </c>
    </row>
    <row r="48" spans="1:15" ht="38.25" x14ac:dyDescent="0.2">
      <c r="A48" s="140" t="s">
        <v>372</v>
      </c>
      <c r="B48" s="140" t="s">
        <v>352</v>
      </c>
      <c r="C48" s="140" t="s">
        <v>23</v>
      </c>
      <c r="D48" s="138" t="s">
        <v>353</v>
      </c>
      <c r="E48" s="140" t="s">
        <v>350</v>
      </c>
      <c r="F48" s="141">
        <f>ROUND(F46*(DMT!$H$31-30),2)</f>
        <v>3068.37</v>
      </c>
      <c r="G48" s="147">
        <f>'Todas as Ruas'!G48</f>
        <v>0.64</v>
      </c>
      <c r="H48" s="147">
        <f>'Todas as Ruas'!H48</f>
        <v>0.05</v>
      </c>
      <c r="I48" s="147">
        <f>'Todas as Ruas'!I48</f>
        <v>0.73</v>
      </c>
      <c r="J48" s="147">
        <f>'Todas as Ruas'!J48</f>
        <v>0.78</v>
      </c>
      <c r="K48" s="147">
        <f>ROUND(F48 * H48, 2)</f>
        <v>153.41999999999999</v>
      </c>
      <c r="L48" s="147">
        <f>M48 - K48</f>
        <v>2239.91</v>
      </c>
      <c r="M48" s="147">
        <f>ROUND(F48 * J48, 2)</f>
        <v>2393.33</v>
      </c>
      <c r="N48" s="142">
        <f t="shared" si="11"/>
        <v>7.4538643565053332E-3</v>
      </c>
      <c r="O48">
        <f t="shared" si="1"/>
        <v>1963.75</v>
      </c>
    </row>
    <row r="49" spans="1:15" x14ac:dyDescent="0.2">
      <c r="A49" s="140" t="s">
        <v>373</v>
      </c>
      <c r="B49" s="140" t="s">
        <v>340</v>
      </c>
      <c r="C49" s="140" t="s">
        <v>110</v>
      </c>
      <c r="D49" s="138" t="s">
        <v>116</v>
      </c>
      <c r="E49" s="140" t="s">
        <v>341</v>
      </c>
      <c r="F49" s="141">
        <f>ROUND(F45*DMT!$H$20,2)</f>
        <v>14260.59</v>
      </c>
      <c r="G49" s="147">
        <f>'Todas as Ruas'!G49</f>
        <v>0.82</v>
      </c>
      <c r="H49" s="147">
        <f>'Todas as Ruas'!H49</f>
        <v>0</v>
      </c>
      <c r="I49" s="147">
        <f>'Todas as Ruas'!I49</f>
        <v>1.01</v>
      </c>
      <c r="J49" s="147">
        <f>'Todas as Ruas'!J49</f>
        <v>1.01</v>
      </c>
      <c r="K49" s="147">
        <f>ROUND(F49 * H49, 2)</f>
        <v>0</v>
      </c>
      <c r="L49" s="147">
        <f>M49 - K49</f>
        <v>14403.2</v>
      </c>
      <c r="M49" s="147">
        <f>ROUND(F49 * J49, 2)</f>
        <v>14403.2</v>
      </c>
      <c r="N49" s="142">
        <f t="shared" si="11"/>
        <v>4.4857791904842882E-2</v>
      </c>
      <c r="O49">
        <f t="shared" si="1"/>
        <v>11693.68</v>
      </c>
    </row>
    <row r="50" spans="1:15" x14ac:dyDescent="0.2">
      <c r="A50" s="271" t="s">
        <v>70</v>
      </c>
      <c r="B50" s="271"/>
      <c r="C50" s="271"/>
      <c r="D50" s="134" t="s">
        <v>71</v>
      </c>
      <c r="E50" s="134"/>
      <c r="F50" s="136"/>
      <c r="G50" s="145"/>
      <c r="H50" s="145"/>
      <c r="I50" s="145"/>
      <c r="J50" s="145"/>
      <c r="K50" s="145"/>
      <c r="L50" s="145"/>
      <c r="M50" s="146">
        <f>SUM(M51:M59)</f>
        <v>135556.55000000002</v>
      </c>
      <c r="N50" s="137">
        <f t="shared" si="11"/>
        <v>0.42218170345745598</v>
      </c>
      <c r="O50">
        <f t="shared" si="1"/>
        <v>0</v>
      </c>
    </row>
    <row r="51" spans="1:15" x14ac:dyDescent="0.2">
      <c r="A51" s="140" t="s">
        <v>72</v>
      </c>
      <c r="B51" s="140" t="s">
        <v>363</v>
      </c>
      <c r="C51" s="140" t="s">
        <v>110</v>
      </c>
      <c r="D51" s="138" t="s">
        <v>129</v>
      </c>
      <c r="E51" s="140" t="s">
        <v>25</v>
      </c>
      <c r="F51" s="141">
        <f>F7</f>
        <v>2827.4</v>
      </c>
      <c r="G51" s="147">
        <f>'Todas as Ruas'!G51</f>
        <v>0.42</v>
      </c>
      <c r="H51" s="147">
        <f>'Todas as Ruas'!H51</f>
        <v>0.03</v>
      </c>
      <c r="I51" s="147">
        <f>'Todas as Ruas'!I51</f>
        <v>0.48</v>
      </c>
      <c r="J51" s="147">
        <f>'Todas as Ruas'!J51</f>
        <v>0.51</v>
      </c>
      <c r="K51" s="147">
        <f>ROUND(F51 * H51, 2)</f>
        <v>84.82</v>
      </c>
      <c r="L51" s="147">
        <f>M51 - K51</f>
        <v>1357.15</v>
      </c>
      <c r="M51" s="147">
        <f>ROUND(F51 * J51, 2)</f>
        <v>1441.97</v>
      </c>
      <c r="N51" s="142">
        <f t="shared" si="11"/>
        <v>4.4909180038481926E-3</v>
      </c>
      <c r="O51">
        <f t="shared" si="1"/>
        <v>1187.5</v>
      </c>
    </row>
    <row r="52" spans="1:15" ht="25.5" x14ac:dyDescent="0.2">
      <c r="A52" s="140" t="s">
        <v>1473</v>
      </c>
      <c r="B52" s="140" t="s">
        <v>364</v>
      </c>
      <c r="C52" s="140" t="s">
        <v>110</v>
      </c>
      <c r="D52" s="138" t="s">
        <v>224</v>
      </c>
      <c r="E52" s="140" t="s">
        <v>120</v>
      </c>
      <c r="F52" s="141">
        <f>ROUND(F51*0.0005,2)</f>
        <v>1.41</v>
      </c>
      <c r="G52" s="147">
        <f>'Todas as Ruas'!G52</f>
        <v>3133.24</v>
      </c>
      <c r="H52" s="147">
        <f>'Todas as Ruas'!H52</f>
        <v>0</v>
      </c>
      <c r="I52" s="147">
        <f>'Todas as Ruas'!I52</f>
        <v>3603.22</v>
      </c>
      <c r="J52" s="147" t="str">
        <f>'Todas as Ruas'!J52</f>
        <v>3603,22
(15.0%)</v>
      </c>
      <c r="K52" s="147">
        <f t="shared" ref="K52:K56" si="13">TRUNC(F52 * H52, 2)</f>
        <v>0</v>
      </c>
      <c r="L52" s="147">
        <f t="shared" ref="L52:L59" si="14">M52 - K52</f>
        <v>5080.54</v>
      </c>
      <c r="M52" s="147">
        <f>ROUND((F52 * 1 ) * TRUNC(G52 * (1 + 15 / 100), 2), 2)</f>
        <v>5080.54</v>
      </c>
      <c r="N52" s="142">
        <f t="shared" si="11"/>
        <v>1.5822998089607201E-2</v>
      </c>
      <c r="O52">
        <f t="shared" si="1"/>
        <v>4417.8599999999997</v>
      </c>
    </row>
    <row r="53" spans="1:15" ht="38.25" x14ac:dyDescent="0.2">
      <c r="A53" s="140" t="s">
        <v>1474</v>
      </c>
      <c r="B53" s="140" t="s">
        <v>348</v>
      </c>
      <c r="C53" s="140" t="s">
        <v>23</v>
      </c>
      <c r="D53" s="138" t="s">
        <v>349</v>
      </c>
      <c r="E53" s="140" t="s">
        <v>350</v>
      </c>
      <c r="F53" s="141">
        <f>ROUND(F52*30,2)</f>
        <v>42.3</v>
      </c>
      <c r="G53" s="147">
        <f>'Todas as Ruas'!G53</f>
        <v>1.69</v>
      </c>
      <c r="H53" s="147">
        <f>'Todas as Ruas'!H53</f>
        <v>0.13</v>
      </c>
      <c r="I53" s="147">
        <f>'Todas as Ruas'!I53</f>
        <v>1.95</v>
      </c>
      <c r="J53" s="147">
        <f>'Todas as Ruas'!J53</f>
        <v>2.08</v>
      </c>
      <c r="K53" s="147">
        <f>ROUND(F53 * H53, 2)</f>
        <v>5.5</v>
      </c>
      <c r="L53" s="147">
        <f t="shared" si="14"/>
        <v>82.48</v>
      </c>
      <c r="M53" s="147">
        <f>ROUND(F53 * J53, 2)</f>
        <v>87.98</v>
      </c>
      <c r="N53" s="142">
        <f t="shared" si="11"/>
        <v>2.740077574280769E-4</v>
      </c>
      <c r="O53">
        <f t="shared" si="1"/>
        <v>71.48</v>
      </c>
    </row>
    <row r="54" spans="1:15" ht="38.25" x14ac:dyDescent="0.2">
      <c r="A54" s="140" t="s">
        <v>1475</v>
      </c>
      <c r="B54" s="140" t="s">
        <v>352</v>
      </c>
      <c r="C54" s="140" t="s">
        <v>23</v>
      </c>
      <c r="D54" s="138" t="s">
        <v>353</v>
      </c>
      <c r="E54" s="140" t="s">
        <v>350</v>
      </c>
      <c r="F54" s="141">
        <f>ROUND(F52*(DMT!$H$31-30),2)</f>
        <v>435.69</v>
      </c>
      <c r="G54" s="147">
        <f>'Todas as Ruas'!G54</f>
        <v>0.64</v>
      </c>
      <c r="H54" s="147">
        <f>'Todas as Ruas'!H54</f>
        <v>0.05</v>
      </c>
      <c r="I54" s="147">
        <f>'Todas as Ruas'!I54</f>
        <v>0.73</v>
      </c>
      <c r="J54" s="147">
        <f>'Todas as Ruas'!J54</f>
        <v>0.78</v>
      </c>
      <c r="K54" s="147">
        <f>ROUND(F54 * H54, 2)</f>
        <v>21.78</v>
      </c>
      <c r="L54" s="147">
        <f t="shared" si="14"/>
        <v>318.05999999999995</v>
      </c>
      <c r="M54" s="147">
        <f>ROUND(F54 * J54, 2)</f>
        <v>339.84</v>
      </c>
      <c r="N54" s="142">
        <f t="shared" si="11"/>
        <v>1.0584086870238422E-3</v>
      </c>
      <c r="O54">
        <f t="shared" si="1"/>
        <v>278.83999999999997</v>
      </c>
    </row>
    <row r="55" spans="1:15" x14ac:dyDescent="0.2">
      <c r="A55" s="140" t="s">
        <v>1476</v>
      </c>
      <c r="B55" s="140" t="s">
        <v>367</v>
      </c>
      <c r="C55" s="140" t="s">
        <v>110</v>
      </c>
      <c r="D55" s="138" t="s">
        <v>124</v>
      </c>
      <c r="E55" s="140" t="s">
        <v>120</v>
      </c>
      <c r="F55" s="141">
        <f>ROUND(F51*0.03*2.5548,2)</f>
        <v>216.7</v>
      </c>
      <c r="G55" s="147">
        <f>'Todas as Ruas'!G55</f>
        <v>191.74</v>
      </c>
      <c r="H55" s="147">
        <f>'Todas as Ruas'!H55</f>
        <v>3.53</v>
      </c>
      <c r="I55" s="147">
        <f>'Todas as Ruas'!I55</f>
        <v>233.03</v>
      </c>
      <c r="J55" s="147">
        <f>'Todas as Ruas'!J55</f>
        <v>236.56</v>
      </c>
      <c r="K55" s="147">
        <f>ROUND(F55 * H55, 2)</f>
        <v>764.95</v>
      </c>
      <c r="L55" s="147">
        <f t="shared" si="14"/>
        <v>50497.600000000006</v>
      </c>
      <c r="M55" s="147">
        <f>ROUND(F55 * J55, 2)</f>
        <v>51262.55</v>
      </c>
      <c r="N55" s="142">
        <f t="shared" si="11"/>
        <v>0.15965374364110779</v>
      </c>
      <c r="O55">
        <f t="shared" si="1"/>
        <v>41550.050000000003</v>
      </c>
    </row>
    <row r="56" spans="1:15" ht="25.5" x14ac:dyDescent="0.2">
      <c r="A56" s="140" t="s">
        <v>1477</v>
      </c>
      <c r="B56" s="140" t="s">
        <v>369</v>
      </c>
      <c r="C56" s="140" t="s">
        <v>110</v>
      </c>
      <c r="D56" s="138" t="s">
        <v>370</v>
      </c>
      <c r="E56" s="140" t="s">
        <v>120</v>
      </c>
      <c r="F56" s="141">
        <f>ROUND(F55*0.055,2)</f>
        <v>11.92</v>
      </c>
      <c r="G56" s="147">
        <f>'Todas as Ruas'!G56</f>
        <v>4117.58</v>
      </c>
      <c r="H56" s="147">
        <f>'Todas as Ruas'!H56</f>
        <v>0</v>
      </c>
      <c r="I56" s="147">
        <f>'Todas as Ruas'!I56</f>
        <v>4735.21</v>
      </c>
      <c r="J56" s="147" t="str">
        <f>'Todas as Ruas'!J56</f>
        <v>4735,21
(15.0%)</v>
      </c>
      <c r="K56" s="147">
        <f t="shared" si="13"/>
        <v>0</v>
      </c>
      <c r="L56" s="147">
        <f t="shared" si="14"/>
        <v>56443.7</v>
      </c>
      <c r="M56" s="147">
        <f>ROUND((F56 * 1 ) * TRUNC(G56 * (1 + 15 / 100), 2), 2)</f>
        <v>56443.7</v>
      </c>
      <c r="N56" s="142">
        <f t="shared" si="11"/>
        <v>0.17579008476861949</v>
      </c>
      <c r="O56">
        <f t="shared" si="1"/>
        <v>49081.55</v>
      </c>
    </row>
    <row r="57" spans="1:15" ht="38.25" x14ac:dyDescent="0.2">
      <c r="A57" s="140" t="s">
        <v>1478</v>
      </c>
      <c r="B57" s="140" t="s">
        <v>348</v>
      </c>
      <c r="C57" s="140" t="s">
        <v>23</v>
      </c>
      <c r="D57" s="138" t="s">
        <v>349</v>
      </c>
      <c r="E57" s="140" t="s">
        <v>350</v>
      </c>
      <c r="F57" s="141">
        <f>ROUND(F56*30,2)</f>
        <v>357.6</v>
      </c>
      <c r="G57" s="147">
        <f>'Todas as Ruas'!G57</f>
        <v>1.69</v>
      </c>
      <c r="H57" s="147">
        <f>'Todas as Ruas'!H57</f>
        <v>0.13</v>
      </c>
      <c r="I57" s="147">
        <f>'Todas as Ruas'!I57</f>
        <v>1.95</v>
      </c>
      <c r="J57" s="147">
        <f>'Todas as Ruas'!J57</f>
        <v>2.08</v>
      </c>
      <c r="K57" s="147">
        <f>ROUND(F57 * H57, 2)</f>
        <v>46.49</v>
      </c>
      <c r="L57" s="147">
        <f t="shared" si="14"/>
        <v>697.31999999999994</v>
      </c>
      <c r="M57" s="147">
        <f>ROUND(F57 * J57, 2)</f>
        <v>743.81</v>
      </c>
      <c r="N57" s="142">
        <f t="shared" si="11"/>
        <v>2.3165459201247764E-3</v>
      </c>
      <c r="O57">
        <f t="shared" si="1"/>
        <v>604.34</v>
      </c>
    </row>
    <row r="58" spans="1:15" ht="38.25" x14ac:dyDescent="0.2">
      <c r="A58" s="140" t="s">
        <v>1479</v>
      </c>
      <c r="B58" s="140" t="s">
        <v>352</v>
      </c>
      <c r="C58" s="140" t="s">
        <v>23</v>
      </c>
      <c r="D58" s="138" t="s">
        <v>353</v>
      </c>
      <c r="E58" s="140" t="s">
        <v>350</v>
      </c>
      <c r="F58" s="141">
        <f>ROUND(F56*(DMT!$H$31-30),2)</f>
        <v>3683.28</v>
      </c>
      <c r="G58" s="147">
        <f>'Todas as Ruas'!G58</f>
        <v>0.64</v>
      </c>
      <c r="H58" s="147">
        <f>'Todas as Ruas'!H58</f>
        <v>0.05</v>
      </c>
      <c r="I58" s="147">
        <f>'Todas as Ruas'!I58</f>
        <v>0.73</v>
      </c>
      <c r="J58" s="147">
        <f>'Todas as Ruas'!J58</f>
        <v>0.78</v>
      </c>
      <c r="K58" s="147">
        <f>ROUND(F58 * H58, 2)</f>
        <v>184.16</v>
      </c>
      <c r="L58" s="147">
        <f t="shared" si="14"/>
        <v>2688.8</v>
      </c>
      <c r="M58" s="147">
        <f>ROUND(F58 * J58, 2)</f>
        <v>2872.96</v>
      </c>
      <c r="N58" s="142">
        <f t="shared" si="11"/>
        <v>8.9476395405838575E-3</v>
      </c>
      <c r="O58">
        <f t="shared" si="1"/>
        <v>2357.29</v>
      </c>
    </row>
    <row r="59" spans="1:15" x14ac:dyDescent="0.2">
      <c r="A59" s="140" t="s">
        <v>1480</v>
      </c>
      <c r="B59" s="140" t="s">
        <v>340</v>
      </c>
      <c r="C59" s="140" t="s">
        <v>110</v>
      </c>
      <c r="D59" s="138" t="s">
        <v>116</v>
      </c>
      <c r="E59" s="140" t="s">
        <v>341</v>
      </c>
      <c r="F59" s="141">
        <f>ROUND(F55*DMT!$H$20,2)</f>
        <v>17112.080000000002</v>
      </c>
      <c r="G59" s="147">
        <f>'Todas as Ruas'!G59</f>
        <v>0.82</v>
      </c>
      <c r="H59" s="147">
        <f>'Todas as Ruas'!H59</f>
        <v>0</v>
      </c>
      <c r="I59" s="147">
        <f>'Todas as Ruas'!I59</f>
        <v>1.01</v>
      </c>
      <c r="J59" s="147">
        <f>'Todas as Ruas'!J59</f>
        <v>1.01</v>
      </c>
      <c r="K59" s="147">
        <f>ROUND(F59 * H59, 2)</f>
        <v>0</v>
      </c>
      <c r="L59" s="147">
        <f t="shared" si="14"/>
        <v>17283.2</v>
      </c>
      <c r="M59" s="147">
        <f>ROUND(F59 * J59, 2)</f>
        <v>17283.2</v>
      </c>
      <c r="N59" s="142">
        <f t="shared" si="11"/>
        <v>5.3827357049112734E-2</v>
      </c>
      <c r="O59">
        <f t="shared" si="1"/>
        <v>14031.9</v>
      </c>
    </row>
    <row r="60" spans="1:15" hidden="1" x14ac:dyDescent="0.2">
      <c r="A60" s="271" t="s">
        <v>377</v>
      </c>
      <c r="B60" s="271"/>
      <c r="C60" s="271"/>
      <c r="D60" s="134" t="s">
        <v>285</v>
      </c>
      <c r="E60" s="134"/>
      <c r="F60" s="136"/>
      <c r="G60" s="145"/>
      <c r="H60" s="145"/>
      <c r="I60" s="145"/>
      <c r="J60" s="145"/>
      <c r="K60" s="145"/>
      <c r="L60" s="145"/>
      <c r="M60" s="146">
        <f>SUM(M61:M71)</f>
        <v>0</v>
      </c>
      <c r="N60" s="137">
        <f t="shared" si="11"/>
        <v>0</v>
      </c>
      <c r="O60">
        <f t="shared" si="1"/>
        <v>0</v>
      </c>
    </row>
    <row r="61" spans="1:15" hidden="1" x14ac:dyDescent="0.2">
      <c r="A61" s="140" t="s">
        <v>378</v>
      </c>
      <c r="B61" s="140" t="s">
        <v>332</v>
      </c>
      <c r="C61" s="140" t="s">
        <v>110</v>
      </c>
      <c r="D61" s="138" t="s">
        <v>113</v>
      </c>
      <c r="E61" s="140" t="s">
        <v>48</v>
      </c>
      <c r="F61" s="141">
        <v>0</v>
      </c>
      <c r="G61" s="147">
        <f>'Todas as Ruas'!G61</f>
        <v>7.03</v>
      </c>
      <c r="H61" s="147">
        <f>'Todas as Ruas'!H61</f>
        <v>1.1200000000000001</v>
      </c>
      <c r="I61" s="147">
        <f>'Todas as Ruas'!I61</f>
        <v>7.55</v>
      </c>
      <c r="J61" s="147">
        <f>'Todas as Ruas'!J61</f>
        <v>8.67</v>
      </c>
      <c r="K61" s="147">
        <f t="shared" ref="K61:K71" si="15">TRUNC(F61 * H61, 2)</f>
        <v>0</v>
      </c>
      <c r="L61" s="147">
        <f t="shared" ref="L61:L71" si="16">M61 - K61</f>
        <v>0</v>
      </c>
      <c r="M61" s="147">
        <f t="shared" ref="M61:M67" si="17">TRUNC(F61 * J61, 2)</f>
        <v>0</v>
      </c>
      <c r="N61" s="142">
        <f t="shared" si="11"/>
        <v>0</v>
      </c>
      <c r="O61">
        <f t="shared" si="1"/>
        <v>0</v>
      </c>
    </row>
    <row r="62" spans="1:15" hidden="1" x14ac:dyDescent="0.2">
      <c r="A62" s="140" t="s">
        <v>379</v>
      </c>
      <c r="B62" s="140" t="s">
        <v>380</v>
      </c>
      <c r="C62" s="140" t="s">
        <v>110</v>
      </c>
      <c r="D62" s="138" t="s">
        <v>132</v>
      </c>
      <c r="E62" s="140" t="s">
        <v>25</v>
      </c>
      <c r="F62" s="141">
        <v>0</v>
      </c>
      <c r="G62" s="147">
        <f>'Todas as Ruas'!G62</f>
        <v>1.85</v>
      </c>
      <c r="H62" s="147">
        <f>'Todas as Ruas'!H62</f>
        <v>0.04</v>
      </c>
      <c r="I62" s="147">
        <f>'Todas as Ruas'!I62</f>
        <v>2.2400000000000002</v>
      </c>
      <c r="J62" s="147">
        <f>'Todas as Ruas'!J62</f>
        <v>2.2799999999999998</v>
      </c>
      <c r="K62" s="147">
        <f t="shared" si="15"/>
        <v>0</v>
      </c>
      <c r="L62" s="147">
        <f t="shared" si="16"/>
        <v>0</v>
      </c>
      <c r="M62" s="147">
        <f t="shared" si="17"/>
        <v>0</v>
      </c>
      <c r="N62" s="142">
        <f t="shared" si="11"/>
        <v>0</v>
      </c>
      <c r="O62">
        <f t="shared" si="1"/>
        <v>0</v>
      </c>
    </row>
    <row r="63" spans="1:15" ht="25.5" hidden="1" x14ac:dyDescent="0.2">
      <c r="A63" s="140" t="s">
        <v>381</v>
      </c>
      <c r="B63" s="140" t="s">
        <v>382</v>
      </c>
      <c r="C63" s="140" t="s">
        <v>110</v>
      </c>
      <c r="D63" s="138" t="s">
        <v>383</v>
      </c>
      <c r="E63" s="140" t="s">
        <v>48</v>
      </c>
      <c r="F63" s="141">
        <v>0</v>
      </c>
      <c r="G63" s="147">
        <f>'Todas as Ruas'!G63</f>
        <v>199.52</v>
      </c>
      <c r="H63" s="147">
        <f>'Todas as Ruas'!H63</f>
        <v>0.69</v>
      </c>
      <c r="I63" s="147">
        <f>'Todas as Ruas'!I63</f>
        <v>245.47</v>
      </c>
      <c r="J63" s="147">
        <f>'Todas as Ruas'!J63</f>
        <v>246.16</v>
      </c>
      <c r="K63" s="147">
        <f t="shared" si="15"/>
        <v>0</v>
      </c>
      <c r="L63" s="147">
        <f t="shared" si="16"/>
        <v>0</v>
      </c>
      <c r="M63" s="147">
        <f t="shared" si="17"/>
        <v>0</v>
      </c>
      <c r="N63" s="142">
        <f t="shared" si="11"/>
        <v>0</v>
      </c>
      <c r="O63">
        <f t="shared" si="1"/>
        <v>0</v>
      </c>
    </row>
    <row r="64" spans="1:15" hidden="1" x14ac:dyDescent="0.2">
      <c r="A64" s="140" t="s">
        <v>384</v>
      </c>
      <c r="B64" s="140" t="s">
        <v>340</v>
      </c>
      <c r="C64" s="140" t="s">
        <v>110</v>
      </c>
      <c r="D64" s="138" t="s">
        <v>116</v>
      </c>
      <c r="E64" s="140" t="s">
        <v>341</v>
      </c>
      <c r="F64" s="141">
        <v>0</v>
      </c>
      <c r="G64" s="147">
        <f>'Todas as Ruas'!G64</f>
        <v>0.82</v>
      </c>
      <c r="H64" s="147">
        <f>'Todas as Ruas'!H64</f>
        <v>0</v>
      </c>
      <c r="I64" s="147">
        <f>'Todas as Ruas'!I64</f>
        <v>1.01</v>
      </c>
      <c r="J64" s="147">
        <f>'Todas as Ruas'!J64</f>
        <v>1.01</v>
      </c>
      <c r="K64" s="147">
        <f t="shared" si="15"/>
        <v>0</v>
      </c>
      <c r="L64" s="147">
        <f t="shared" si="16"/>
        <v>0</v>
      </c>
      <c r="M64" s="147">
        <f t="shared" si="17"/>
        <v>0</v>
      </c>
      <c r="N64" s="142">
        <f t="shared" si="11"/>
        <v>0</v>
      </c>
      <c r="O64">
        <f t="shared" si="1"/>
        <v>0</v>
      </c>
    </row>
    <row r="65" spans="1:15" ht="25.5" hidden="1" x14ac:dyDescent="0.2">
      <c r="A65" s="140" t="s">
        <v>385</v>
      </c>
      <c r="B65" s="140" t="s">
        <v>338</v>
      </c>
      <c r="C65" s="140" t="s">
        <v>110</v>
      </c>
      <c r="D65" s="138" t="s">
        <v>119</v>
      </c>
      <c r="E65" s="140" t="s">
        <v>48</v>
      </c>
      <c r="F65" s="141">
        <v>0</v>
      </c>
      <c r="G65" s="147">
        <f>'Todas as Ruas'!G65</f>
        <v>240.05</v>
      </c>
      <c r="H65" s="147">
        <f>'Todas as Ruas'!H65</f>
        <v>1.03</v>
      </c>
      <c r="I65" s="147">
        <f>'Todas as Ruas'!I65</f>
        <v>295.14</v>
      </c>
      <c r="J65" s="147">
        <f>'Todas as Ruas'!J65</f>
        <v>296.17</v>
      </c>
      <c r="K65" s="147">
        <f t="shared" si="15"/>
        <v>0</v>
      </c>
      <c r="L65" s="147">
        <f t="shared" si="16"/>
        <v>0</v>
      </c>
      <c r="M65" s="147">
        <f t="shared" si="17"/>
        <v>0</v>
      </c>
      <c r="N65" s="142">
        <f t="shared" si="11"/>
        <v>0</v>
      </c>
      <c r="O65">
        <f t="shared" si="1"/>
        <v>0</v>
      </c>
    </row>
    <row r="66" spans="1:15" hidden="1" x14ac:dyDescent="0.2">
      <c r="A66" s="140" t="s">
        <v>386</v>
      </c>
      <c r="B66" s="140" t="s">
        <v>340</v>
      </c>
      <c r="C66" s="140" t="s">
        <v>110</v>
      </c>
      <c r="D66" s="138" t="s">
        <v>116</v>
      </c>
      <c r="E66" s="140" t="s">
        <v>341</v>
      </c>
      <c r="F66" s="141">
        <v>0</v>
      </c>
      <c r="G66" s="147">
        <f>'Todas as Ruas'!G66</f>
        <v>0.82</v>
      </c>
      <c r="H66" s="147">
        <f>'Todas as Ruas'!H66</f>
        <v>0</v>
      </c>
      <c r="I66" s="147">
        <f>'Todas as Ruas'!I66</f>
        <v>1.01</v>
      </c>
      <c r="J66" s="147">
        <f>'Todas as Ruas'!J66</f>
        <v>1.01</v>
      </c>
      <c r="K66" s="147">
        <f t="shared" si="15"/>
        <v>0</v>
      </c>
      <c r="L66" s="147">
        <f t="shared" si="16"/>
        <v>0</v>
      </c>
      <c r="M66" s="147">
        <f t="shared" si="17"/>
        <v>0</v>
      </c>
      <c r="N66" s="142">
        <f t="shared" si="11"/>
        <v>0</v>
      </c>
      <c r="O66">
        <f t="shared" si="1"/>
        <v>0</v>
      </c>
    </row>
    <row r="67" spans="1:15" hidden="1" x14ac:dyDescent="0.2">
      <c r="A67" s="140" t="s">
        <v>387</v>
      </c>
      <c r="B67" s="140" t="s">
        <v>343</v>
      </c>
      <c r="C67" s="140" t="s">
        <v>110</v>
      </c>
      <c r="D67" s="138" t="s">
        <v>344</v>
      </c>
      <c r="E67" s="140" t="s">
        <v>25</v>
      </c>
      <c r="F67" s="141">
        <v>0</v>
      </c>
      <c r="G67" s="147">
        <f>'Todas as Ruas'!G67</f>
        <v>0.56000000000000005</v>
      </c>
      <c r="H67" s="147">
        <f>'Todas as Ruas'!H67</f>
        <v>0.05</v>
      </c>
      <c r="I67" s="147">
        <f>'Todas as Ruas'!I67</f>
        <v>0.64</v>
      </c>
      <c r="J67" s="147">
        <f>'Todas as Ruas'!J67</f>
        <v>0.69</v>
      </c>
      <c r="K67" s="147">
        <f t="shared" si="15"/>
        <v>0</v>
      </c>
      <c r="L67" s="147">
        <f t="shared" si="16"/>
        <v>0</v>
      </c>
      <c r="M67" s="147">
        <f t="shared" si="17"/>
        <v>0</v>
      </c>
      <c r="N67" s="142">
        <f t="shared" si="11"/>
        <v>0</v>
      </c>
      <c r="O67">
        <f t="shared" si="1"/>
        <v>0</v>
      </c>
    </row>
    <row r="68" spans="1:15" ht="25.5" hidden="1" x14ac:dyDescent="0.2">
      <c r="A68" s="140" t="s">
        <v>388</v>
      </c>
      <c r="B68" s="140" t="s">
        <v>346</v>
      </c>
      <c r="C68" s="140" t="s">
        <v>110</v>
      </c>
      <c r="D68" s="138" t="s">
        <v>222</v>
      </c>
      <c r="E68" s="140" t="s">
        <v>120</v>
      </c>
      <c r="F68" s="141">
        <v>0</v>
      </c>
      <c r="G68" s="147">
        <f>'Todas as Ruas'!G68</f>
        <v>3122.09</v>
      </c>
      <c r="H68" s="147">
        <f>'Todas as Ruas'!H68</f>
        <v>0</v>
      </c>
      <c r="I68" s="147">
        <f>'Todas as Ruas'!I68</f>
        <v>3590.4</v>
      </c>
      <c r="J68" s="147" t="str">
        <f>'Todas as Ruas'!J68</f>
        <v>3590,4
(15.0%)</v>
      </c>
      <c r="K68" s="147">
        <f t="shared" si="15"/>
        <v>0</v>
      </c>
      <c r="L68" s="147">
        <f t="shared" si="16"/>
        <v>0</v>
      </c>
      <c r="M68" s="147">
        <f>TRUNC((F68 * 1 ) * TRUNC(G68 * (1 + 15 / 100), 2), 2)</f>
        <v>0</v>
      </c>
      <c r="N68" s="142">
        <f t="shared" si="11"/>
        <v>0</v>
      </c>
      <c r="O68">
        <f t="shared" si="1"/>
        <v>0</v>
      </c>
    </row>
    <row r="69" spans="1:15" ht="38.25" hidden="1" x14ac:dyDescent="0.2">
      <c r="A69" s="140" t="s">
        <v>389</v>
      </c>
      <c r="B69" s="140" t="s">
        <v>348</v>
      </c>
      <c r="C69" s="140" t="s">
        <v>23</v>
      </c>
      <c r="D69" s="138" t="s">
        <v>349</v>
      </c>
      <c r="E69" s="140" t="s">
        <v>350</v>
      </c>
      <c r="F69" s="141">
        <v>0</v>
      </c>
      <c r="G69" s="147">
        <f>'Todas as Ruas'!G69</f>
        <v>1.69</v>
      </c>
      <c r="H69" s="147">
        <f>'Todas as Ruas'!H69</f>
        <v>0.13</v>
      </c>
      <c r="I69" s="147">
        <f>'Todas as Ruas'!I69</f>
        <v>1.95</v>
      </c>
      <c r="J69" s="147">
        <f>'Todas as Ruas'!J69</f>
        <v>2.08</v>
      </c>
      <c r="K69" s="147">
        <f t="shared" si="15"/>
        <v>0</v>
      </c>
      <c r="L69" s="147">
        <f t="shared" si="16"/>
        <v>0</v>
      </c>
      <c r="M69" s="147">
        <f>TRUNC(F69 * J69, 2)</f>
        <v>0</v>
      </c>
      <c r="N69" s="142">
        <f t="shared" si="11"/>
        <v>0</v>
      </c>
      <c r="O69">
        <f t="shared" si="1"/>
        <v>0</v>
      </c>
    </row>
    <row r="70" spans="1:15" ht="38.25" hidden="1" x14ac:dyDescent="0.2">
      <c r="A70" s="140" t="s">
        <v>390</v>
      </c>
      <c r="B70" s="140" t="s">
        <v>352</v>
      </c>
      <c r="C70" s="140" t="s">
        <v>23</v>
      </c>
      <c r="D70" s="138" t="s">
        <v>353</v>
      </c>
      <c r="E70" s="140" t="s">
        <v>350</v>
      </c>
      <c r="F70" s="141">
        <v>0</v>
      </c>
      <c r="G70" s="147">
        <f>'Todas as Ruas'!G70</f>
        <v>0.64</v>
      </c>
      <c r="H70" s="147">
        <f>'Todas as Ruas'!H70</f>
        <v>0.05</v>
      </c>
      <c r="I70" s="147">
        <f>'Todas as Ruas'!I70</f>
        <v>0.73</v>
      </c>
      <c r="J70" s="147">
        <f>'Todas as Ruas'!J70</f>
        <v>0.78</v>
      </c>
      <c r="K70" s="147">
        <f t="shared" si="15"/>
        <v>0</v>
      </c>
      <c r="L70" s="147">
        <f t="shared" si="16"/>
        <v>0</v>
      </c>
      <c r="M70" s="147">
        <f>TRUNC(F70 * J70, 2)</f>
        <v>0</v>
      </c>
      <c r="N70" s="142">
        <f t="shared" si="11"/>
        <v>0</v>
      </c>
      <c r="O70">
        <f t="shared" si="1"/>
        <v>0</v>
      </c>
    </row>
    <row r="71" spans="1:15" hidden="1" x14ac:dyDescent="0.2">
      <c r="A71" s="140" t="s">
        <v>391</v>
      </c>
      <c r="B71" s="140" t="s">
        <v>392</v>
      </c>
      <c r="C71" s="140" t="s">
        <v>110</v>
      </c>
      <c r="D71" s="138" t="s">
        <v>393</v>
      </c>
      <c r="E71" s="140" t="s">
        <v>48</v>
      </c>
      <c r="F71" s="141">
        <v>0</v>
      </c>
      <c r="G71" s="147">
        <f>'Todas as Ruas'!G71</f>
        <v>75.459999999999994</v>
      </c>
      <c r="H71" s="147">
        <f>'Todas as Ruas'!H71</f>
        <v>1.63</v>
      </c>
      <c r="I71" s="147">
        <f>'Todas as Ruas'!I71</f>
        <v>91.47</v>
      </c>
      <c r="J71" s="147">
        <f>'Todas as Ruas'!J71</f>
        <v>93.1</v>
      </c>
      <c r="K71" s="147">
        <f t="shared" si="15"/>
        <v>0</v>
      </c>
      <c r="L71" s="147">
        <f t="shared" si="16"/>
        <v>0</v>
      </c>
      <c r="M71" s="147">
        <f>TRUNC(F71 * J71, 2)</f>
        <v>0</v>
      </c>
      <c r="N71" s="142">
        <f t="shared" ref="N71:N102" si="18">M71 / $M$115</f>
        <v>0</v>
      </c>
      <c r="O71">
        <f t="shared" ref="O71:O114" si="19">TRUNC(F71*G71,2)</f>
        <v>0</v>
      </c>
    </row>
    <row r="72" spans="1:15" hidden="1" x14ac:dyDescent="0.2">
      <c r="A72" s="271" t="s">
        <v>75</v>
      </c>
      <c r="B72" s="271"/>
      <c r="C72" s="271"/>
      <c r="D72" s="134" t="s">
        <v>76</v>
      </c>
      <c r="E72" s="134"/>
      <c r="F72" s="136"/>
      <c r="G72" s="145"/>
      <c r="H72" s="145"/>
      <c r="I72" s="145"/>
      <c r="J72" s="145"/>
      <c r="K72" s="145"/>
      <c r="L72" s="145"/>
      <c r="M72" s="146">
        <f>SUM(M73:M73)</f>
        <v>0</v>
      </c>
      <c r="N72" s="137">
        <f t="shared" si="18"/>
        <v>0</v>
      </c>
      <c r="O72">
        <f t="shared" si="19"/>
        <v>0</v>
      </c>
    </row>
    <row r="73" spans="1:15" hidden="1" x14ac:dyDescent="0.2">
      <c r="A73" s="140" t="s">
        <v>77</v>
      </c>
      <c r="B73" s="140" t="s">
        <v>394</v>
      </c>
      <c r="C73" s="140" t="s">
        <v>110</v>
      </c>
      <c r="D73" s="138" t="s">
        <v>157</v>
      </c>
      <c r="E73" s="140" t="s">
        <v>336</v>
      </c>
      <c r="F73" s="141">
        <v>0</v>
      </c>
      <c r="G73" s="147">
        <f>'Todas as Ruas'!G73</f>
        <v>56.33</v>
      </c>
      <c r="H73" s="147">
        <f>'Todas as Ruas'!H73</f>
        <v>34.56</v>
      </c>
      <c r="I73" s="147">
        <f>'Todas as Ruas'!I73</f>
        <v>34.93</v>
      </c>
      <c r="J73" s="147">
        <f>'Todas as Ruas'!J73</f>
        <v>69.489999999999995</v>
      </c>
      <c r="K73" s="147">
        <f>TRUNC(F73 * H73, 2)</f>
        <v>0</v>
      </c>
      <c r="L73" s="147">
        <f>M73 - K73</f>
        <v>0</v>
      </c>
      <c r="M73" s="147">
        <f>TRUNC(F73 * J73, 2)</f>
        <v>0</v>
      </c>
      <c r="N73" s="142">
        <f t="shared" si="18"/>
        <v>0</v>
      </c>
      <c r="O73">
        <f t="shared" si="19"/>
        <v>0</v>
      </c>
    </row>
    <row r="74" spans="1:15" hidden="1" x14ac:dyDescent="0.2">
      <c r="A74" s="271" t="s">
        <v>83</v>
      </c>
      <c r="B74" s="271"/>
      <c r="C74" s="271"/>
      <c r="D74" s="134" t="s">
        <v>84</v>
      </c>
      <c r="E74" s="134"/>
      <c r="F74" s="136"/>
      <c r="G74" s="145"/>
      <c r="H74" s="145"/>
      <c r="I74" s="145"/>
      <c r="J74" s="145"/>
      <c r="K74" s="145"/>
      <c r="L74" s="145"/>
      <c r="M74" s="146">
        <f>M75+M80+M83</f>
        <v>11592.95</v>
      </c>
      <c r="N74" s="137">
        <f t="shared" si="18"/>
        <v>3.6105458416410822E-2</v>
      </c>
      <c r="O74">
        <f t="shared" si="19"/>
        <v>0</v>
      </c>
    </row>
    <row r="75" spans="1:15" x14ac:dyDescent="0.2">
      <c r="A75" s="271" t="s">
        <v>85</v>
      </c>
      <c r="B75" s="271"/>
      <c r="C75" s="271"/>
      <c r="D75" s="134" t="s">
        <v>293</v>
      </c>
      <c r="E75" s="134"/>
      <c r="F75" s="136"/>
      <c r="G75" s="145"/>
      <c r="H75" s="145"/>
      <c r="I75" s="145"/>
      <c r="J75" s="145"/>
      <c r="K75" s="145"/>
      <c r="L75" s="145"/>
      <c r="M75" s="146">
        <f>SUM(M76:M79)</f>
        <v>6887.83</v>
      </c>
      <c r="N75" s="137">
        <f t="shared" si="18"/>
        <v>2.1451680516547292E-2</v>
      </c>
      <c r="O75">
        <f t="shared" si="19"/>
        <v>0</v>
      </c>
    </row>
    <row r="76" spans="1:15" x14ac:dyDescent="0.2">
      <c r="A76" s="140" t="s">
        <v>87</v>
      </c>
      <c r="B76" s="140" t="s">
        <v>397</v>
      </c>
      <c r="C76" s="140" t="s">
        <v>110</v>
      </c>
      <c r="D76" s="138" t="s">
        <v>117</v>
      </c>
      <c r="E76" s="140" t="s">
        <v>25</v>
      </c>
      <c r="F76" s="141">
        <f>ROUND(422*0.12*3,2)</f>
        <v>151.91999999999999</v>
      </c>
      <c r="G76" s="147">
        <f>'Todas as Ruas'!G76</f>
        <v>28.04</v>
      </c>
      <c r="H76" s="147">
        <f>'Todas as Ruas'!H76</f>
        <v>1.01</v>
      </c>
      <c r="I76" s="147">
        <f>'Todas as Ruas'!I76</f>
        <v>33.58</v>
      </c>
      <c r="J76" s="147">
        <f>'Todas as Ruas'!J76</f>
        <v>34.590000000000003</v>
      </c>
      <c r="K76" s="147">
        <f>TRUNC(F76 * H76, 2)</f>
        <v>153.43</v>
      </c>
      <c r="L76" s="147">
        <f>M76 - K76</f>
        <v>5101.4799999999996</v>
      </c>
      <c r="M76" s="147">
        <f>TRUNC(F76 * J76, 2)</f>
        <v>5254.91</v>
      </c>
      <c r="N76" s="142">
        <f t="shared" si="18"/>
        <v>1.6366061657039955E-2</v>
      </c>
      <c r="O76">
        <f t="shared" si="19"/>
        <v>4259.83</v>
      </c>
    </row>
    <row r="77" spans="1:15" x14ac:dyDescent="0.2">
      <c r="A77" s="140" t="s">
        <v>90</v>
      </c>
      <c r="B77" s="140" t="s">
        <v>398</v>
      </c>
      <c r="C77" s="140" t="s">
        <v>110</v>
      </c>
      <c r="D77" s="138" t="s">
        <v>118</v>
      </c>
      <c r="E77" s="140" t="s">
        <v>25</v>
      </c>
      <c r="F77" s="141">
        <f>ROUND(F76*0.2,2)</f>
        <v>30.38</v>
      </c>
      <c r="G77" s="147">
        <f>'Todas as Ruas'!G77</f>
        <v>43.57</v>
      </c>
      <c r="H77" s="147">
        <f>'Todas as Ruas'!H77</f>
        <v>4.93</v>
      </c>
      <c r="I77" s="147">
        <f>'Todas as Ruas'!I77</f>
        <v>48.82</v>
      </c>
      <c r="J77" s="147">
        <f>'Todas as Ruas'!J77</f>
        <v>53.75</v>
      </c>
      <c r="K77" s="147">
        <f>TRUNC(F77 * H77, 2)</f>
        <v>149.77000000000001</v>
      </c>
      <c r="L77" s="147">
        <f>M77 - K77</f>
        <v>1483.15</v>
      </c>
      <c r="M77" s="147">
        <f>TRUNC(F77 * J77, 2)</f>
        <v>1632.92</v>
      </c>
      <c r="N77" s="142">
        <f t="shared" si="18"/>
        <v>5.0856188595073343E-3</v>
      </c>
      <c r="O77">
        <f t="shared" si="19"/>
        <v>1323.65</v>
      </c>
    </row>
    <row r="78" spans="1:15" hidden="1" x14ac:dyDescent="0.2">
      <c r="A78" s="140" t="s">
        <v>399</v>
      </c>
      <c r="B78" s="140" t="s">
        <v>289</v>
      </c>
      <c r="C78" s="140" t="s">
        <v>110</v>
      </c>
      <c r="D78" s="138" t="s">
        <v>290</v>
      </c>
      <c r="E78" s="140" t="s">
        <v>155</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8"/>
        <v>0</v>
      </c>
      <c r="O78">
        <f t="shared" si="19"/>
        <v>0</v>
      </c>
    </row>
    <row r="79" spans="1:15" ht="25.5" hidden="1" x14ac:dyDescent="0.2">
      <c r="A79" s="140" t="s">
        <v>400</v>
      </c>
      <c r="B79" s="140" t="s">
        <v>291</v>
      </c>
      <c r="C79" s="140" t="s">
        <v>110</v>
      </c>
      <c r="D79" s="138" t="s">
        <v>292</v>
      </c>
      <c r="E79" s="140" t="s">
        <v>155</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8"/>
        <v>0</v>
      </c>
      <c r="O79">
        <f t="shared" si="19"/>
        <v>0</v>
      </c>
    </row>
    <row r="80" spans="1:15" hidden="1" x14ac:dyDescent="0.2">
      <c r="A80" s="271" t="s">
        <v>151</v>
      </c>
      <c r="B80" s="271"/>
      <c r="C80" s="271"/>
      <c r="D80" s="134" t="s">
        <v>294</v>
      </c>
      <c r="E80" s="134"/>
      <c r="F80" s="136"/>
      <c r="G80" s="145"/>
      <c r="H80" s="145"/>
      <c r="I80" s="145"/>
      <c r="J80" s="145"/>
      <c r="K80" s="145"/>
      <c r="L80" s="145"/>
      <c r="M80" s="146">
        <f>SUM(M81:M82)</f>
        <v>0</v>
      </c>
      <c r="N80" s="137">
        <f t="shared" si="18"/>
        <v>0</v>
      </c>
      <c r="O80">
        <f t="shared" si="19"/>
        <v>0</v>
      </c>
    </row>
    <row r="81" spans="1:15" hidden="1" x14ac:dyDescent="0.2">
      <c r="A81" s="140" t="s">
        <v>401</v>
      </c>
      <c r="B81" s="140" t="s">
        <v>289</v>
      </c>
      <c r="C81" s="140" t="s">
        <v>110</v>
      </c>
      <c r="D81" s="138" t="s">
        <v>290</v>
      </c>
      <c r="E81" s="140" t="s">
        <v>155</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8"/>
        <v>0</v>
      </c>
      <c r="O81">
        <f t="shared" si="19"/>
        <v>0</v>
      </c>
    </row>
    <row r="82" spans="1:15" ht="25.5" hidden="1" x14ac:dyDescent="0.2">
      <c r="A82" s="140" t="s">
        <v>402</v>
      </c>
      <c r="B82" s="140" t="s">
        <v>291</v>
      </c>
      <c r="C82" s="140" t="s">
        <v>110</v>
      </c>
      <c r="D82" s="138" t="s">
        <v>292</v>
      </c>
      <c r="E82" s="140" t="s">
        <v>155</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8"/>
        <v>0</v>
      </c>
      <c r="O82">
        <f t="shared" si="19"/>
        <v>0</v>
      </c>
    </row>
    <row r="83" spans="1:15" x14ac:dyDescent="0.2">
      <c r="A83" s="271" t="s">
        <v>403</v>
      </c>
      <c r="B83" s="271"/>
      <c r="C83" s="271"/>
      <c r="D83" s="134" t="s">
        <v>152</v>
      </c>
      <c r="E83" s="134"/>
      <c r="F83" s="136"/>
      <c r="G83" s="145"/>
      <c r="H83" s="145"/>
      <c r="I83" s="145"/>
      <c r="J83" s="145"/>
      <c r="K83" s="145"/>
      <c r="L83" s="145"/>
      <c r="M83" s="146">
        <f>SUM(M84:M85)</f>
        <v>4705.12</v>
      </c>
      <c r="N83" s="137">
        <f t="shared" si="18"/>
        <v>1.4653777899863525E-2</v>
      </c>
      <c r="O83">
        <f t="shared" si="19"/>
        <v>0</v>
      </c>
    </row>
    <row r="84" spans="1:15" ht="25.5" x14ac:dyDescent="0.2">
      <c r="A84" s="140" t="s">
        <v>295</v>
      </c>
      <c r="B84" s="140" t="s">
        <v>404</v>
      </c>
      <c r="C84" s="140" t="s">
        <v>110</v>
      </c>
      <c r="D84" s="138" t="s">
        <v>154</v>
      </c>
      <c r="E84" s="140" t="s">
        <v>155</v>
      </c>
      <c r="F84" s="141">
        <v>4</v>
      </c>
      <c r="G84" s="147">
        <f>'Todas as Ruas'!G84</f>
        <v>482.55</v>
      </c>
      <c r="H84" s="147">
        <f>'Todas as Ruas'!H84</f>
        <v>72.010000000000005</v>
      </c>
      <c r="I84" s="147">
        <f>'Todas as Ruas'!I84</f>
        <v>523.36</v>
      </c>
      <c r="J84" s="147">
        <f>'Todas as Ruas'!J84</f>
        <v>595.37</v>
      </c>
      <c r="K84" s="147">
        <f>TRUNC(F84 * H84, 2)</f>
        <v>288.04000000000002</v>
      </c>
      <c r="L84" s="147">
        <f>M84 - K84</f>
        <v>2093.44</v>
      </c>
      <c r="M84" s="147">
        <f>TRUNC(F84 * J84, 2)</f>
        <v>2381.48</v>
      </c>
      <c r="N84" s="142">
        <f t="shared" si="18"/>
        <v>7.4169583332554731E-3</v>
      </c>
      <c r="O84">
        <f t="shared" si="19"/>
        <v>1930.2</v>
      </c>
    </row>
    <row r="85" spans="1:15" ht="25.5" x14ac:dyDescent="0.2">
      <c r="A85" s="140" t="s">
        <v>296</v>
      </c>
      <c r="B85" s="140" t="s">
        <v>405</v>
      </c>
      <c r="C85" s="140" t="s">
        <v>110</v>
      </c>
      <c r="D85" s="138" t="s">
        <v>156</v>
      </c>
      <c r="E85" s="140" t="s">
        <v>155</v>
      </c>
      <c r="F85" s="141">
        <v>4</v>
      </c>
      <c r="G85" s="147">
        <f>'Todas as Ruas'!G85</f>
        <v>470.83</v>
      </c>
      <c r="H85" s="147">
        <f>'Todas as Ruas'!H85</f>
        <v>22.18</v>
      </c>
      <c r="I85" s="147">
        <f>'Todas as Ruas'!I85</f>
        <v>558.73</v>
      </c>
      <c r="J85" s="147">
        <f>'Todas as Ruas'!J85</f>
        <v>580.91</v>
      </c>
      <c r="K85" s="147">
        <f>TRUNC(F85 * H85, 2)</f>
        <v>88.72</v>
      </c>
      <c r="L85" s="147">
        <f>M85 - K85</f>
        <v>2234.92</v>
      </c>
      <c r="M85" s="147">
        <f>TRUNC(F85 * J85, 2)</f>
        <v>2323.64</v>
      </c>
      <c r="N85" s="142">
        <f t="shared" si="18"/>
        <v>7.2368195666080532E-3</v>
      </c>
      <c r="O85">
        <f t="shared" si="19"/>
        <v>1883.32</v>
      </c>
    </row>
    <row r="86" spans="1:15" x14ac:dyDescent="0.2">
      <c r="A86" s="271" t="s">
        <v>406</v>
      </c>
      <c r="B86" s="271"/>
      <c r="C86" s="271"/>
      <c r="D86" s="134" t="s">
        <v>213</v>
      </c>
      <c r="E86" s="134"/>
      <c r="F86" s="136"/>
      <c r="G86" s="145"/>
      <c r="H86" s="145"/>
      <c r="I86" s="145"/>
      <c r="J86" s="145"/>
      <c r="K86" s="145"/>
      <c r="L86" s="145"/>
      <c r="M86" s="146">
        <f>M87</f>
        <v>3991.88</v>
      </c>
      <c r="N86" s="137">
        <f t="shared" si="18"/>
        <v>1.2432440176426364E-2</v>
      </c>
      <c r="O86">
        <f t="shared" si="19"/>
        <v>0</v>
      </c>
    </row>
    <row r="87" spans="1:15" x14ac:dyDescent="0.2">
      <c r="A87" s="271" t="s">
        <v>407</v>
      </c>
      <c r="B87" s="271"/>
      <c r="C87" s="271"/>
      <c r="D87" s="134" t="s">
        <v>215</v>
      </c>
      <c r="E87" s="134"/>
      <c r="F87" s="136"/>
      <c r="G87" s="145"/>
      <c r="H87" s="145"/>
      <c r="I87" s="145"/>
      <c r="J87" s="145"/>
      <c r="K87" s="145"/>
      <c r="L87" s="145"/>
      <c r="M87" s="146">
        <f>SUM(M88:M93)</f>
        <v>3991.88</v>
      </c>
      <c r="N87" s="137">
        <f t="shared" si="18"/>
        <v>1.2432440176426364E-2</v>
      </c>
      <c r="O87">
        <f t="shared" si="19"/>
        <v>0</v>
      </c>
    </row>
    <row r="88" spans="1:15" x14ac:dyDescent="0.2">
      <c r="A88" s="140" t="s">
        <v>408</v>
      </c>
      <c r="B88" s="140" t="s">
        <v>409</v>
      </c>
      <c r="C88" s="140" t="s">
        <v>23</v>
      </c>
      <c r="D88" s="138" t="s">
        <v>410</v>
      </c>
      <c r="E88" s="140" t="s">
        <v>25</v>
      </c>
      <c r="F88" s="141">
        <f>F31+F67</f>
        <v>0</v>
      </c>
      <c r="G88" s="147">
        <f>'Todas as Ruas'!G88</f>
        <v>7.0000000000000007E-2</v>
      </c>
      <c r="H88" s="147">
        <f>'Todas as Ruas'!H88</f>
        <v>0.06</v>
      </c>
      <c r="I88" s="147">
        <f>'Todas as Ruas'!I88</f>
        <v>0.02</v>
      </c>
      <c r="J88" s="147">
        <f>'Todas as Ruas'!J88</f>
        <v>0.08</v>
      </c>
      <c r="K88" s="147">
        <f t="shared" ref="K88:K93" si="20">TRUNC(F88 * H88, 2)</f>
        <v>0</v>
      </c>
      <c r="L88" s="147">
        <f t="shared" ref="L88:L93" si="21">M88 - K88</f>
        <v>0</v>
      </c>
      <c r="M88" s="147">
        <f t="shared" ref="M88:M93" si="22">TRUNC(F88 * J88, 2)</f>
        <v>0</v>
      </c>
      <c r="N88" s="142">
        <f t="shared" si="18"/>
        <v>0</v>
      </c>
      <c r="O88">
        <f t="shared" si="19"/>
        <v>0</v>
      </c>
    </row>
    <row r="89" spans="1:15" x14ac:dyDescent="0.2">
      <c r="A89" s="140" t="s">
        <v>411</v>
      </c>
      <c r="B89" s="140" t="s">
        <v>412</v>
      </c>
      <c r="C89" s="140" t="s">
        <v>23</v>
      </c>
      <c r="D89" s="138" t="s">
        <v>413</v>
      </c>
      <c r="E89" s="140" t="s">
        <v>25</v>
      </c>
      <c r="F89" s="141">
        <f>F51+F41</f>
        <v>5654.8</v>
      </c>
      <c r="G89" s="147">
        <f>'Todas as Ruas'!G89</f>
        <v>0.03</v>
      </c>
      <c r="H89" s="147">
        <f>'Todas as Ruas'!H89</f>
        <v>0.03</v>
      </c>
      <c r="I89" s="147">
        <f>'Todas as Ruas'!I89</f>
        <v>0</v>
      </c>
      <c r="J89" s="147">
        <f>'Todas as Ruas'!J89</f>
        <v>0.03</v>
      </c>
      <c r="K89" s="147">
        <f t="shared" si="20"/>
        <v>169.64</v>
      </c>
      <c r="L89" s="147">
        <f t="shared" si="21"/>
        <v>0</v>
      </c>
      <c r="M89" s="147">
        <f t="shared" si="22"/>
        <v>169.64</v>
      </c>
      <c r="N89" s="142">
        <f t="shared" si="18"/>
        <v>5.283323024562282E-4</v>
      </c>
      <c r="O89">
        <f t="shared" si="19"/>
        <v>169.64</v>
      </c>
    </row>
    <row r="90" spans="1:15" x14ac:dyDescent="0.2">
      <c r="A90" s="140" t="s">
        <v>414</v>
      </c>
      <c r="B90" s="140" t="s">
        <v>415</v>
      </c>
      <c r="C90" s="140" t="s">
        <v>23</v>
      </c>
      <c r="D90" s="138" t="s">
        <v>416</v>
      </c>
      <c r="E90" s="140" t="s">
        <v>109</v>
      </c>
      <c r="F90" s="141">
        <f>ROUNDUP((F55+F45)/100,0)</f>
        <v>4</v>
      </c>
      <c r="G90" s="147">
        <f>'Todas as Ruas'!G90</f>
        <v>112.25</v>
      </c>
      <c r="H90" s="147">
        <f>'Todas as Ruas'!H90</f>
        <v>119.29</v>
      </c>
      <c r="I90" s="147">
        <f>'Todas as Ruas'!I90</f>
        <v>19.2</v>
      </c>
      <c r="J90" s="147">
        <f>'Todas as Ruas'!J90</f>
        <v>138.49</v>
      </c>
      <c r="K90" s="147">
        <f t="shared" si="20"/>
        <v>477.16</v>
      </c>
      <c r="L90" s="147">
        <f t="shared" si="21"/>
        <v>76.800000000000011</v>
      </c>
      <c r="M90" s="147">
        <f t="shared" si="22"/>
        <v>553.96</v>
      </c>
      <c r="N90" s="142">
        <f t="shared" si="18"/>
        <v>1.7252709400415716E-3</v>
      </c>
      <c r="O90">
        <f t="shared" si="19"/>
        <v>449</v>
      </c>
    </row>
    <row r="91" spans="1:15" x14ac:dyDescent="0.2">
      <c r="A91" s="140" t="s">
        <v>417</v>
      </c>
      <c r="B91" s="140" t="s">
        <v>418</v>
      </c>
      <c r="C91" s="140" t="s">
        <v>23</v>
      </c>
      <c r="D91" s="138" t="s">
        <v>419</v>
      </c>
      <c r="E91" s="140" t="s">
        <v>109</v>
      </c>
      <c r="F91" s="141">
        <f>F90</f>
        <v>4</v>
      </c>
      <c r="G91" s="147">
        <f>'Todas as Ruas'!G91</f>
        <v>392.87</v>
      </c>
      <c r="H91" s="147">
        <f>'Todas as Ruas'!H91</f>
        <v>417.51</v>
      </c>
      <c r="I91" s="147">
        <f>'Todas as Ruas'!I91</f>
        <v>67.209999999999994</v>
      </c>
      <c r="J91" s="147">
        <f>'Todas as Ruas'!J91</f>
        <v>484.72</v>
      </c>
      <c r="K91" s="147">
        <f t="shared" si="20"/>
        <v>1670.04</v>
      </c>
      <c r="L91" s="147">
        <f t="shared" si="21"/>
        <v>268.84000000000015</v>
      </c>
      <c r="M91" s="147">
        <f t="shared" si="22"/>
        <v>1938.88</v>
      </c>
      <c r="N91" s="142">
        <f t="shared" si="18"/>
        <v>6.0385105787923356E-3</v>
      </c>
      <c r="O91">
        <f t="shared" si="19"/>
        <v>1571.48</v>
      </c>
    </row>
    <row r="92" spans="1:15" x14ac:dyDescent="0.2">
      <c r="A92" s="140" t="s">
        <v>420</v>
      </c>
      <c r="B92" s="140" t="s">
        <v>421</v>
      </c>
      <c r="C92" s="140" t="s">
        <v>23</v>
      </c>
      <c r="D92" s="138" t="s">
        <v>422</v>
      </c>
      <c r="E92" s="140" t="s">
        <v>109</v>
      </c>
      <c r="F92" s="141">
        <f>F91</f>
        <v>4</v>
      </c>
      <c r="G92" s="147">
        <f>'Todas as Ruas'!G92</f>
        <v>168.37</v>
      </c>
      <c r="H92" s="147">
        <f>'Todas as Ruas'!H92</f>
        <v>178.93</v>
      </c>
      <c r="I92" s="147">
        <f>'Todas as Ruas'!I92</f>
        <v>28.8</v>
      </c>
      <c r="J92" s="147">
        <f>'Todas as Ruas'!J92</f>
        <v>207.73</v>
      </c>
      <c r="K92" s="147">
        <f t="shared" si="20"/>
        <v>715.72</v>
      </c>
      <c r="L92" s="147">
        <f t="shared" si="21"/>
        <v>115.19999999999993</v>
      </c>
      <c r="M92" s="147">
        <f t="shared" si="22"/>
        <v>830.92</v>
      </c>
      <c r="N92" s="142">
        <f t="shared" si="18"/>
        <v>2.5878441214155219E-3</v>
      </c>
      <c r="O92">
        <f t="shared" si="19"/>
        <v>673.48</v>
      </c>
    </row>
    <row r="93" spans="1:15" ht="25.5" x14ac:dyDescent="0.2">
      <c r="A93" s="140" t="s">
        <v>423</v>
      </c>
      <c r="B93" s="140" t="s">
        <v>424</v>
      </c>
      <c r="C93" s="140" t="s">
        <v>23</v>
      </c>
      <c r="D93" s="138" t="s">
        <v>425</v>
      </c>
      <c r="E93" s="140" t="s">
        <v>109</v>
      </c>
      <c r="F93" s="141">
        <f>F92</f>
        <v>4</v>
      </c>
      <c r="G93" s="147">
        <f>'Todas as Ruas'!G93</f>
        <v>101.01</v>
      </c>
      <c r="H93" s="147">
        <f>'Todas as Ruas'!H93</f>
        <v>107.35</v>
      </c>
      <c r="I93" s="147">
        <f>'Todas as Ruas'!I93</f>
        <v>17.27</v>
      </c>
      <c r="J93" s="147">
        <f>'Todas as Ruas'!J93</f>
        <v>124.62</v>
      </c>
      <c r="K93" s="147">
        <f t="shared" si="20"/>
        <v>429.4</v>
      </c>
      <c r="L93" s="147">
        <f t="shared" si="21"/>
        <v>69.080000000000041</v>
      </c>
      <c r="M93" s="147">
        <f t="shared" si="22"/>
        <v>498.48</v>
      </c>
      <c r="N93" s="142">
        <f t="shared" si="18"/>
        <v>1.5524822337207066E-3</v>
      </c>
      <c r="O93">
        <f t="shared" si="19"/>
        <v>404.04</v>
      </c>
    </row>
    <row r="94" spans="1:15" hidden="1" x14ac:dyDescent="0.2">
      <c r="A94" s="271" t="s">
        <v>426</v>
      </c>
      <c r="B94" s="271"/>
      <c r="C94" s="271"/>
      <c r="D94" s="134" t="s">
        <v>231</v>
      </c>
      <c r="E94" s="134"/>
      <c r="F94" s="136"/>
      <c r="G94" s="145"/>
      <c r="H94" s="145"/>
      <c r="I94" s="145"/>
      <c r="J94" s="145"/>
      <c r="K94" s="145"/>
      <c r="L94" s="145"/>
      <c r="M94" s="146">
        <f>SUM(M95:M98)</f>
        <v>0</v>
      </c>
      <c r="N94" s="137">
        <f t="shared" si="18"/>
        <v>0</v>
      </c>
      <c r="O94">
        <f t="shared" si="19"/>
        <v>0</v>
      </c>
    </row>
    <row r="95" spans="1:15" hidden="1" x14ac:dyDescent="0.2">
      <c r="A95" s="140" t="s">
        <v>427</v>
      </c>
      <c r="B95" s="140" t="s">
        <v>428</v>
      </c>
      <c r="C95" s="140" t="s">
        <v>110</v>
      </c>
      <c r="D95" s="138" t="s">
        <v>232</v>
      </c>
      <c r="E95" s="140" t="s">
        <v>123</v>
      </c>
      <c r="F95" s="141">
        <v>0</v>
      </c>
      <c r="G95" s="147">
        <f>'Todas as Ruas'!G95</f>
        <v>24.78</v>
      </c>
      <c r="H95" s="147">
        <f>'Todas as Ruas'!H95</f>
        <v>29.34</v>
      </c>
      <c r="I95" s="147">
        <f>'Todas as Ruas'!I95</f>
        <v>1.23</v>
      </c>
      <c r="J95" s="147">
        <f>'Todas as Ruas'!J95</f>
        <v>30.57</v>
      </c>
      <c r="K95" s="147">
        <f>TRUNC(F95 * H95, 2)</f>
        <v>0</v>
      </c>
      <c r="L95" s="147">
        <f>M95 - K95</f>
        <v>0</v>
      </c>
      <c r="M95" s="147">
        <f>TRUNC(F95 * J95, 2)</f>
        <v>0</v>
      </c>
      <c r="N95" s="142">
        <f t="shared" si="18"/>
        <v>0</v>
      </c>
      <c r="O95">
        <f t="shared" si="19"/>
        <v>0</v>
      </c>
    </row>
    <row r="96" spans="1:15" ht="25.5" hidden="1" x14ac:dyDescent="0.2">
      <c r="A96" s="140" t="s">
        <v>429</v>
      </c>
      <c r="B96" s="140" t="s">
        <v>430</v>
      </c>
      <c r="C96" s="140" t="s">
        <v>110</v>
      </c>
      <c r="D96" s="138" t="s">
        <v>288</v>
      </c>
      <c r="E96" s="140" t="s">
        <v>233</v>
      </c>
      <c r="F96" s="141">
        <v>0</v>
      </c>
      <c r="G96" s="147">
        <f>'Todas as Ruas'!G96</f>
        <v>0.9</v>
      </c>
      <c r="H96" s="147">
        <f>'Todas as Ruas'!H96</f>
        <v>0.05</v>
      </c>
      <c r="I96" s="147">
        <f>'Todas as Ruas'!I96</f>
        <v>1.06</v>
      </c>
      <c r="J96" s="147">
        <f>'Todas as Ruas'!J96</f>
        <v>1.1100000000000001</v>
      </c>
      <c r="K96" s="147">
        <f>TRUNC(F96 * H96, 2)</f>
        <v>0</v>
      </c>
      <c r="L96" s="147">
        <f>M96 - K96</f>
        <v>0</v>
      </c>
      <c r="M96" s="147">
        <f>TRUNC(F96 * J96, 2)</f>
        <v>0</v>
      </c>
      <c r="N96" s="142">
        <f t="shared" si="18"/>
        <v>0</v>
      </c>
      <c r="O96">
        <f t="shared" si="19"/>
        <v>0</v>
      </c>
    </row>
    <row r="97" spans="1:19" ht="25.5" hidden="1" x14ac:dyDescent="0.2">
      <c r="A97" s="140" t="s">
        <v>431</v>
      </c>
      <c r="B97" s="140" t="s">
        <v>432</v>
      </c>
      <c r="C97" s="140" t="s">
        <v>110</v>
      </c>
      <c r="D97" s="138" t="s">
        <v>286</v>
      </c>
      <c r="E97" s="140" t="s">
        <v>234</v>
      </c>
      <c r="F97" s="141">
        <v>0</v>
      </c>
      <c r="G97" s="147">
        <f>'Todas as Ruas'!G97</f>
        <v>0.8</v>
      </c>
      <c r="H97" s="147">
        <f>'Todas as Ruas'!H97</f>
        <v>0.23</v>
      </c>
      <c r="I97" s="147">
        <f>'Todas as Ruas'!I97</f>
        <v>0.75</v>
      </c>
      <c r="J97" s="147">
        <f>'Todas as Ruas'!J97</f>
        <v>0.98</v>
      </c>
      <c r="K97" s="147">
        <f>TRUNC(F97 * H97, 2)</f>
        <v>0</v>
      </c>
      <c r="L97" s="147">
        <f>M97 - K97</f>
        <v>0</v>
      </c>
      <c r="M97" s="147">
        <f>TRUNC(F97 * J97, 2)</f>
        <v>0</v>
      </c>
      <c r="N97" s="142">
        <f t="shared" si="18"/>
        <v>0</v>
      </c>
      <c r="O97">
        <f t="shared" si="19"/>
        <v>0</v>
      </c>
    </row>
    <row r="98" spans="1:19" ht="25.5" hidden="1" x14ac:dyDescent="0.2">
      <c r="A98" s="140" t="s">
        <v>433</v>
      </c>
      <c r="B98" s="140" t="s">
        <v>434</v>
      </c>
      <c r="C98" s="140" t="s">
        <v>110</v>
      </c>
      <c r="D98" s="138" t="s">
        <v>287</v>
      </c>
      <c r="E98" s="140" t="s">
        <v>233</v>
      </c>
      <c r="F98" s="141">
        <v>0</v>
      </c>
      <c r="G98" s="147">
        <f>'Todas as Ruas'!G98</f>
        <v>2</v>
      </c>
      <c r="H98" s="147">
        <f>'Todas as Ruas'!H98</f>
        <v>0.51</v>
      </c>
      <c r="I98" s="147">
        <f>'Todas as Ruas'!I98</f>
        <v>1.95</v>
      </c>
      <c r="J98" s="147">
        <f>'Todas as Ruas'!J98</f>
        <v>2.46</v>
      </c>
      <c r="K98" s="147">
        <f>TRUNC(F98 * H98, 2)</f>
        <v>0</v>
      </c>
      <c r="L98" s="147">
        <f>M98 - K98</f>
        <v>0</v>
      </c>
      <c r="M98" s="147">
        <f>TRUNC(F98 * J98, 2)</f>
        <v>0</v>
      </c>
      <c r="N98" s="142">
        <f t="shared" si="18"/>
        <v>0</v>
      </c>
      <c r="O98">
        <f t="shared" si="19"/>
        <v>0</v>
      </c>
    </row>
    <row r="99" spans="1:19" hidden="1" x14ac:dyDescent="0.2">
      <c r="A99" s="271" t="s">
        <v>1378</v>
      </c>
      <c r="B99" s="271"/>
      <c r="C99" s="271"/>
      <c r="D99" s="134" t="s">
        <v>1379</v>
      </c>
      <c r="E99" s="134"/>
      <c r="F99" s="136"/>
      <c r="G99" s="145"/>
      <c r="H99" s="145"/>
      <c r="I99" s="145"/>
      <c r="J99" s="145"/>
      <c r="K99" s="145"/>
      <c r="L99" s="145"/>
      <c r="M99" s="146">
        <f>SUM(M100:M114)</f>
        <v>0</v>
      </c>
      <c r="N99" s="137">
        <f t="shared" si="18"/>
        <v>0</v>
      </c>
      <c r="O99">
        <f t="shared" si="19"/>
        <v>0</v>
      </c>
      <c r="P99" s="153"/>
      <c r="Q99" s="151"/>
      <c r="R99" s="151"/>
      <c r="S99">
        <f t="shared" ref="S99:S114" si="23">TRUNC(F99*G99,2)</f>
        <v>0</v>
      </c>
    </row>
    <row r="100" spans="1:19" ht="38.25" hidden="1" x14ac:dyDescent="0.2">
      <c r="A100" s="140" t="s">
        <v>1146</v>
      </c>
      <c r="B100" s="140" t="s">
        <v>1147</v>
      </c>
      <c r="C100" s="140" t="s">
        <v>23</v>
      </c>
      <c r="D100" s="138" t="s">
        <v>1148</v>
      </c>
      <c r="E100" s="140" t="s">
        <v>80</v>
      </c>
      <c r="F100" s="141">
        <v>0</v>
      </c>
      <c r="G100" s="147">
        <v>66.77</v>
      </c>
      <c r="H100" s="147">
        <v>9.68</v>
      </c>
      <c r="I100" s="147">
        <v>72.7</v>
      </c>
      <c r="J100" s="147">
        <f t="shared" ref="J100:J114" si="24">TRUNC(G100 * (1 + 23.38 / 100), 2)</f>
        <v>82.38</v>
      </c>
      <c r="K100" s="147">
        <f t="shared" ref="K100:K114" si="25">TRUNC(F100 * H100, 2)</f>
        <v>0</v>
      </c>
      <c r="L100" s="147">
        <f t="shared" ref="L100:L114" si="26">M100 - K100</f>
        <v>0</v>
      </c>
      <c r="M100" s="147">
        <f t="shared" ref="M100:M114" si="27">TRUNC(F100 * J100, 2)</f>
        <v>0</v>
      </c>
      <c r="N100" s="142">
        <f t="shared" si="18"/>
        <v>0</v>
      </c>
      <c r="O100">
        <f t="shared" si="19"/>
        <v>0</v>
      </c>
      <c r="P100" s="152"/>
      <c r="Q100" s="152"/>
      <c r="R100" s="152"/>
      <c r="S100">
        <f t="shared" si="23"/>
        <v>0</v>
      </c>
    </row>
    <row r="101" spans="1:19" ht="38.25" hidden="1" x14ac:dyDescent="0.2">
      <c r="A101" s="140" t="s">
        <v>1164</v>
      </c>
      <c r="B101" s="140" t="s">
        <v>1165</v>
      </c>
      <c r="C101" s="140" t="s">
        <v>23</v>
      </c>
      <c r="D101" s="138" t="s">
        <v>1166</v>
      </c>
      <c r="E101" s="140" t="s">
        <v>25</v>
      </c>
      <c r="F101" s="141">
        <v>0</v>
      </c>
      <c r="G101" s="147">
        <v>0.71</v>
      </c>
      <c r="H101" s="147">
        <v>0.27</v>
      </c>
      <c r="I101" s="147">
        <v>0.6</v>
      </c>
      <c r="J101" s="147">
        <f t="shared" si="24"/>
        <v>0.87</v>
      </c>
      <c r="K101" s="147">
        <f t="shared" si="25"/>
        <v>0</v>
      </c>
      <c r="L101" s="147">
        <f t="shared" si="26"/>
        <v>0</v>
      </c>
      <c r="M101" s="147">
        <f t="shared" si="27"/>
        <v>0</v>
      </c>
      <c r="N101" s="142">
        <f t="shared" si="18"/>
        <v>0</v>
      </c>
      <c r="O101">
        <f t="shared" si="19"/>
        <v>0</v>
      </c>
      <c r="P101" s="152"/>
      <c r="Q101" s="152"/>
      <c r="R101" s="152"/>
      <c r="S101">
        <f t="shared" si="23"/>
        <v>0</v>
      </c>
    </row>
    <row r="102" spans="1:19" ht="38.25" hidden="1" x14ac:dyDescent="0.2">
      <c r="A102" s="140" t="s">
        <v>1174</v>
      </c>
      <c r="B102" s="140" t="s">
        <v>1175</v>
      </c>
      <c r="C102" s="140" t="s">
        <v>23</v>
      </c>
      <c r="D102" s="138" t="s">
        <v>1176</v>
      </c>
      <c r="E102" s="140" t="s">
        <v>25</v>
      </c>
      <c r="F102" s="141">
        <v>0</v>
      </c>
      <c r="G102" s="147">
        <v>0.78</v>
      </c>
      <c r="H102" s="147">
        <v>0.66</v>
      </c>
      <c r="I102" s="147">
        <v>0.3</v>
      </c>
      <c r="J102" s="147">
        <f t="shared" si="24"/>
        <v>0.96</v>
      </c>
      <c r="K102" s="147">
        <f t="shared" si="25"/>
        <v>0</v>
      </c>
      <c r="L102" s="147">
        <f t="shared" si="26"/>
        <v>0</v>
      </c>
      <c r="M102" s="147">
        <f t="shared" si="27"/>
        <v>0</v>
      </c>
      <c r="N102" s="142">
        <f t="shared" si="18"/>
        <v>0</v>
      </c>
      <c r="O102">
        <f t="shared" si="19"/>
        <v>0</v>
      </c>
      <c r="P102" s="152"/>
      <c r="Q102" s="152"/>
      <c r="R102" s="152"/>
      <c r="S102">
        <f t="shared" si="23"/>
        <v>0</v>
      </c>
    </row>
    <row r="103" spans="1:19" ht="38.25" hidden="1" x14ac:dyDescent="0.2">
      <c r="A103" s="140" t="s">
        <v>1182</v>
      </c>
      <c r="B103" s="140" t="s">
        <v>1183</v>
      </c>
      <c r="C103" s="140" t="s">
        <v>23</v>
      </c>
      <c r="D103" s="138" t="s">
        <v>1184</v>
      </c>
      <c r="E103" s="140" t="s">
        <v>48</v>
      </c>
      <c r="F103" s="141">
        <v>0</v>
      </c>
      <c r="G103" s="147">
        <v>799.28</v>
      </c>
      <c r="H103" s="147">
        <v>90.78</v>
      </c>
      <c r="I103" s="147">
        <v>895.37</v>
      </c>
      <c r="J103" s="147">
        <f t="shared" si="24"/>
        <v>986.15</v>
      </c>
      <c r="K103" s="147">
        <f t="shared" si="25"/>
        <v>0</v>
      </c>
      <c r="L103" s="147">
        <f t="shared" si="26"/>
        <v>0</v>
      </c>
      <c r="M103" s="147">
        <f t="shared" si="27"/>
        <v>0</v>
      </c>
      <c r="N103" s="142">
        <f t="shared" ref="N103:N114" si="28">M103 / $M$115</f>
        <v>0</v>
      </c>
      <c r="O103">
        <f t="shared" si="19"/>
        <v>0</v>
      </c>
      <c r="P103" s="152"/>
      <c r="Q103" s="152"/>
      <c r="R103" s="152"/>
      <c r="S103">
        <f t="shared" si="23"/>
        <v>0</v>
      </c>
    </row>
    <row r="104" spans="1:19" ht="38.25" hidden="1" x14ac:dyDescent="0.2">
      <c r="A104" s="140" t="s">
        <v>1198</v>
      </c>
      <c r="B104" s="140" t="s">
        <v>1199</v>
      </c>
      <c r="C104" s="140" t="s">
        <v>23</v>
      </c>
      <c r="D104" s="138" t="s">
        <v>1200</v>
      </c>
      <c r="E104" s="140" t="s">
        <v>48</v>
      </c>
      <c r="F104" s="141">
        <v>0</v>
      </c>
      <c r="G104" s="147">
        <v>181.1</v>
      </c>
      <c r="H104" s="147">
        <v>59.53</v>
      </c>
      <c r="I104" s="147">
        <v>163.91</v>
      </c>
      <c r="J104" s="147">
        <f t="shared" si="24"/>
        <v>223.44</v>
      </c>
      <c r="K104" s="147">
        <f t="shared" si="25"/>
        <v>0</v>
      </c>
      <c r="L104" s="147">
        <f t="shared" si="26"/>
        <v>0</v>
      </c>
      <c r="M104" s="147">
        <f t="shared" si="27"/>
        <v>0</v>
      </c>
      <c r="N104" s="142">
        <f t="shared" si="28"/>
        <v>0</v>
      </c>
      <c r="O104">
        <f t="shared" si="19"/>
        <v>0</v>
      </c>
      <c r="P104" s="152"/>
      <c r="Q104" s="152"/>
      <c r="R104" s="152"/>
      <c r="S104">
        <f t="shared" si="23"/>
        <v>0</v>
      </c>
    </row>
    <row r="105" spans="1:19" ht="38.25" hidden="1" x14ac:dyDescent="0.2">
      <c r="A105" s="140" t="s">
        <v>1380</v>
      </c>
      <c r="B105" s="140" t="s">
        <v>1381</v>
      </c>
      <c r="C105" s="140" t="s">
        <v>23</v>
      </c>
      <c r="D105" s="138" t="s">
        <v>1382</v>
      </c>
      <c r="E105" s="140" t="s">
        <v>25</v>
      </c>
      <c r="F105" s="141">
        <v>0</v>
      </c>
      <c r="G105" s="147">
        <v>8.6</v>
      </c>
      <c r="H105" s="147">
        <v>0</v>
      </c>
      <c r="I105" s="147">
        <v>10.61</v>
      </c>
      <c r="J105" s="147">
        <f t="shared" si="24"/>
        <v>10.61</v>
      </c>
      <c r="K105" s="147">
        <f t="shared" si="25"/>
        <v>0</v>
      </c>
      <c r="L105" s="147">
        <f t="shared" si="26"/>
        <v>0</v>
      </c>
      <c r="M105" s="147">
        <f t="shared" si="27"/>
        <v>0</v>
      </c>
      <c r="N105" s="142">
        <f t="shared" si="28"/>
        <v>0</v>
      </c>
      <c r="O105">
        <f t="shared" si="19"/>
        <v>0</v>
      </c>
      <c r="P105" s="152"/>
      <c r="Q105" s="152"/>
      <c r="R105" s="152"/>
      <c r="S105">
        <f t="shared" si="23"/>
        <v>0</v>
      </c>
    </row>
    <row r="106" spans="1:19" ht="38.25" hidden="1" x14ac:dyDescent="0.2">
      <c r="A106" s="140" t="s">
        <v>1208</v>
      </c>
      <c r="B106" s="140" t="s">
        <v>1209</v>
      </c>
      <c r="C106" s="140" t="s">
        <v>23</v>
      </c>
      <c r="D106" s="138" t="s">
        <v>1210</v>
      </c>
      <c r="E106" s="140" t="s">
        <v>48</v>
      </c>
      <c r="F106" s="141">
        <v>0</v>
      </c>
      <c r="G106" s="147">
        <v>697.78</v>
      </c>
      <c r="H106" s="147">
        <v>197.63</v>
      </c>
      <c r="I106" s="147">
        <v>663.29</v>
      </c>
      <c r="J106" s="147">
        <f t="shared" si="24"/>
        <v>860.92</v>
      </c>
      <c r="K106" s="147">
        <f t="shared" si="25"/>
        <v>0</v>
      </c>
      <c r="L106" s="147">
        <f t="shared" si="26"/>
        <v>0</v>
      </c>
      <c r="M106" s="147">
        <f t="shared" si="27"/>
        <v>0</v>
      </c>
      <c r="N106" s="142">
        <f t="shared" si="28"/>
        <v>0</v>
      </c>
      <c r="O106">
        <f t="shared" si="19"/>
        <v>0</v>
      </c>
      <c r="P106" s="152"/>
      <c r="Q106" s="152"/>
      <c r="R106" s="152"/>
      <c r="S106">
        <f t="shared" si="23"/>
        <v>0</v>
      </c>
    </row>
    <row r="107" spans="1:19" hidden="1" x14ac:dyDescent="0.2">
      <c r="A107" s="140" t="s">
        <v>1383</v>
      </c>
      <c r="B107" s="140" t="s">
        <v>1384</v>
      </c>
      <c r="C107" s="140" t="s">
        <v>23</v>
      </c>
      <c r="D107" s="138" t="s">
        <v>1385</v>
      </c>
      <c r="E107" s="140" t="s">
        <v>1159</v>
      </c>
      <c r="F107" s="141">
        <v>0</v>
      </c>
      <c r="G107" s="147">
        <v>2.39</v>
      </c>
      <c r="H107" s="147">
        <v>0</v>
      </c>
      <c r="I107" s="147">
        <v>2.94</v>
      </c>
      <c r="J107" s="147">
        <f t="shared" si="24"/>
        <v>2.94</v>
      </c>
      <c r="K107" s="147">
        <f t="shared" si="25"/>
        <v>0</v>
      </c>
      <c r="L107" s="147">
        <f t="shared" si="26"/>
        <v>0</v>
      </c>
      <c r="M107" s="147">
        <f t="shared" si="27"/>
        <v>0</v>
      </c>
      <c r="N107" s="142">
        <f t="shared" si="28"/>
        <v>0</v>
      </c>
      <c r="O107">
        <f t="shared" si="19"/>
        <v>0</v>
      </c>
      <c r="P107" s="152"/>
      <c r="Q107" s="152"/>
      <c r="R107" s="152"/>
      <c r="S107">
        <f t="shared" si="23"/>
        <v>0</v>
      </c>
    </row>
    <row r="108" spans="1:19" ht="38.25" hidden="1" x14ac:dyDescent="0.2">
      <c r="A108" s="140" t="s">
        <v>1218</v>
      </c>
      <c r="B108" s="140" t="s">
        <v>1219</v>
      </c>
      <c r="C108" s="140" t="s">
        <v>23</v>
      </c>
      <c r="D108" s="138" t="s">
        <v>1220</v>
      </c>
      <c r="E108" s="140" t="s">
        <v>25</v>
      </c>
      <c r="F108" s="141">
        <v>0</v>
      </c>
      <c r="G108" s="147">
        <v>13.56</v>
      </c>
      <c r="H108" s="147">
        <v>0.46</v>
      </c>
      <c r="I108" s="147">
        <v>16.27</v>
      </c>
      <c r="J108" s="147">
        <f t="shared" si="24"/>
        <v>16.73</v>
      </c>
      <c r="K108" s="147">
        <f t="shared" si="25"/>
        <v>0</v>
      </c>
      <c r="L108" s="147">
        <f t="shared" si="26"/>
        <v>0</v>
      </c>
      <c r="M108" s="147">
        <f t="shared" si="27"/>
        <v>0</v>
      </c>
      <c r="N108" s="142">
        <f t="shared" si="28"/>
        <v>0</v>
      </c>
      <c r="O108">
        <f t="shared" si="19"/>
        <v>0</v>
      </c>
      <c r="P108" s="152"/>
      <c r="Q108" s="152"/>
      <c r="R108" s="152"/>
      <c r="S108">
        <f t="shared" si="23"/>
        <v>0</v>
      </c>
    </row>
    <row r="109" spans="1:19" ht="38.25" hidden="1" x14ac:dyDescent="0.2">
      <c r="A109" s="140" t="s">
        <v>1224</v>
      </c>
      <c r="B109" s="140" t="s">
        <v>1225</v>
      </c>
      <c r="C109" s="140" t="s">
        <v>23</v>
      </c>
      <c r="D109" s="138" t="s">
        <v>1226</v>
      </c>
      <c r="E109" s="140" t="s">
        <v>25</v>
      </c>
      <c r="F109" s="141">
        <v>0</v>
      </c>
      <c r="G109" s="147">
        <v>30.1</v>
      </c>
      <c r="H109" s="147">
        <v>13.75</v>
      </c>
      <c r="I109" s="147">
        <v>23.38</v>
      </c>
      <c r="J109" s="147">
        <f t="shared" si="24"/>
        <v>37.130000000000003</v>
      </c>
      <c r="K109" s="147">
        <f t="shared" si="25"/>
        <v>0</v>
      </c>
      <c r="L109" s="147">
        <f t="shared" si="26"/>
        <v>0</v>
      </c>
      <c r="M109" s="147">
        <f t="shared" si="27"/>
        <v>0</v>
      </c>
      <c r="N109" s="142">
        <f t="shared" si="28"/>
        <v>0</v>
      </c>
      <c r="O109">
        <f t="shared" si="19"/>
        <v>0</v>
      </c>
      <c r="P109" s="152"/>
      <c r="Q109" s="152"/>
      <c r="R109" s="152"/>
      <c r="S109">
        <f t="shared" si="23"/>
        <v>0</v>
      </c>
    </row>
    <row r="110" spans="1:19" ht="25.5" hidden="1" x14ac:dyDescent="0.2">
      <c r="A110" s="140" t="s">
        <v>1472</v>
      </c>
      <c r="B110" s="140">
        <v>1</v>
      </c>
      <c r="C110" s="140" t="s">
        <v>1386</v>
      </c>
      <c r="D110" s="138" t="s">
        <v>1392</v>
      </c>
      <c r="E110" s="140" t="s">
        <v>1159</v>
      </c>
      <c r="F110" s="141">
        <v>0</v>
      </c>
      <c r="G110" s="147">
        <v>25</v>
      </c>
      <c r="H110" s="147">
        <f>J110-I110</f>
        <v>6.1699999999999982</v>
      </c>
      <c r="I110" s="147">
        <f>ROUND(J110*0.8,2)</f>
        <v>24.67</v>
      </c>
      <c r="J110" s="147">
        <f t="shared" si="24"/>
        <v>30.84</v>
      </c>
      <c r="K110" s="147">
        <f t="shared" si="25"/>
        <v>0</v>
      </c>
      <c r="L110" s="147">
        <f t="shared" si="26"/>
        <v>0</v>
      </c>
      <c r="M110" s="147">
        <f t="shared" si="27"/>
        <v>0</v>
      </c>
      <c r="N110" s="142">
        <f t="shared" si="28"/>
        <v>0</v>
      </c>
      <c r="O110">
        <f t="shared" si="19"/>
        <v>0</v>
      </c>
      <c r="P110" s="152"/>
      <c r="Q110" s="152"/>
      <c r="R110" s="152"/>
      <c r="S110">
        <f t="shared" si="23"/>
        <v>0</v>
      </c>
    </row>
    <row r="111" spans="1:19" ht="25.5" hidden="1" x14ac:dyDescent="0.2">
      <c r="A111" s="140" t="s">
        <v>1388</v>
      </c>
      <c r="B111" s="140">
        <v>2</v>
      </c>
      <c r="C111" s="140" t="s">
        <v>1387</v>
      </c>
      <c r="D111" s="138" t="s">
        <v>1393</v>
      </c>
      <c r="E111" s="140" t="s">
        <v>33</v>
      </c>
      <c r="F111" s="141">
        <v>0</v>
      </c>
      <c r="G111" s="147">
        <v>64.900000000000006</v>
      </c>
      <c r="H111" s="147">
        <f>J111-I111</f>
        <v>16.009999999999991</v>
      </c>
      <c r="I111" s="147">
        <f>ROUND(J111*0.8,2)</f>
        <v>64.06</v>
      </c>
      <c r="J111" s="147">
        <f t="shared" si="24"/>
        <v>80.069999999999993</v>
      </c>
      <c r="K111" s="147">
        <f t="shared" si="25"/>
        <v>0</v>
      </c>
      <c r="L111" s="147">
        <f t="shared" si="26"/>
        <v>0</v>
      </c>
      <c r="M111" s="147">
        <f t="shared" si="27"/>
        <v>0</v>
      </c>
      <c r="N111" s="142">
        <f t="shared" si="28"/>
        <v>0</v>
      </c>
      <c r="O111">
        <f t="shared" si="19"/>
        <v>0</v>
      </c>
      <c r="P111" s="152"/>
      <c r="Q111" s="152"/>
      <c r="R111" s="152"/>
      <c r="S111">
        <f t="shared" si="23"/>
        <v>0</v>
      </c>
    </row>
    <row r="112" spans="1:19" hidden="1" x14ac:dyDescent="0.2">
      <c r="A112" s="140" t="s">
        <v>1389</v>
      </c>
      <c r="B112" s="140">
        <v>3</v>
      </c>
      <c r="C112" s="140" t="s">
        <v>1387</v>
      </c>
      <c r="D112" s="138" t="s">
        <v>1394</v>
      </c>
      <c r="E112" s="140" t="s">
        <v>33</v>
      </c>
      <c r="F112" s="141">
        <v>0</v>
      </c>
      <c r="G112" s="147">
        <v>1400</v>
      </c>
      <c r="H112" s="147">
        <f>J112-I112</f>
        <v>345.46000000000004</v>
      </c>
      <c r="I112" s="147">
        <f>ROUND(J112*0.8,2)</f>
        <v>1381.86</v>
      </c>
      <c r="J112" s="147">
        <f t="shared" si="24"/>
        <v>1727.32</v>
      </c>
      <c r="K112" s="147">
        <f t="shared" si="25"/>
        <v>0</v>
      </c>
      <c r="L112" s="147">
        <f t="shared" si="26"/>
        <v>0</v>
      </c>
      <c r="M112" s="147">
        <f t="shared" si="27"/>
        <v>0</v>
      </c>
      <c r="N112" s="142">
        <f t="shared" si="28"/>
        <v>0</v>
      </c>
      <c r="O112">
        <f t="shared" si="19"/>
        <v>0</v>
      </c>
      <c r="P112" s="152"/>
      <c r="Q112" s="152"/>
      <c r="R112" s="152"/>
      <c r="S112">
        <f t="shared" si="23"/>
        <v>0</v>
      </c>
    </row>
    <row r="113" spans="1:19" hidden="1" x14ac:dyDescent="0.2">
      <c r="A113" s="140" t="s">
        <v>1390</v>
      </c>
      <c r="B113" s="140">
        <v>4</v>
      </c>
      <c r="C113" s="140" t="s">
        <v>1387</v>
      </c>
      <c r="D113" s="138" t="s">
        <v>1452</v>
      </c>
      <c r="E113" s="140" t="s">
        <v>33</v>
      </c>
      <c r="F113" s="141">
        <v>0</v>
      </c>
      <c r="G113" s="147">
        <v>1260</v>
      </c>
      <c r="H113" s="147">
        <f>J113-I113</f>
        <v>310.91999999999985</v>
      </c>
      <c r="I113" s="147">
        <f>ROUND(J113*0.8,2)</f>
        <v>1243.6600000000001</v>
      </c>
      <c r="J113" s="147">
        <f>TRUNC(G113 * (1 + 23.38 / 100), 2)</f>
        <v>1554.58</v>
      </c>
      <c r="K113" s="147">
        <f>TRUNC(F113 * H113, 2)</f>
        <v>0</v>
      </c>
      <c r="L113" s="147">
        <f t="shared" si="26"/>
        <v>0</v>
      </c>
      <c r="M113" s="147">
        <f>TRUNC(F113 * J113, 2)</f>
        <v>0</v>
      </c>
      <c r="N113" s="142">
        <f t="shared" si="28"/>
        <v>0</v>
      </c>
      <c r="O113">
        <f>TRUNC(F113*G113,2)</f>
        <v>0</v>
      </c>
      <c r="P113" s="152"/>
      <c r="Q113" s="152"/>
      <c r="R113" s="152"/>
    </row>
    <row r="114" spans="1:19" hidden="1" x14ac:dyDescent="0.2">
      <c r="A114" s="140" t="s">
        <v>1391</v>
      </c>
      <c r="B114" s="140">
        <v>5</v>
      </c>
      <c r="C114" s="140" t="s">
        <v>1387</v>
      </c>
      <c r="D114" s="138" t="s">
        <v>1395</v>
      </c>
      <c r="E114" s="140" t="s">
        <v>33</v>
      </c>
      <c r="F114" s="141">
        <v>0</v>
      </c>
      <c r="G114" s="147">
        <v>690</v>
      </c>
      <c r="H114" s="147">
        <f>J114-I114</f>
        <v>170.2600000000001</v>
      </c>
      <c r="I114" s="147">
        <f>ROUND(J114*0.8,2)</f>
        <v>681.06</v>
      </c>
      <c r="J114" s="147">
        <f t="shared" si="24"/>
        <v>851.32</v>
      </c>
      <c r="K114" s="147">
        <f t="shared" si="25"/>
        <v>0</v>
      </c>
      <c r="L114" s="147">
        <f t="shared" si="26"/>
        <v>0</v>
      </c>
      <c r="M114" s="147">
        <f t="shared" si="27"/>
        <v>0</v>
      </c>
      <c r="N114" s="142">
        <f t="shared" si="28"/>
        <v>0</v>
      </c>
      <c r="O114">
        <f t="shared" si="19"/>
        <v>0</v>
      </c>
      <c r="P114" s="152"/>
      <c r="Q114" s="152"/>
      <c r="R114" s="152"/>
      <c r="S114">
        <f t="shared" si="23"/>
        <v>0</v>
      </c>
    </row>
    <row r="115" spans="1:19" x14ac:dyDescent="0.2">
      <c r="A115" s="166"/>
      <c r="B115" s="166"/>
      <c r="C115" s="166"/>
      <c r="D115" s="166"/>
      <c r="E115" s="166"/>
      <c r="F115" s="166"/>
      <c r="G115" s="166"/>
      <c r="H115" s="166"/>
      <c r="I115" s="166"/>
      <c r="J115" s="166" t="s">
        <v>93</v>
      </c>
      <c r="K115" s="148">
        <f>SUM(K7:K114)</f>
        <v>42455.950000000004</v>
      </c>
      <c r="L115" s="148">
        <f>SUM(L7:L114)</f>
        <v>278629.85000000003</v>
      </c>
      <c r="M115" s="148">
        <f>M94+M86+M74+M72+M39+M24+M12+M6+M99</f>
        <v>321085.8</v>
      </c>
      <c r="N115" s="166"/>
      <c r="O115" s="166">
        <f>SUM(O7:O114)</f>
        <v>267149.2099999999</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5"/>
      <c r="B117" s="345"/>
      <c r="C117" s="345"/>
      <c r="D117" s="144"/>
      <c r="E117" s="166"/>
      <c r="F117" s="166"/>
      <c r="G117" s="166"/>
      <c r="H117" s="166"/>
      <c r="I117" s="166"/>
      <c r="J117" s="336" t="s">
        <v>94</v>
      </c>
      <c r="K117" s="336"/>
      <c r="L117" s="337">
        <f>O115</f>
        <v>267149.2099999999</v>
      </c>
      <c r="M117" s="337"/>
      <c r="N117" s="337"/>
      <c r="O117" s="167"/>
      <c r="P117" s="167"/>
      <c r="Q117" s="167"/>
      <c r="R117" s="167"/>
    </row>
    <row r="118" spans="1:19" x14ac:dyDescent="0.2">
      <c r="A118" s="345"/>
      <c r="B118" s="345"/>
      <c r="C118" s="345"/>
      <c r="D118" s="144"/>
      <c r="E118" s="166"/>
      <c r="F118" s="166"/>
      <c r="G118" s="166"/>
      <c r="H118" s="166"/>
      <c r="I118" s="166"/>
      <c r="J118" s="336" t="s">
        <v>95</v>
      </c>
      <c r="K118" s="336"/>
      <c r="L118" s="337">
        <f>L119-L117</f>
        <v>53936.590000000084</v>
      </c>
      <c r="M118" s="337"/>
      <c r="N118" s="337"/>
      <c r="O118" s="167"/>
      <c r="P118" s="167"/>
      <c r="Q118" s="167"/>
      <c r="R118" s="167"/>
    </row>
    <row r="119" spans="1:19" x14ac:dyDescent="0.2">
      <c r="A119" s="345"/>
      <c r="B119" s="345"/>
      <c r="C119" s="345"/>
      <c r="D119" s="144"/>
      <c r="E119" s="166"/>
      <c r="F119" s="166"/>
      <c r="G119" s="166"/>
      <c r="H119" s="166"/>
      <c r="I119" s="166"/>
      <c r="J119" s="336" t="s">
        <v>96</v>
      </c>
      <c r="K119" s="336"/>
      <c r="L119" s="337">
        <f>M115</f>
        <v>321085.8</v>
      </c>
      <c r="M119" s="337"/>
      <c r="N119" s="337"/>
      <c r="O119" s="167"/>
      <c r="P119" s="167"/>
      <c r="Q119" s="167"/>
      <c r="R119" s="167"/>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N4:N5"/>
    <mergeCell ref="A119:C119"/>
    <mergeCell ref="J119:K119"/>
    <mergeCell ref="L119:N119"/>
    <mergeCell ref="A117:C117"/>
    <mergeCell ref="J117:K117"/>
    <mergeCell ref="L117:N117"/>
    <mergeCell ref="A118:C118"/>
    <mergeCell ref="J118:K118"/>
    <mergeCell ref="L118:N118"/>
  </mergeCells>
  <pageMargins left="0.51181102362204722" right="0.51181102362204722" top="0.98425196850393704" bottom="0.98425196850393704" header="0.51181102362204722" footer="0.51181102362204722"/>
  <pageSetup paperSize="9" scale="63" fitToHeight="0" orientation="landscape" r:id="rId1"/>
  <headerFooter>
    <oddHeader>&amp;L &amp;C &amp;R</oddHeader>
    <oddFooter>&amp;L &amp;CAvenida Hermogêno Cursino dos Santos, 342
Menino Deus, CEP: 99440-000 Salto do Jacuí – RS &amp;R</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119"/>
  <sheetViews>
    <sheetView showWhiteSpace="0" view="pageBreakPreview" topLeftCell="A89" zoomScaleNormal="100" zoomScaleSheetLayoutView="100" workbookViewId="0">
      <selection activeCell="A94" sqref="A94:XFD114"/>
    </sheetView>
  </sheetViews>
  <sheetFormatPr defaultRowHeight="14.25" x14ac:dyDescent="0.2"/>
  <cols>
    <col min="1" max="3" width="10" bestFit="1" customWidth="1"/>
    <col min="4" max="4" width="60" bestFit="1" customWidth="1"/>
    <col min="5" max="5" width="6" customWidth="1"/>
    <col min="6" max="6" width="10" bestFit="1" customWidth="1"/>
    <col min="7" max="11" width="11.5" bestFit="1" customWidth="1"/>
    <col min="12" max="13" width="12.375" bestFit="1" customWidth="1"/>
    <col min="14" max="14" width="8.75" bestFit="1" customWidth="1"/>
  </cols>
  <sheetData>
    <row r="1" spans="1:15" ht="15" x14ac:dyDescent="0.2">
      <c r="A1" s="131"/>
      <c r="B1" s="131"/>
      <c r="C1" s="131"/>
      <c r="D1" s="131" t="s">
        <v>0</v>
      </c>
      <c r="E1" s="351" t="s">
        <v>1</v>
      </c>
      <c r="F1" s="351"/>
      <c r="G1" s="351"/>
      <c r="H1" s="351" t="s">
        <v>2</v>
      </c>
      <c r="I1" s="351"/>
      <c r="J1" s="351"/>
      <c r="K1" s="351" t="s">
        <v>3</v>
      </c>
      <c r="L1" s="351"/>
      <c r="M1" s="351"/>
      <c r="N1" s="351"/>
    </row>
    <row r="2" spans="1:15" ht="50.25" customHeight="1" x14ac:dyDescent="0.2">
      <c r="A2" s="132"/>
      <c r="B2" s="132"/>
      <c r="C2" s="132"/>
      <c r="D2" s="132" t="s">
        <v>442</v>
      </c>
      <c r="E2" s="352" t="s">
        <v>436</v>
      </c>
      <c r="F2" s="352"/>
      <c r="G2" s="352"/>
      <c r="H2" s="352" t="s">
        <v>297</v>
      </c>
      <c r="I2" s="352"/>
      <c r="J2" s="352"/>
      <c r="K2" s="352" t="s">
        <v>5</v>
      </c>
      <c r="L2" s="352"/>
      <c r="M2" s="352"/>
      <c r="N2" s="352"/>
    </row>
    <row r="3" spans="1:15" ht="23.25" customHeight="1" x14ac:dyDescent="0.25">
      <c r="A3" s="346" t="s">
        <v>6</v>
      </c>
      <c r="B3" s="347"/>
      <c r="C3" s="347"/>
      <c r="D3" s="347"/>
      <c r="E3" s="347"/>
      <c r="F3" s="347"/>
      <c r="G3" s="347"/>
      <c r="H3" s="347"/>
      <c r="I3" s="347"/>
      <c r="J3" s="347"/>
      <c r="K3" s="347"/>
      <c r="L3" s="347"/>
      <c r="M3" s="347"/>
      <c r="N3" s="347"/>
    </row>
    <row r="4" spans="1:15" ht="15" customHeight="1" x14ac:dyDescent="0.2">
      <c r="A4" s="348" t="s">
        <v>7</v>
      </c>
      <c r="B4" s="348" t="s">
        <v>8</v>
      </c>
      <c r="C4" s="348" t="s">
        <v>9</v>
      </c>
      <c r="D4" s="349" t="s">
        <v>10</v>
      </c>
      <c r="E4" s="348" t="s">
        <v>11</v>
      </c>
      <c r="F4" s="350" t="s">
        <v>12</v>
      </c>
      <c r="G4" s="350" t="s">
        <v>13</v>
      </c>
      <c r="H4" s="348" t="s">
        <v>14</v>
      </c>
      <c r="I4" s="349"/>
      <c r="J4" s="349"/>
      <c r="K4" s="348" t="s">
        <v>15</v>
      </c>
      <c r="L4" s="349"/>
      <c r="M4" s="349"/>
      <c r="N4" s="350" t="s">
        <v>16</v>
      </c>
    </row>
    <row r="5" spans="1:15" ht="15" customHeight="1" x14ac:dyDescent="0.2">
      <c r="A5" s="348"/>
      <c r="B5" s="348"/>
      <c r="C5" s="348"/>
      <c r="D5" s="350"/>
      <c r="E5" s="350"/>
      <c r="F5" s="350"/>
      <c r="G5" s="350"/>
      <c r="H5" s="133" t="s">
        <v>17</v>
      </c>
      <c r="I5" s="133" t="s">
        <v>18</v>
      </c>
      <c r="J5" s="133" t="s">
        <v>15</v>
      </c>
      <c r="K5" s="133" t="s">
        <v>17</v>
      </c>
      <c r="L5" s="133" t="s">
        <v>18</v>
      </c>
      <c r="M5" s="133" t="s">
        <v>15</v>
      </c>
      <c r="N5" s="350"/>
    </row>
    <row r="6" spans="1:15" x14ac:dyDescent="0.2">
      <c r="A6" s="271" t="s">
        <v>19</v>
      </c>
      <c r="B6" s="271"/>
      <c r="C6" s="271"/>
      <c r="D6" s="134" t="s">
        <v>20</v>
      </c>
      <c r="E6" s="134"/>
      <c r="F6" s="135"/>
      <c r="G6" s="134"/>
      <c r="H6" s="145"/>
      <c r="I6" s="145"/>
      <c r="J6" s="145"/>
      <c r="K6" s="145"/>
      <c r="L6" s="145"/>
      <c r="M6" s="146">
        <f>SUM(M7:M11)</f>
        <v>578.38</v>
      </c>
      <c r="N6" s="137">
        <f t="shared" ref="N6:N38" si="0">M6 / $M$115</f>
        <v>1.2010793474906667E-2</v>
      </c>
    </row>
    <row r="7" spans="1:15" x14ac:dyDescent="0.2">
      <c r="A7" s="140" t="s">
        <v>21</v>
      </c>
      <c r="B7" s="140">
        <v>106168</v>
      </c>
      <c r="C7" s="140" t="s">
        <v>23</v>
      </c>
      <c r="D7" s="138" t="s">
        <v>448</v>
      </c>
      <c r="E7" s="140" t="s">
        <v>25</v>
      </c>
      <c r="F7" s="141">
        <v>402.75</v>
      </c>
      <c r="G7" s="147">
        <f>'Todas as Ruas'!G7</f>
        <v>0.67</v>
      </c>
      <c r="H7" s="147">
        <f>'Todas as Ruas'!H7</f>
        <v>0.25</v>
      </c>
      <c r="I7" s="147">
        <f>'Todas as Ruas'!I7</f>
        <v>0.56999999999999995</v>
      </c>
      <c r="J7" s="147">
        <f>'Todas as Ruas'!J7</f>
        <v>0.82</v>
      </c>
      <c r="K7" s="147">
        <f>ROUND(F7 * H7, 2)</f>
        <v>100.69</v>
      </c>
      <c r="L7" s="147">
        <f>M7 - K7</f>
        <v>229.57</v>
      </c>
      <c r="M7" s="147">
        <f>ROUND(F7 * J7, 2)</f>
        <v>330.26</v>
      </c>
      <c r="N7" s="142">
        <f t="shared" si="0"/>
        <v>6.8582673208317643E-3</v>
      </c>
      <c r="O7">
        <f>TRUNC(F7*G7,2)</f>
        <v>269.83999999999997</v>
      </c>
    </row>
    <row r="8" spans="1:15" x14ac:dyDescent="0.2">
      <c r="A8" s="140" t="s">
        <v>298</v>
      </c>
      <c r="B8" s="140" t="s">
        <v>299</v>
      </c>
      <c r="C8" s="140" t="s">
        <v>110</v>
      </c>
      <c r="D8" s="138" t="s">
        <v>111</v>
      </c>
      <c r="E8" s="140" t="s">
        <v>25</v>
      </c>
      <c r="F8" s="141">
        <f>ROUND(F7*0.1,2)</f>
        <v>40.28</v>
      </c>
      <c r="G8" s="147">
        <f>'Todas as Ruas'!G8</f>
        <v>5</v>
      </c>
      <c r="H8" s="147">
        <f>'Todas as Ruas'!H8</f>
        <v>5.86</v>
      </c>
      <c r="I8" s="147">
        <f>'Todas as Ruas'!I8</f>
        <v>0.3</v>
      </c>
      <c r="J8" s="147">
        <f>'Todas as Ruas'!J8</f>
        <v>6.16</v>
      </c>
      <c r="K8" s="147">
        <f>ROUND(F8 * H8, 2)</f>
        <v>236.04</v>
      </c>
      <c r="L8" s="147">
        <f>M8 - K8</f>
        <v>12.080000000000013</v>
      </c>
      <c r="M8" s="147">
        <f>ROUND(F8 * J8, 2)</f>
        <v>248.12</v>
      </c>
      <c r="N8" s="142">
        <f t="shared" si="0"/>
        <v>5.1525261540749023E-3</v>
      </c>
      <c r="O8">
        <f t="shared" ref="O8:O70" si="1">TRUNC(F8*G8,2)</f>
        <v>201.4</v>
      </c>
    </row>
    <row r="9" spans="1:15" hidden="1" x14ac:dyDescent="0.2">
      <c r="A9" s="140" t="s">
        <v>29</v>
      </c>
      <c r="B9" s="140" t="s">
        <v>30</v>
      </c>
      <c r="C9" s="140" t="s">
        <v>31</v>
      </c>
      <c r="D9" s="138" t="s">
        <v>32</v>
      </c>
      <c r="E9" s="140" t="s">
        <v>33</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hidden="1" x14ac:dyDescent="0.2">
      <c r="A10" s="140" t="s">
        <v>300</v>
      </c>
      <c r="B10" s="140" t="s">
        <v>301</v>
      </c>
      <c r="C10" s="140" t="s">
        <v>110</v>
      </c>
      <c r="D10" s="138" t="s">
        <v>159</v>
      </c>
      <c r="E10" s="140" t="s">
        <v>155</v>
      </c>
      <c r="F10" s="141">
        <v>0</v>
      </c>
      <c r="G10" s="147">
        <f>'Todas as Ruas'!G10</f>
        <v>1992.46</v>
      </c>
      <c r="H10" s="147">
        <f>'Todas as Ruas'!H10</f>
        <v>303.82</v>
      </c>
      <c r="I10" s="147">
        <f>'Todas as Ruas'!I10</f>
        <v>2154.4699999999998</v>
      </c>
      <c r="J10" s="147">
        <f>'Todas as Ruas'!J10</f>
        <v>2458.29</v>
      </c>
      <c r="K10" s="147">
        <f>ROUND(F10 * H10, 2)</f>
        <v>0</v>
      </c>
      <c r="L10" s="147">
        <f>M10 - K10</f>
        <v>0</v>
      </c>
      <c r="M10" s="147">
        <f>ROUND(F10 * J10, 2)</f>
        <v>0</v>
      </c>
      <c r="N10" s="142">
        <f t="shared" si="0"/>
        <v>0</v>
      </c>
      <c r="O10">
        <f t="shared" si="1"/>
        <v>0</v>
      </c>
    </row>
    <row r="11" spans="1:15" ht="25.5" hidden="1" x14ac:dyDescent="0.2">
      <c r="A11" s="140" t="s">
        <v>302</v>
      </c>
      <c r="B11" s="140" t="s">
        <v>303</v>
      </c>
      <c r="C11" s="140" t="s">
        <v>110</v>
      </c>
      <c r="D11" s="138" t="s">
        <v>160</v>
      </c>
      <c r="E11" s="140" t="s">
        <v>155</v>
      </c>
      <c r="F11" s="141">
        <v>0</v>
      </c>
      <c r="G11" s="147">
        <f>'Todas as Ruas'!G11</f>
        <v>136.57</v>
      </c>
      <c r="H11" s="147">
        <f>'Todas as Ruas'!H11</f>
        <v>25.87</v>
      </c>
      <c r="I11" s="147">
        <f>'Todas as Ruas'!I11</f>
        <v>142.63</v>
      </c>
      <c r="J11" s="147">
        <f>'Todas as Ruas'!J11</f>
        <v>168.5</v>
      </c>
      <c r="K11" s="147">
        <f>ROUND(F11 * H11, 2)</f>
        <v>0</v>
      </c>
      <c r="L11" s="147">
        <f>M11 - K11</f>
        <v>0</v>
      </c>
      <c r="M11" s="147">
        <f>ROUND(F11 * J11, 2)</f>
        <v>0</v>
      </c>
      <c r="N11" s="142">
        <f t="shared" si="0"/>
        <v>0</v>
      </c>
      <c r="O11">
        <f t="shared" si="1"/>
        <v>0</v>
      </c>
    </row>
    <row r="12" spans="1:15" x14ac:dyDescent="0.2">
      <c r="A12" s="271" t="s">
        <v>34</v>
      </c>
      <c r="B12" s="271"/>
      <c r="C12" s="271"/>
      <c r="D12" s="134" t="s">
        <v>35</v>
      </c>
      <c r="E12" s="134"/>
      <c r="F12" s="136"/>
      <c r="G12" s="145"/>
      <c r="H12" s="145"/>
      <c r="I12" s="145"/>
      <c r="J12" s="145"/>
      <c r="K12" s="145"/>
      <c r="L12" s="145"/>
      <c r="M12" s="146">
        <f>SUM(M13:M23)</f>
        <v>7362.2199999999993</v>
      </c>
      <c r="N12" s="137">
        <f t="shared" si="0"/>
        <v>0.15288582581836743</v>
      </c>
      <c r="O12">
        <f t="shared" si="1"/>
        <v>0</v>
      </c>
    </row>
    <row r="13" spans="1:15" x14ac:dyDescent="0.2">
      <c r="A13" s="140" t="s">
        <v>36</v>
      </c>
      <c r="B13" s="140" t="s">
        <v>304</v>
      </c>
      <c r="C13" s="140" t="s">
        <v>110</v>
      </c>
      <c r="D13" s="138" t="s">
        <v>305</v>
      </c>
      <c r="E13" s="140" t="s">
        <v>306</v>
      </c>
      <c r="F13" s="141">
        <f>ROUND(($F$7/'Todas as Ruas'!$F$7)*2,2)</f>
        <v>0.02</v>
      </c>
      <c r="G13" s="147">
        <f>'Todas as Ruas'!G13</f>
        <v>30360.664499999999</v>
      </c>
      <c r="H13" s="147">
        <f>'Todas as Ruas'!H13</f>
        <v>37458.980000000003</v>
      </c>
      <c r="I13" s="147">
        <f>'Todas as Ruas'!I13</f>
        <v>0</v>
      </c>
      <c r="J13" s="147">
        <f>'Todas as Ruas'!J13</f>
        <v>37458.980000000003</v>
      </c>
      <c r="K13" s="147">
        <f t="shared" ref="K13:K23" si="2">ROUND(F13 * H13, 2)</f>
        <v>749.18</v>
      </c>
      <c r="L13" s="147">
        <f t="shared" ref="L13:L23" si="3">M13 - K13</f>
        <v>0</v>
      </c>
      <c r="M13" s="147">
        <f t="shared" ref="M13:M23" si="4">ROUND(F13 * J13, 2)</f>
        <v>749.18</v>
      </c>
      <c r="N13" s="142">
        <f t="shared" si="0"/>
        <v>1.5557671868893419E-2</v>
      </c>
      <c r="O13">
        <f t="shared" si="1"/>
        <v>607.21</v>
      </c>
    </row>
    <row r="14" spans="1:15" x14ac:dyDescent="0.2">
      <c r="A14" s="140" t="s">
        <v>40</v>
      </c>
      <c r="B14" s="140" t="s">
        <v>307</v>
      </c>
      <c r="C14" s="140" t="s">
        <v>110</v>
      </c>
      <c r="D14" s="138" t="s">
        <v>308</v>
      </c>
      <c r="E14" s="140" t="s">
        <v>306</v>
      </c>
      <c r="F14" s="141">
        <f>ROUND(($F$7/'Todas as Ruas'!$F$7)*6,2)</f>
        <v>7.0000000000000007E-2</v>
      </c>
      <c r="G14" s="147">
        <f>'Todas as Ruas'!G14</f>
        <v>13144.4879</v>
      </c>
      <c r="H14" s="147">
        <f>'Todas as Ruas'!H14</f>
        <v>16217.66</v>
      </c>
      <c r="I14" s="147">
        <f>'Todas as Ruas'!I14</f>
        <v>0</v>
      </c>
      <c r="J14" s="147">
        <f>'Todas as Ruas'!J14</f>
        <v>16217.66</v>
      </c>
      <c r="K14" s="147">
        <f t="shared" si="2"/>
        <v>1135.24</v>
      </c>
      <c r="L14" s="147">
        <f t="shared" si="3"/>
        <v>0</v>
      </c>
      <c r="M14" s="147">
        <f t="shared" si="4"/>
        <v>1135.24</v>
      </c>
      <c r="N14" s="142">
        <f t="shared" si="0"/>
        <v>2.3574696885184557E-2</v>
      </c>
      <c r="O14">
        <f t="shared" si="1"/>
        <v>920.11</v>
      </c>
    </row>
    <row r="15" spans="1:15" x14ac:dyDescent="0.2">
      <c r="A15" s="140" t="s">
        <v>309</v>
      </c>
      <c r="B15" s="140" t="s">
        <v>310</v>
      </c>
      <c r="C15" s="140" t="s">
        <v>110</v>
      </c>
      <c r="D15" s="138" t="s">
        <v>311</v>
      </c>
      <c r="E15" s="140" t="s">
        <v>306</v>
      </c>
      <c r="F15" s="141">
        <f>ROUND(($F$7/'Todas as Ruas'!$F$7)*6,2)</f>
        <v>7.0000000000000007E-2</v>
      </c>
      <c r="G15" s="147">
        <f>'Todas as Ruas'!G15</f>
        <v>7296.3648999999996</v>
      </c>
      <c r="H15" s="147">
        <f>'Todas as Ruas'!H15</f>
        <v>9002.25</v>
      </c>
      <c r="I15" s="147">
        <f>'Todas as Ruas'!I15</f>
        <v>0</v>
      </c>
      <c r="J15" s="147">
        <f>'Todas as Ruas'!J15</f>
        <v>9002.25</v>
      </c>
      <c r="K15" s="147">
        <f t="shared" si="2"/>
        <v>630.16</v>
      </c>
      <c r="L15" s="147">
        <f t="shared" si="3"/>
        <v>0</v>
      </c>
      <c r="M15" s="147">
        <f t="shared" si="4"/>
        <v>630.16</v>
      </c>
      <c r="N15" s="142">
        <f t="shared" si="0"/>
        <v>1.3086070777252299E-2</v>
      </c>
      <c r="O15">
        <f t="shared" si="1"/>
        <v>510.74</v>
      </c>
    </row>
    <row r="16" spans="1:15" x14ac:dyDescent="0.2">
      <c r="A16" s="140" t="s">
        <v>100</v>
      </c>
      <c r="B16" s="140" t="s">
        <v>312</v>
      </c>
      <c r="C16" s="140" t="s">
        <v>110</v>
      </c>
      <c r="D16" s="138" t="s">
        <v>313</v>
      </c>
      <c r="E16" s="140" t="s">
        <v>306</v>
      </c>
      <c r="F16" s="141">
        <f>ROUND(($F$7/'Todas as Ruas'!$F$7)*6,2)</f>
        <v>7.0000000000000007E-2</v>
      </c>
      <c r="G16" s="147">
        <f>'Todas as Ruas'!G16</f>
        <v>5189.7538000000004</v>
      </c>
      <c r="H16" s="147">
        <f>'Todas as Ruas'!H16</f>
        <v>6403.11</v>
      </c>
      <c r="I16" s="147">
        <f>'Todas as Ruas'!I16</f>
        <v>0</v>
      </c>
      <c r="J16" s="147">
        <f>'Todas as Ruas'!J16</f>
        <v>6403.11</v>
      </c>
      <c r="K16" s="147">
        <f t="shared" si="2"/>
        <v>448.22</v>
      </c>
      <c r="L16" s="147">
        <f t="shared" si="3"/>
        <v>0</v>
      </c>
      <c r="M16" s="147">
        <f t="shared" si="4"/>
        <v>448.22</v>
      </c>
      <c r="N16" s="142">
        <f t="shared" si="0"/>
        <v>9.3078561695125461E-3</v>
      </c>
      <c r="O16">
        <f t="shared" si="1"/>
        <v>363.28</v>
      </c>
    </row>
    <row r="17" spans="1:15" x14ac:dyDescent="0.2">
      <c r="A17" s="140" t="s">
        <v>314</v>
      </c>
      <c r="B17" s="140" t="s">
        <v>315</v>
      </c>
      <c r="C17" s="140" t="s">
        <v>110</v>
      </c>
      <c r="D17" s="138" t="s">
        <v>316</v>
      </c>
      <c r="E17" s="140" t="s">
        <v>306</v>
      </c>
      <c r="F17" s="141">
        <f>ROUND(($F$7/'Todas as Ruas'!$F$7)*6,2)</f>
        <v>7.0000000000000007E-2</v>
      </c>
      <c r="G17" s="147">
        <f>'Todas as Ruas'!G17</f>
        <v>8605.0395000000008</v>
      </c>
      <c r="H17" s="147">
        <f>'Todas as Ruas'!H17</f>
        <v>10616.88</v>
      </c>
      <c r="I17" s="147">
        <f>'Todas as Ruas'!I17</f>
        <v>0</v>
      </c>
      <c r="J17" s="147">
        <f>'Todas as Ruas'!J17</f>
        <v>10616.89</v>
      </c>
      <c r="K17" s="147">
        <f t="shared" si="2"/>
        <v>743.18</v>
      </c>
      <c r="L17" s="147">
        <f t="shared" si="3"/>
        <v>0</v>
      </c>
      <c r="M17" s="147">
        <f t="shared" si="4"/>
        <v>743.18</v>
      </c>
      <c r="N17" s="142">
        <f t="shared" si="0"/>
        <v>1.5433074267231121E-2</v>
      </c>
      <c r="O17">
        <f t="shared" si="1"/>
        <v>602.35</v>
      </c>
    </row>
    <row r="18" spans="1:15" x14ac:dyDescent="0.2">
      <c r="A18" s="140" t="s">
        <v>317</v>
      </c>
      <c r="B18" s="140" t="s">
        <v>318</v>
      </c>
      <c r="C18" s="140" t="s">
        <v>110</v>
      </c>
      <c r="D18" s="138" t="s">
        <v>319</v>
      </c>
      <c r="E18" s="140" t="s">
        <v>306</v>
      </c>
      <c r="F18" s="141">
        <f>ROUND(($F$7/'Todas as Ruas'!$F$7)*2,2)</f>
        <v>0.02</v>
      </c>
      <c r="G18" s="147">
        <f>'Todas as Ruas'!G18</f>
        <v>5778.4354999999996</v>
      </c>
      <c r="H18" s="147">
        <f>'Todas as Ruas'!H18</f>
        <v>7129.42</v>
      </c>
      <c r="I18" s="147">
        <f>'Todas as Ruas'!I18</f>
        <v>0</v>
      </c>
      <c r="J18" s="147">
        <f>'Todas as Ruas'!J18</f>
        <v>7129.43</v>
      </c>
      <c r="K18" s="147">
        <f t="shared" si="2"/>
        <v>142.59</v>
      </c>
      <c r="L18" s="147">
        <f t="shared" si="3"/>
        <v>0</v>
      </c>
      <c r="M18" s="147">
        <f t="shared" si="4"/>
        <v>142.59</v>
      </c>
      <c r="N18" s="142">
        <f t="shared" si="0"/>
        <v>2.9610620035045157E-3</v>
      </c>
      <c r="O18">
        <f t="shared" si="1"/>
        <v>115.56</v>
      </c>
    </row>
    <row r="19" spans="1:15" x14ac:dyDescent="0.2">
      <c r="A19" s="140" t="s">
        <v>320</v>
      </c>
      <c r="B19" s="140" t="s">
        <v>321</v>
      </c>
      <c r="C19" s="140" t="s">
        <v>110</v>
      </c>
      <c r="D19" s="138" t="s">
        <v>322</v>
      </c>
      <c r="E19" s="140" t="s">
        <v>306</v>
      </c>
      <c r="F19" s="141">
        <f>ROUND(($F$7/'Todas as Ruas'!$F$7)*6,2)</f>
        <v>7.0000000000000007E-2</v>
      </c>
      <c r="G19" s="147">
        <f>'Todas as Ruas'!G19</f>
        <v>4987.0394999999999</v>
      </c>
      <c r="H19" s="147">
        <f>'Todas as Ruas'!H19</f>
        <v>6152.99</v>
      </c>
      <c r="I19" s="147">
        <f>'Todas as Ruas'!I19</f>
        <v>0</v>
      </c>
      <c r="J19" s="147">
        <f>'Todas as Ruas'!J19</f>
        <v>6153</v>
      </c>
      <c r="K19" s="147">
        <f t="shared" si="2"/>
        <v>430.71</v>
      </c>
      <c r="L19" s="147">
        <f t="shared" si="3"/>
        <v>0</v>
      </c>
      <c r="M19" s="147">
        <f t="shared" si="4"/>
        <v>430.71</v>
      </c>
      <c r="N19" s="142">
        <f t="shared" si="0"/>
        <v>8.9442388353280725E-3</v>
      </c>
      <c r="O19">
        <f t="shared" si="1"/>
        <v>349.09</v>
      </c>
    </row>
    <row r="20" spans="1:15" x14ac:dyDescent="0.2">
      <c r="A20" s="140" t="s">
        <v>323</v>
      </c>
      <c r="B20" s="140" t="s">
        <v>324</v>
      </c>
      <c r="C20" s="140" t="s">
        <v>110</v>
      </c>
      <c r="D20" s="138" t="s">
        <v>325</v>
      </c>
      <c r="E20" s="140" t="s">
        <v>306</v>
      </c>
      <c r="F20" s="141">
        <f>ROUND(($F$7/'Todas as Ruas'!$F$7)*6,2)</f>
        <v>7.0000000000000007E-2</v>
      </c>
      <c r="G20" s="147">
        <f>'Todas as Ruas'!G20</f>
        <v>7704.9210000000003</v>
      </c>
      <c r="H20" s="147">
        <f>'Todas as Ruas'!H20</f>
        <v>9506.33</v>
      </c>
      <c r="I20" s="147">
        <f>'Todas as Ruas'!I20</f>
        <v>0</v>
      </c>
      <c r="J20" s="147">
        <f>'Todas as Ruas'!J20</f>
        <v>9506.33</v>
      </c>
      <c r="K20" s="147">
        <f t="shared" si="2"/>
        <v>665.44</v>
      </c>
      <c r="L20" s="147">
        <f t="shared" si="3"/>
        <v>0</v>
      </c>
      <c r="M20" s="147">
        <f t="shared" si="4"/>
        <v>665.44</v>
      </c>
      <c r="N20" s="142">
        <f t="shared" si="0"/>
        <v>1.3818704675026614E-2</v>
      </c>
      <c r="O20">
        <f t="shared" si="1"/>
        <v>539.34</v>
      </c>
    </row>
    <row r="21" spans="1:15" x14ac:dyDescent="0.2">
      <c r="A21" s="140" t="s">
        <v>326</v>
      </c>
      <c r="B21" s="140" t="s">
        <v>327</v>
      </c>
      <c r="C21" s="140" t="s">
        <v>110</v>
      </c>
      <c r="D21" s="138" t="s">
        <v>328</v>
      </c>
      <c r="E21" s="140" t="s">
        <v>39</v>
      </c>
      <c r="F21" s="141">
        <f>ROUND(($F$7/'Todas as Ruas'!$F$7)*320,2)</f>
        <v>3.63</v>
      </c>
      <c r="G21" s="147">
        <f>'Todas as Ruas'!G21</f>
        <v>245.17779999999999</v>
      </c>
      <c r="H21" s="147">
        <f>'Todas as Ruas'!H21</f>
        <v>0</v>
      </c>
      <c r="I21" s="147">
        <f>'Todas as Ruas'!I21</f>
        <v>302.49</v>
      </c>
      <c r="J21" s="147">
        <f>'Todas as Ruas'!J21</f>
        <v>302.5</v>
      </c>
      <c r="K21" s="147">
        <f t="shared" si="2"/>
        <v>0</v>
      </c>
      <c r="L21" s="147">
        <f t="shared" si="3"/>
        <v>1098.08</v>
      </c>
      <c r="M21" s="147">
        <f t="shared" si="4"/>
        <v>1098.08</v>
      </c>
      <c r="N21" s="142">
        <f t="shared" si="0"/>
        <v>2.2803022405556057E-2</v>
      </c>
      <c r="O21">
        <f t="shared" si="1"/>
        <v>889.99</v>
      </c>
    </row>
    <row r="22" spans="1:15" x14ac:dyDescent="0.2">
      <c r="A22" s="140" t="s">
        <v>329</v>
      </c>
      <c r="B22" s="140" t="s">
        <v>327</v>
      </c>
      <c r="C22" s="140" t="s">
        <v>110</v>
      </c>
      <c r="D22" s="138" t="s">
        <v>328</v>
      </c>
      <c r="E22" s="140" t="s">
        <v>39</v>
      </c>
      <c r="F22" s="141">
        <f>TRUNC(($F$7/'Todas as Ruas'!$F$7)*120,2)</f>
        <v>1.36</v>
      </c>
      <c r="G22" s="147">
        <f>'Todas as Ruas'!G22</f>
        <v>245.17779999999999</v>
      </c>
      <c r="H22" s="147">
        <f>'Todas as Ruas'!H22</f>
        <v>0</v>
      </c>
      <c r="I22" s="147">
        <f>'Todas as Ruas'!I22</f>
        <v>302.49</v>
      </c>
      <c r="J22" s="147">
        <f>'Todas as Ruas'!J22</f>
        <v>302.5</v>
      </c>
      <c r="K22" s="147">
        <f t="shared" si="2"/>
        <v>0</v>
      </c>
      <c r="L22" s="147">
        <f t="shared" si="3"/>
        <v>411.4</v>
      </c>
      <c r="M22" s="147">
        <f t="shared" si="4"/>
        <v>411.4</v>
      </c>
      <c r="N22" s="142">
        <f t="shared" si="0"/>
        <v>8.5432422206449098E-3</v>
      </c>
      <c r="O22">
        <f t="shared" si="1"/>
        <v>333.44</v>
      </c>
    </row>
    <row r="23" spans="1:15" ht="25.5" x14ac:dyDescent="0.2">
      <c r="A23" s="140" t="s">
        <v>330</v>
      </c>
      <c r="B23" s="140" t="s">
        <v>331</v>
      </c>
      <c r="C23" s="140" t="s">
        <v>110</v>
      </c>
      <c r="D23" s="138" t="s">
        <v>238</v>
      </c>
      <c r="E23" s="140" t="s">
        <v>155</v>
      </c>
      <c r="F23" s="141">
        <f>ROUND(($F$7/'Todas as Ruas'!$F$7)*1,2)</f>
        <v>0.01</v>
      </c>
      <c r="G23" s="147">
        <f>'Todas as Ruas'!G23</f>
        <v>73595.7984</v>
      </c>
      <c r="H23" s="147">
        <f>'Todas as Ruas'!H23</f>
        <v>0</v>
      </c>
      <c r="I23" s="147">
        <f>'Todas as Ruas'!I23</f>
        <v>90802.48</v>
      </c>
      <c r="J23" s="147">
        <f>'Todas as Ruas'!J23</f>
        <v>90802.49</v>
      </c>
      <c r="K23" s="147">
        <f t="shared" si="2"/>
        <v>0</v>
      </c>
      <c r="L23" s="147">
        <f t="shared" si="3"/>
        <v>908.02</v>
      </c>
      <c r="M23" s="147">
        <f t="shared" si="4"/>
        <v>908.02</v>
      </c>
      <c r="N23" s="142">
        <f t="shared" si="0"/>
        <v>1.8856185710233328E-2</v>
      </c>
      <c r="O23">
        <f t="shared" si="1"/>
        <v>735.95</v>
      </c>
    </row>
    <row r="24" spans="1:15" hidden="1" x14ac:dyDescent="0.2">
      <c r="A24" s="271" t="s">
        <v>43</v>
      </c>
      <c r="B24" s="271"/>
      <c r="C24" s="271"/>
      <c r="D24" s="134" t="s">
        <v>108</v>
      </c>
      <c r="E24" s="134"/>
      <c r="F24" s="136"/>
      <c r="G24" s="145"/>
      <c r="H24" s="145"/>
      <c r="I24" s="145"/>
      <c r="J24" s="145"/>
      <c r="K24" s="145"/>
      <c r="L24" s="145"/>
      <c r="M24" s="146">
        <f>SUM(M25:M38)</f>
        <v>0</v>
      </c>
      <c r="N24" s="137">
        <f t="shared" si="0"/>
        <v>0</v>
      </c>
      <c r="O24">
        <f t="shared" si="1"/>
        <v>0</v>
      </c>
    </row>
    <row r="25" spans="1:15" hidden="1" x14ac:dyDescent="0.2">
      <c r="A25" s="140" t="s">
        <v>45</v>
      </c>
      <c r="B25" s="140" t="s">
        <v>332</v>
      </c>
      <c r="C25" s="140" t="s">
        <v>110</v>
      </c>
      <c r="D25" s="138" t="s">
        <v>113</v>
      </c>
      <c r="E25" s="140" t="s">
        <v>48</v>
      </c>
      <c r="F25" s="141">
        <v>0</v>
      </c>
      <c r="G25" s="147">
        <f>'Todas as Ruas'!G25</f>
        <v>7.03</v>
      </c>
      <c r="H25" s="147">
        <f>'Todas as Ruas'!H25</f>
        <v>1.1200000000000001</v>
      </c>
      <c r="I25" s="147">
        <f>'Todas as Ruas'!I25</f>
        <v>7.55</v>
      </c>
      <c r="J25" s="147">
        <f>'Todas as Ruas'!J25</f>
        <v>8.67</v>
      </c>
      <c r="K25" s="147">
        <f t="shared" ref="K25:K38" si="5">TRUNC(F25 * H25, 2)</f>
        <v>0</v>
      </c>
      <c r="L25" s="147">
        <f t="shared" ref="L25:L38" si="6">M25 - K25</f>
        <v>0</v>
      </c>
      <c r="M25" s="147">
        <f t="shared" ref="M25:M31" si="7">TRUNC(F25 * J25, 2)</f>
        <v>0</v>
      </c>
      <c r="N25" s="142">
        <f t="shared" si="0"/>
        <v>0</v>
      </c>
      <c r="O25">
        <f t="shared" si="1"/>
        <v>0</v>
      </c>
    </row>
    <row r="26" spans="1:15" ht="25.5" hidden="1" x14ac:dyDescent="0.2">
      <c r="A26" s="140" t="s">
        <v>49</v>
      </c>
      <c r="B26" s="140" t="s">
        <v>333</v>
      </c>
      <c r="C26" s="140" t="s">
        <v>110</v>
      </c>
      <c r="D26" s="138" t="s">
        <v>114</v>
      </c>
      <c r="E26" s="140" t="s">
        <v>48</v>
      </c>
      <c r="F26" s="141">
        <v>0</v>
      </c>
      <c r="G26" s="147">
        <f>'Todas as Ruas'!G26</f>
        <v>163.35</v>
      </c>
      <c r="H26" s="147">
        <f>'Todas as Ruas'!H26</f>
        <v>12.29</v>
      </c>
      <c r="I26" s="147">
        <f>'Todas as Ruas'!I26</f>
        <v>189.25</v>
      </c>
      <c r="J26" s="147">
        <f>'Todas as Ruas'!J26</f>
        <v>201.54</v>
      </c>
      <c r="K26" s="147">
        <f t="shared" si="5"/>
        <v>0</v>
      </c>
      <c r="L26" s="147">
        <f t="shared" si="6"/>
        <v>0</v>
      </c>
      <c r="M26" s="147">
        <f t="shared" si="7"/>
        <v>0</v>
      </c>
      <c r="N26" s="142">
        <f t="shared" si="0"/>
        <v>0</v>
      </c>
      <c r="O26">
        <f t="shared" si="1"/>
        <v>0</v>
      </c>
    </row>
    <row r="27" spans="1:15" hidden="1" x14ac:dyDescent="0.2">
      <c r="A27" s="140" t="s">
        <v>52</v>
      </c>
      <c r="B27" s="140" t="s">
        <v>334</v>
      </c>
      <c r="C27" s="140" t="s">
        <v>110</v>
      </c>
      <c r="D27" s="138" t="s">
        <v>335</v>
      </c>
      <c r="E27" s="140" t="s">
        <v>336</v>
      </c>
      <c r="F27" s="141">
        <v>0</v>
      </c>
      <c r="G27" s="147">
        <f>'Todas as Ruas'!G27</f>
        <v>470.66</v>
      </c>
      <c r="H27" s="147">
        <f>'Todas as Ruas'!H27</f>
        <v>66.45</v>
      </c>
      <c r="I27" s="147">
        <f>'Todas as Ruas'!I27</f>
        <v>514.25</v>
      </c>
      <c r="J27" s="147">
        <f>'Todas as Ruas'!J27</f>
        <v>580.70000000000005</v>
      </c>
      <c r="K27" s="147">
        <f t="shared" si="5"/>
        <v>0</v>
      </c>
      <c r="L27" s="147">
        <f t="shared" si="6"/>
        <v>0</v>
      </c>
      <c r="M27" s="147">
        <f t="shared" si="7"/>
        <v>0</v>
      </c>
      <c r="N27" s="142">
        <f t="shared" si="0"/>
        <v>0</v>
      </c>
      <c r="O27">
        <f t="shared" si="1"/>
        <v>0</v>
      </c>
    </row>
    <row r="28" spans="1:15" hidden="1" x14ac:dyDescent="0.2">
      <c r="A28" s="140" t="s">
        <v>55</v>
      </c>
      <c r="B28" s="140" t="s">
        <v>337</v>
      </c>
      <c r="C28" s="140" t="s">
        <v>110</v>
      </c>
      <c r="D28" s="138" t="s">
        <v>115</v>
      </c>
      <c r="E28" s="140" t="s">
        <v>48</v>
      </c>
      <c r="F28" s="141">
        <v>0</v>
      </c>
      <c r="G28" s="147">
        <f>'Todas as Ruas'!G28</f>
        <v>20.21</v>
      </c>
      <c r="H28" s="147">
        <f>'Todas as Ruas'!H28</f>
        <v>18.850000000000001</v>
      </c>
      <c r="I28" s="147">
        <f>'Todas as Ruas'!I28</f>
        <v>6.08</v>
      </c>
      <c r="J28" s="147">
        <f>'Todas as Ruas'!J28</f>
        <v>24.93</v>
      </c>
      <c r="K28" s="147">
        <f t="shared" si="5"/>
        <v>0</v>
      </c>
      <c r="L28" s="147">
        <f t="shared" si="6"/>
        <v>0</v>
      </c>
      <c r="M28" s="147">
        <f t="shared" si="7"/>
        <v>0</v>
      </c>
      <c r="N28" s="142">
        <f t="shared" si="0"/>
        <v>0</v>
      </c>
      <c r="O28">
        <f t="shared" si="1"/>
        <v>0</v>
      </c>
    </row>
    <row r="29" spans="1:15" ht="25.5" hidden="1" x14ac:dyDescent="0.2">
      <c r="A29" s="140" t="s">
        <v>59</v>
      </c>
      <c r="B29" s="140" t="s">
        <v>338</v>
      </c>
      <c r="C29" s="140" t="s">
        <v>110</v>
      </c>
      <c r="D29" s="138" t="s">
        <v>119</v>
      </c>
      <c r="E29" s="140" t="s">
        <v>48</v>
      </c>
      <c r="F29" s="141">
        <v>0</v>
      </c>
      <c r="G29" s="147">
        <f>'Todas as Ruas'!G29</f>
        <v>240.05</v>
      </c>
      <c r="H29" s="147">
        <f>'Todas as Ruas'!H29</f>
        <v>1.03</v>
      </c>
      <c r="I29" s="147">
        <f>'Todas as Ruas'!I29</f>
        <v>295.14</v>
      </c>
      <c r="J29" s="147">
        <f>'Todas as Ruas'!J29</f>
        <v>296.17</v>
      </c>
      <c r="K29" s="147">
        <f t="shared" si="5"/>
        <v>0</v>
      </c>
      <c r="L29" s="147">
        <f t="shared" si="6"/>
        <v>0</v>
      </c>
      <c r="M29" s="147">
        <f t="shared" si="7"/>
        <v>0</v>
      </c>
      <c r="N29" s="142">
        <f t="shared" si="0"/>
        <v>0</v>
      </c>
      <c r="O29">
        <f t="shared" si="1"/>
        <v>0</v>
      </c>
    </row>
    <row r="30" spans="1:15" hidden="1" x14ac:dyDescent="0.2">
      <c r="A30" s="140" t="s">
        <v>339</v>
      </c>
      <c r="B30" s="140" t="s">
        <v>340</v>
      </c>
      <c r="C30" s="140" t="s">
        <v>110</v>
      </c>
      <c r="D30" s="138" t="s">
        <v>116</v>
      </c>
      <c r="E30" s="140" t="s">
        <v>341</v>
      </c>
      <c r="F30" s="141">
        <v>0</v>
      </c>
      <c r="G30" s="147">
        <f>'Todas as Ruas'!G30</f>
        <v>0.82</v>
      </c>
      <c r="H30" s="147">
        <f>'Todas as Ruas'!H30</f>
        <v>0</v>
      </c>
      <c r="I30" s="147">
        <f>'Todas as Ruas'!I30</f>
        <v>1.01</v>
      </c>
      <c r="J30" s="147">
        <f>'Todas as Ruas'!J30</f>
        <v>1.01</v>
      </c>
      <c r="K30" s="147">
        <f t="shared" si="5"/>
        <v>0</v>
      </c>
      <c r="L30" s="147">
        <f t="shared" si="6"/>
        <v>0</v>
      </c>
      <c r="M30" s="147">
        <f t="shared" si="7"/>
        <v>0</v>
      </c>
      <c r="N30" s="142">
        <f t="shared" si="0"/>
        <v>0</v>
      </c>
      <c r="O30">
        <f t="shared" si="1"/>
        <v>0</v>
      </c>
    </row>
    <row r="31" spans="1:15" hidden="1" x14ac:dyDescent="0.2">
      <c r="A31" s="140" t="s">
        <v>342</v>
      </c>
      <c r="B31" s="140" t="s">
        <v>343</v>
      </c>
      <c r="C31" s="140" t="s">
        <v>110</v>
      </c>
      <c r="D31" s="138" t="s">
        <v>344</v>
      </c>
      <c r="E31" s="140" t="s">
        <v>25</v>
      </c>
      <c r="F31" s="141">
        <v>0</v>
      </c>
      <c r="G31" s="147">
        <f>'Todas as Ruas'!G31</f>
        <v>0.56000000000000005</v>
      </c>
      <c r="H31" s="147">
        <f>'Todas as Ruas'!H31</f>
        <v>0.05</v>
      </c>
      <c r="I31" s="147">
        <f>'Todas as Ruas'!I31</f>
        <v>0.64</v>
      </c>
      <c r="J31" s="147">
        <f>'Todas as Ruas'!J31</f>
        <v>0.69</v>
      </c>
      <c r="K31" s="147">
        <f t="shared" si="5"/>
        <v>0</v>
      </c>
      <c r="L31" s="147">
        <f t="shared" si="6"/>
        <v>0</v>
      </c>
      <c r="M31" s="147">
        <f t="shared" si="7"/>
        <v>0</v>
      </c>
      <c r="N31" s="142">
        <f t="shared" si="0"/>
        <v>0</v>
      </c>
      <c r="O31">
        <f t="shared" si="1"/>
        <v>0</v>
      </c>
    </row>
    <row r="32" spans="1:15" ht="25.5" hidden="1" x14ac:dyDescent="0.2">
      <c r="A32" s="140" t="s">
        <v>345</v>
      </c>
      <c r="B32" s="140" t="s">
        <v>346</v>
      </c>
      <c r="C32" s="140" t="s">
        <v>110</v>
      </c>
      <c r="D32" s="138" t="s">
        <v>222</v>
      </c>
      <c r="E32" s="140" t="s">
        <v>120</v>
      </c>
      <c r="F32" s="141">
        <v>0</v>
      </c>
      <c r="G32" s="147">
        <f>'Todas as Ruas'!G32</f>
        <v>3122.09</v>
      </c>
      <c r="H32" s="147">
        <f>'Todas as Ruas'!H32</f>
        <v>0</v>
      </c>
      <c r="I32" s="147">
        <f>'Todas as Ruas'!I32</f>
        <v>3590.4</v>
      </c>
      <c r="J32" s="147" t="str">
        <f>'Todas as Ruas'!J32</f>
        <v>3590,4
(15.0%)</v>
      </c>
      <c r="K32" s="147">
        <f t="shared" si="5"/>
        <v>0</v>
      </c>
      <c r="L32" s="147">
        <f t="shared" si="6"/>
        <v>0</v>
      </c>
      <c r="M32" s="147">
        <f>TRUNC((F32 * 1 ) * TRUNC(G32 * (1 + 15 / 100), 2), 2)</f>
        <v>0</v>
      </c>
      <c r="N32" s="142">
        <f t="shared" si="0"/>
        <v>0</v>
      </c>
      <c r="O32">
        <f t="shared" si="1"/>
        <v>0</v>
      </c>
    </row>
    <row r="33" spans="1:15" ht="38.25" hidden="1" x14ac:dyDescent="0.2">
      <c r="A33" s="140" t="s">
        <v>347</v>
      </c>
      <c r="B33" s="140" t="s">
        <v>348</v>
      </c>
      <c r="C33" s="140" t="s">
        <v>23</v>
      </c>
      <c r="D33" s="138" t="s">
        <v>349</v>
      </c>
      <c r="E33" s="140" t="s">
        <v>350</v>
      </c>
      <c r="F33" s="141">
        <v>0</v>
      </c>
      <c r="G33" s="147">
        <f>'Todas as Ruas'!G33</f>
        <v>1.69</v>
      </c>
      <c r="H33" s="147">
        <f>'Todas as Ruas'!H33</f>
        <v>0.13</v>
      </c>
      <c r="I33" s="147">
        <f>'Todas as Ruas'!I33</f>
        <v>1.95</v>
      </c>
      <c r="J33" s="147">
        <f>'Todas as Ruas'!J33</f>
        <v>2.08</v>
      </c>
      <c r="K33" s="147">
        <f t="shared" si="5"/>
        <v>0</v>
      </c>
      <c r="L33" s="147">
        <f t="shared" si="6"/>
        <v>0</v>
      </c>
      <c r="M33" s="147">
        <f t="shared" ref="M33:M38" si="8">TRUNC(F33 * J33, 2)</f>
        <v>0</v>
      </c>
      <c r="N33" s="142">
        <f t="shared" si="0"/>
        <v>0</v>
      </c>
      <c r="O33">
        <f t="shared" si="1"/>
        <v>0</v>
      </c>
    </row>
    <row r="34" spans="1:15" ht="38.25" hidden="1" x14ac:dyDescent="0.2">
      <c r="A34" s="140" t="s">
        <v>351</v>
      </c>
      <c r="B34" s="140" t="s">
        <v>352</v>
      </c>
      <c r="C34" s="140" t="s">
        <v>23</v>
      </c>
      <c r="D34" s="138" t="s">
        <v>353</v>
      </c>
      <c r="E34" s="140" t="s">
        <v>350</v>
      </c>
      <c r="F34" s="141">
        <v>0</v>
      </c>
      <c r="G34" s="147">
        <f>'Todas as Ruas'!G34</f>
        <v>0.64</v>
      </c>
      <c r="H34" s="147">
        <f>'Todas as Ruas'!H34</f>
        <v>0.05</v>
      </c>
      <c r="I34" s="147">
        <f>'Todas as Ruas'!I34</f>
        <v>0.73</v>
      </c>
      <c r="J34" s="147">
        <f>'Todas as Ruas'!J34</f>
        <v>0.78</v>
      </c>
      <c r="K34" s="147">
        <f t="shared" si="5"/>
        <v>0</v>
      </c>
      <c r="L34" s="147">
        <f t="shared" si="6"/>
        <v>0</v>
      </c>
      <c r="M34" s="147">
        <f t="shared" si="8"/>
        <v>0</v>
      </c>
      <c r="N34" s="142">
        <f t="shared" si="0"/>
        <v>0</v>
      </c>
      <c r="O34">
        <f t="shared" si="1"/>
        <v>0</v>
      </c>
    </row>
    <row r="35" spans="1:15" ht="25.5" hidden="1" x14ac:dyDescent="0.2">
      <c r="A35" s="140" t="s">
        <v>354</v>
      </c>
      <c r="B35" s="140" t="s">
        <v>355</v>
      </c>
      <c r="C35" s="140" t="s">
        <v>110</v>
      </c>
      <c r="D35" s="138" t="s">
        <v>356</v>
      </c>
      <c r="E35" s="140" t="s">
        <v>155</v>
      </c>
      <c r="F35" s="141">
        <v>0</v>
      </c>
      <c r="G35" s="147">
        <f>'Todas as Ruas'!G35</f>
        <v>4969.53</v>
      </c>
      <c r="H35" s="147">
        <f>'Todas as Ruas'!H35</f>
        <v>2317.2199999999998</v>
      </c>
      <c r="I35" s="147">
        <f>'Todas as Ruas'!I35</f>
        <v>3814.18</v>
      </c>
      <c r="J35" s="147">
        <f>'Todas as Ruas'!J35</f>
        <v>6131.4</v>
      </c>
      <c r="K35" s="147">
        <f t="shared" si="5"/>
        <v>0</v>
      </c>
      <c r="L35" s="147">
        <f t="shared" si="6"/>
        <v>0</v>
      </c>
      <c r="M35" s="147">
        <f t="shared" si="8"/>
        <v>0</v>
      </c>
      <c r="N35" s="142">
        <f t="shared" si="0"/>
        <v>0</v>
      </c>
      <c r="O35">
        <f t="shared" si="1"/>
        <v>0</v>
      </c>
    </row>
    <row r="36" spans="1:15" ht="25.5" hidden="1" x14ac:dyDescent="0.2">
      <c r="A36" s="140" t="s">
        <v>1545</v>
      </c>
      <c r="B36" s="140">
        <v>1023</v>
      </c>
      <c r="C36" s="140" t="s">
        <v>31</v>
      </c>
      <c r="D36" s="138" t="s">
        <v>1548</v>
      </c>
      <c r="E36" s="140" t="s">
        <v>155</v>
      </c>
      <c r="F36" s="141">
        <v>0</v>
      </c>
      <c r="G36" s="147">
        <v>1900.28</v>
      </c>
      <c r="H36" s="147">
        <f>J36-I36</f>
        <v>468.90999999999985</v>
      </c>
      <c r="I36" s="147">
        <f>ROUND(J36*0.8,2)</f>
        <v>1875.65</v>
      </c>
      <c r="J36" s="147">
        <f>'Todas as Ruas'!J36</f>
        <v>2344.56</v>
      </c>
      <c r="K36" s="147">
        <f t="shared" ref="K36" si="9">TRUNC(F36 * H36, 2)</f>
        <v>0</v>
      </c>
      <c r="L36" s="147">
        <f t="shared" ref="L36" si="10">M36 - K36</f>
        <v>0</v>
      </c>
      <c r="M36" s="147">
        <f t="shared" si="8"/>
        <v>0</v>
      </c>
      <c r="N36" s="142">
        <f t="shared" ref="N36" si="11">M36 / $M$115</f>
        <v>0</v>
      </c>
    </row>
    <row r="37" spans="1:15" ht="25.5" hidden="1" x14ac:dyDescent="0.2">
      <c r="A37" s="140" t="s">
        <v>1546</v>
      </c>
      <c r="B37" s="140" t="s">
        <v>358</v>
      </c>
      <c r="C37" s="140" t="s">
        <v>110</v>
      </c>
      <c r="D37" s="138" t="s">
        <v>359</v>
      </c>
      <c r="E37" s="140" t="s">
        <v>336</v>
      </c>
      <c r="F37" s="141">
        <v>0</v>
      </c>
      <c r="G37" s="147">
        <f>'Todas as Ruas'!G37</f>
        <v>51.88</v>
      </c>
      <c r="H37" s="147">
        <f>'Todas as Ruas'!H37</f>
        <v>13.89</v>
      </c>
      <c r="I37" s="147">
        <f>'Todas as Ruas'!I37</f>
        <v>50.11</v>
      </c>
      <c r="J37" s="147">
        <f>'Todas as Ruas'!J37</f>
        <v>64</v>
      </c>
      <c r="K37" s="147">
        <f t="shared" si="5"/>
        <v>0</v>
      </c>
      <c r="L37" s="147">
        <f t="shared" si="6"/>
        <v>0</v>
      </c>
      <c r="M37" s="147">
        <f t="shared" si="8"/>
        <v>0</v>
      </c>
      <c r="N37" s="142">
        <f t="shared" si="0"/>
        <v>0</v>
      </c>
      <c r="O37">
        <f t="shared" si="1"/>
        <v>0</v>
      </c>
    </row>
    <row r="38" spans="1:15" ht="25.5" hidden="1" x14ac:dyDescent="0.2">
      <c r="A38" s="140" t="s">
        <v>1547</v>
      </c>
      <c r="B38" s="140" t="s">
        <v>361</v>
      </c>
      <c r="C38" s="140" t="s">
        <v>110</v>
      </c>
      <c r="D38" s="138" t="s">
        <v>362</v>
      </c>
      <c r="E38" s="140" t="s">
        <v>155</v>
      </c>
      <c r="F38" s="141">
        <v>0</v>
      </c>
      <c r="G38" s="147">
        <f>'Todas as Ruas'!G38</f>
        <v>798.59</v>
      </c>
      <c r="H38" s="147">
        <f>'Todas as Ruas'!H38</f>
        <v>324.83999999999997</v>
      </c>
      <c r="I38" s="147">
        <f>'Todas as Ruas'!I38</f>
        <v>660.46</v>
      </c>
      <c r="J38" s="147">
        <f>'Todas as Ruas'!J38</f>
        <v>985.3</v>
      </c>
      <c r="K38" s="147">
        <f t="shared" si="5"/>
        <v>0</v>
      </c>
      <c r="L38" s="147">
        <f t="shared" si="6"/>
        <v>0</v>
      </c>
      <c r="M38" s="147">
        <f t="shared" si="8"/>
        <v>0</v>
      </c>
      <c r="N38" s="142">
        <f t="shared" si="0"/>
        <v>0</v>
      </c>
      <c r="O38">
        <f t="shared" si="1"/>
        <v>0</v>
      </c>
    </row>
    <row r="39" spans="1:15" x14ac:dyDescent="0.2">
      <c r="A39" s="271" t="s">
        <v>61</v>
      </c>
      <c r="B39" s="271"/>
      <c r="C39" s="271"/>
      <c r="D39" s="134" t="s">
        <v>62</v>
      </c>
      <c r="E39" s="134"/>
      <c r="F39" s="136"/>
      <c r="G39" s="145"/>
      <c r="H39" s="145"/>
      <c r="I39" s="145"/>
      <c r="J39" s="145"/>
      <c r="K39" s="145"/>
      <c r="L39" s="145"/>
      <c r="M39" s="146">
        <f>M40+M50+M60</f>
        <v>35543.919999999998</v>
      </c>
      <c r="N39" s="137">
        <f t="shared" ref="N39:N70" si="12">M39 / $M$115</f>
        <v>0.73811453094609869</v>
      </c>
      <c r="O39">
        <f t="shared" si="1"/>
        <v>0</v>
      </c>
    </row>
    <row r="40" spans="1:15" x14ac:dyDescent="0.2">
      <c r="A40" s="271" t="s">
        <v>63</v>
      </c>
      <c r="B40" s="271"/>
      <c r="C40" s="271"/>
      <c r="D40" s="134" t="s">
        <v>64</v>
      </c>
      <c r="E40" s="134"/>
      <c r="F40" s="136"/>
      <c r="G40" s="145"/>
      <c r="H40" s="145"/>
      <c r="I40" s="145"/>
      <c r="J40" s="145"/>
      <c r="K40" s="145"/>
      <c r="L40" s="145"/>
      <c r="M40" s="146">
        <f>SUM(M41:M49)</f>
        <v>16226.839999999998</v>
      </c>
      <c r="N40" s="137">
        <f t="shared" si="12"/>
        <v>0.33697089109297429</v>
      </c>
      <c r="O40">
        <f t="shared" si="1"/>
        <v>0</v>
      </c>
    </row>
    <row r="41" spans="1:15" x14ac:dyDescent="0.2">
      <c r="A41" s="140" t="s">
        <v>65</v>
      </c>
      <c r="B41" s="140" t="s">
        <v>363</v>
      </c>
      <c r="C41" s="140" t="s">
        <v>110</v>
      </c>
      <c r="D41" s="138" t="s">
        <v>129</v>
      </c>
      <c r="E41" s="140" t="s">
        <v>25</v>
      </c>
      <c r="F41" s="141">
        <f>F7</f>
        <v>402.75</v>
      </c>
      <c r="G41" s="147">
        <f>'Todas as Ruas'!G41</f>
        <v>0.42</v>
      </c>
      <c r="H41" s="147">
        <f>'Todas as Ruas'!H41</f>
        <v>0.03</v>
      </c>
      <c r="I41" s="147">
        <f>'Todas as Ruas'!I41</f>
        <v>0.48</v>
      </c>
      <c r="J41" s="147">
        <f>'Todas as Ruas'!J41</f>
        <v>0.51</v>
      </c>
      <c r="K41" s="147">
        <f>ROUND(F41 * H41, 2)</f>
        <v>12.08</v>
      </c>
      <c r="L41" s="147">
        <f t="shared" ref="L41:L49" si="13">M41 - K41</f>
        <v>193.32</v>
      </c>
      <c r="M41" s="147">
        <f>ROUND(F41 * J41, 2)</f>
        <v>205.4</v>
      </c>
      <c r="N41" s="142">
        <f t="shared" si="12"/>
        <v>4.2653912302393401E-3</v>
      </c>
      <c r="O41">
        <f t="shared" si="1"/>
        <v>169.15</v>
      </c>
    </row>
    <row r="42" spans="1:15" ht="25.5" x14ac:dyDescent="0.2">
      <c r="A42" s="140" t="s">
        <v>67</v>
      </c>
      <c r="B42" s="140" t="s">
        <v>364</v>
      </c>
      <c r="C42" s="140" t="s">
        <v>110</v>
      </c>
      <c r="D42" s="138" t="s">
        <v>224</v>
      </c>
      <c r="E42" s="140" t="s">
        <v>120</v>
      </c>
      <c r="F42" s="141">
        <f>ROUND(F41*0.0005,2)</f>
        <v>0.2</v>
      </c>
      <c r="G42" s="147">
        <f>'Todas as Ruas'!G42</f>
        <v>3133.24</v>
      </c>
      <c r="H42" s="147">
        <f>'Todas as Ruas'!H42</f>
        <v>0</v>
      </c>
      <c r="I42" s="147">
        <f>'Todas as Ruas'!I42</f>
        <v>3603.22</v>
      </c>
      <c r="J42" s="147" t="str">
        <f>'Todas as Ruas'!J42</f>
        <v>3603,22
(15.0%)</v>
      </c>
      <c r="K42" s="147">
        <f>TRUNC(F42 * H42, 2)</f>
        <v>0</v>
      </c>
      <c r="L42" s="147">
        <f t="shared" si="13"/>
        <v>720.64</v>
      </c>
      <c r="M42" s="147">
        <f>ROUND((F42 * 1 ) * TRUNC(G42 * (1 + 15 / 100), 2), 2)</f>
        <v>720.64</v>
      </c>
      <c r="N42" s="142">
        <f t="shared" si="12"/>
        <v>1.4965002610319756E-2</v>
      </c>
      <c r="O42">
        <f t="shared" si="1"/>
        <v>626.64</v>
      </c>
    </row>
    <row r="43" spans="1:15" ht="38.25" x14ac:dyDescent="0.2">
      <c r="A43" s="140" t="s">
        <v>69</v>
      </c>
      <c r="B43" s="140" t="s">
        <v>348</v>
      </c>
      <c r="C43" s="140" t="s">
        <v>23</v>
      </c>
      <c r="D43" s="138" t="s">
        <v>349</v>
      </c>
      <c r="E43" s="140" t="s">
        <v>350</v>
      </c>
      <c r="F43" s="141">
        <f>ROUND(F42*30,2)</f>
        <v>6</v>
      </c>
      <c r="G43" s="147">
        <f>'Todas as Ruas'!G43</f>
        <v>1.69</v>
      </c>
      <c r="H43" s="147">
        <f>'Todas as Ruas'!H43</f>
        <v>0.13</v>
      </c>
      <c r="I43" s="147">
        <f>'Todas as Ruas'!I43</f>
        <v>1.95</v>
      </c>
      <c r="J43" s="147">
        <f>'Todas as Ruas'!J43</f>
        <v>2.08</v>
      </c>
      <c r="K43" s="147">
        <f>ROUND(F43 * H43, 2)</f>
        <v>0.78</v>
      </c>
      <c r="L43" s="147">
        <f t="shared" si="13"/>
        <v>11.700000000000001</v>
      </c>
      <c r="M43" s="147">
        <f>ROUND(F43 * J43, 2)</f>
        <v>12.48</v>
      </c>
      <c r="N43" s="142">
        <f t="shared" si="12"/>
        <v>2.5916301145758014E-4</v>
      </c>
      <c r="O43">
        <f t="shared" si="1"/>
        <v>10.14</v>
      </c>
    </row>
    <row r="44" spans="1:15" ht="38.25" x14ac:dyDescent="0.2">
      <c r="A44" s="140" t="s">
        <v>365</v>
      </c>
      <c r="B44" s="140" t="s">
        <v>352</v>
      </c>
      <c r="C44" s="140" t="s">
        <v>23</v>
      </c>
      <c r="D44" s="138" t="s">
        <v>353</v>
      </c>
      <c r="E44" s="140" t="s">
        <v>350</v>
      </c>
      <c r="F44" s="141">
        <f>ROUND(F42*(DMT!$H$31-30),2)</f>
        <v>61.8</v>
      </c>
      <c r="G44" s="147">
        <f>'Todas as Ruas'!G44</f>
        <v>0.64</v>
      </c>
      <c r="H44" s="147">
        <f>'Todas as Ruas'!H44</f>
        <v>0.05</v>
      </c>
      <c r="I44" s="147">
        <f>'Todas as Ruas'!I44</f>
        <v>0.73</v>
      </c>
      <c r="J44" s="147">
        <f>'Todas as Ruas'!J44</f>
        <v>0.78</v>
      </c>
      <c r="K44" s="147">
        <f>ROUND(F44 * H44, 2)</f>
        <v>3.09</v>
      </c>
      <c r="L44" s="147">
        <f t="shared" si="13"/>
        <v>45.11</v>
      </c>
      <c r="M44" s="147">
        <f>ROUND(F44 * J44, 2)</f>
        <v>48.2</v>
      </c>
      <c r="N44" s="142">
        <f t="shared" si="12"/>
        <v>1.0009340666871285E-3</v>
      </c>
      <c r="O44">
        <f t="shared" si="1"/>
        <v>39.549999999999997</v>
      </c>
    </row>
    <row r="45" spans="1:15" x14ac:dyDescent="0.2">
      <c r="A45" s="140" t="s">
        <v>366</v>
      </c>
      <c r="B45" s="140" t="s">
        <v>367</v>
      </c>
      <c r="C45" s="140" t="s">
        <v>110</v>
      </c>
      <c r="D45" s="138" t="s">
        <v>124</v>
      </c>
      <c r="E45" s="140" t="s">
        <v>120</v>
      </c>
      <c r="F45" s="141">
        <f>ROUND(F41*0.025*2.5548,2)</f>
        <v>25.72</v>
      </c>
      <c r="G45" s="147">
        <f>'Todas as Ruas'!G45</f>
        <v>191.74</v>
      </c>
      <c r="H45" s="147">
        <f>'Todas as Ruas'!H45</f>
        <v>3.53</v>
      </c>
      <c r="I45" s="147">
        <f>'Todas as Ruas'!I45</f>
        <v>233.03</v>
      </c>
      <c r="J45" s="147">
        <f>'Todas as Ruas'!J45</f>
        <v>236.56</v>
      </c>
      <c r="K45" s="147">
        <f>ROUND(F45 * H45, 2)</f>
        <v>90.79</v>
      </c>
      <c r="L45" s="147">
        <f t="shared" si="13"/>
        <v>5993.53</v>
      </c>
      <c r="M45" s="147">
        <f>ROUND(F45 * J45, 2)</f>
        <v>6084.32</v>
      </c>
      <c r="N45" s="142">
        <f t="shared" si="12"/>
        <v>0.12634861329099231</v>
      </c>
      <c r="O45">
        <f t="shared" si="1"/>
        <v>4931.55</v>
      </c>
    </row>
    <row r="46" spans="1:15" ht="25.5" x14ac:dyDescent="0.2">
      <c r="A46" s="140" t="s">
        <v>368</v>
      </c>
      <c r="B46" s="140" t="s">
        <v>369</v>
      </c>
      <c r="C46" s="140" t="s">
        <v>110</v>
      </c>
      <c r="D46" s="138" t="s">
        <v>370</v>
      </c>
      <c r="E46" s="140" t="s">
        <v>120</v>
      </c>
      <c r="F46" s="141">
        <f>ROUND(F45*0.055,2)</f>
        <v>1.41</v>
      </c>
      <c r="G46" s="147">
        <f>'Todas as Ruas'!G46</f>
        <v>4117.58</v>
      </c>
      <c r="H46" s="147">
        <f>'Todas as Ruas'!H46</f>
        <v>0</v>
      </c>
      <c r="I46" s="147">
        <f>'Todas as Ruas'!I46</f>
        <v>4735.21</v>
      </c>
      <c r="J46" s="147" t="str">
        <f>'Todas as Ruas'!J46</f>
        <v>4735,21
(15.0%)</v>
      </c>
      <c r="K46" s="147">
        <f>TRUNC(F46 * H46, 2)</f>
        <v>0</v>
      </c>
      <c r="L46" s="147">
        <f t="shared" si="13"/>
        <v>6676.65</v>
      </c>
      <c r="M46" s="147">
        <f>ROUND((F46 * 1 ) * TRUNC(G46 * (1 + 15 / 100), 2), 2)</f>
        <v>6676.65</v>
      </c>
      <c r="N46" s="142">
        <f t="shared" si="12"/>
        <v>0.13864909618976382</v>
      </c>
      <c r="O46">
        <f t="shared" si="1"/>
        <v>5805.78</v>
      </c>
    </row>
    <row r="47" spans="1:15" ht="38.25" x14ac:dyDescent="0.2">
      <c r="A47" s="140" t="s">
        <v>371</v>
      </c>
      <c r="B47" s="140" t="s">
        <v>348</v>
      </c>
      <c r="C47" s="140" t="s">
        <v>23</v>
      </c>
      <c r="D47" s="138" t="s">
        <v>349</v>
      </c>
      <c r="E47" s="140" t="s">
        <v>350</v>
      </c>
      <c r="F47" s="141">
        <f>ROUND(F46*30,2)</f>
        <v>42.3</v>
      </c>
      <c r="G47" s="147">
        <f>'Todas as Ruas'!G47</f>
        <v>1.69</v>
      </c>
      <c r="H47" s="147">
        <f>'Todas as Ruas'!H47</f>
        <v>0.13</v>
      </c>
      <c r="I47" s="147">
        <f>'Todas as Ruas'!I47</f>
        <v>1.95</v>
      </c>
      <c r="J47" s="147">
        <f>'Todas as Ruas'!J47</f>
        <v>2.08</v>
      </c>
      <c r="K47" s="147">
        <f>ROUND(F47 * H47, 2)</f>
        <v>5.5</v>
      </c>
      <c r="L47" s="147">
        <f t="shared" si="13"/>
        <v>82.48</v>
      </c>
      <c r="M47" s="147">
        <f>ROUND(F47 * J47, 2)</f>
        <v>87.98</v>
      </c>
      <c r="N47" s="142">
        <f t="shared" si="12"/>
        <v>1.8270161657081652E-3</v>
      </c>
      <c r="O47">
        <f t="shared" si="1"/>
        <v>71.48</v>
      </c>
    </row>
    <row r="48" spans="1:15" ht="38.25" x14ac:dyDescent="0.2">
      <c r="A48" s="140" t="s">
        <v>372</v>
      </c>
      <c r="B48" s="140" t="s">
        <v>352</v>
      </c>
      <c r="C48" s="140" t="s">
        <v>23</v>
      </c>
      <c r="D48" s="138" t="s">
        <v>353</v>
      </c>
      <c r="E48" s="140" t="s">
        <v>350</v>
      </c>
      <c r="F48" s="141">
        <f>ROUND(F46*(DMT!$H$31-30),2)</f>
        <v>435.69</v>
      </c>
      <c r="G48" s="147">
        <f>'Todas as Ruas'!G48</f>
        <v>0.64</v>
      </c>
      <c r="H48" s="147">
        <f>'Todas as Ruas'!H48</f>
        <v>0.05</v>
      </c>
      <c r="I48" s="147">
        <f>'Todas as Ruas'!I48</f>
        <v>0.73</v>
      </c>
      <c r="J48" s="147">
        <f>'Todas as Ruas'!J48</f>
        <v>0.78</v>
      </c>
      <c r="K48" s="147">
        <f>ROUND(F48 * H48, 2)</f>
        <v>21.78</v>
      </c>
      <c r="L48" s="147">
        <f t="shared" si="13"/>
        <v>318.05999999999995</v>
      </c>
      <c r="M48" s="147">
        <f>ROUND(F48 * J48, 2)</f>
        <v>339.84</v>
      </c>
      <c r="N48" s="142">
        <f t="shared" si="12"/>
        <v>7.0572081581525663E-3</v>
      </c>
      <c r="O48">
        <f t="shared" si="1"/>
        <v>278.83999999999997</v>
      </c>
    </row>
    <row r="49" spans="1:15" x14ac:dyDescent="0.2">
      <c r="A49" s="140" t="s">
        <v>373</v>
      </c>
      <c r="B49" s="140" t="s">
        <v>340</v>
      </c>
      <c r="C49" s="140" t="s">
        <v>110</v>
      </c>
      <c r="D49" s="138" t="s">
        <v>116</v>
      </c>
      <c r="E49" s="140" t="s">
        <v>341</v>
      </c>
      <c r="F49" s="141">
        <f>ROUND(F45*DMT!$H$20,2)</f>
        <v>2031.02</v>
      </c>
      <c r="G49" s="147">
        <f>'Todas as Ruas'!G49</f>
        <v>0.82</v>
      </c>
      <c r="H49" s="147">
        <f>'Todas as Ruas'!H49</f>
        <v>0</v>
      </c>
      <c r="I49" s="147">
        <f>'Todas as Ruas'!I49</f>
        <v>1.01</v>
      </c>
      <c r="J49" s="147">
        <f>'Todas as Ruas'!J49</f>
        <v>1.01</v>
      </c>
      <c r="K49" s="147">
        <f>ROUND(F49 * H49, 2)</f>
        <v>0</v>
      </c>
      <c r="L49" s="147">
        <f t="shared" si="13"/>
        <v>2051.33</v>
      </c>
      <c r="M49" s="147">
        <f>ROUND(F49 * J49, 2)</f>
        <v>2051.33</v>
      </c>
      <c r="N49" s="142">
        <f t="shared" si="12"/>
        <v>4.2598466369653677E-2</v>
      </c>
      <c r="O49">
        <f t="shared" si="1"/>
        <v>1665.43</v>
      </c>
    </row>
    <row r="50" spans="1:15" x14ac:dyDescent="0.2">
      <c r="A50" s="271" t="s">
        <v>70</v>
      </c>
      <c r="B50" s="271"/>
      <c r="C50" s="271"/>
      <c r="D50" s="134" t="s">
        <v>71</v>
      </c>
      <c r="E50" s="134"/>
      <c r="F50" s="136"/>
      <c r="G50" s="145"/>
      <c r="H50" s="145"/>
      <c r="I50" s="145"/>
      <c r="J50" s="145"/>
      <c r="K50" s="145"/>
      <c r="L50" s="145"/>
      <c r="M50" s="146">
        <f>SUM(M51:M59)</f>
        <v>19317.080000000002</v>
      </c>
      <c r="N50" s="137">
        <f t="shared" si="12"/>
        <v>0.4011436398531244</v>
      </c>
      <c r="O50">
        <f t="shared" si="1"/>
        <v>0</v>
      </c>
    </row>
    <row r="51" spans="1:15" x14ac:dyDescent="0.2">
      <c r="A51" s="140" t="s">
        <v>72</v>
      </c>
      <c r="B51" s="140" t="s">
        <v>363</v>
      </c>
      <c r="C51" s="140" t="s">
        <v>110</v>
      </c>
      <c r="D51" s="138" t="s">
        <v>129</v>
      </c>
      <c r="E51" s="140" t="s">
        <v>25</v>
      </c>
      <c r="F51" s="141">
        <f>F7</f>
        <v>402.75</v>
      </c>
      <c r="G51" s="147">
        <f>'Todas as Ruas'!G51</f>
        <v>0.42</v>
      </c>
      <c r="H51" s="147">
        <f>'Todas as Ruas'!H51</f>
        <v>0.03</v>
      </c>
      <c r="I51" s="147">
        <f>'Todas as Ruas'!I51</f>
        <v>0.48</v>
      </c>
      <c r="J51" s="147">
        <f>'Todas as Ruas'!J51</f>
        <v>0.51</v>
      </c>
      <c r="K51" s="147">
        <f>ROUND(F51 * H51, 2)</f>
        <v>12.08</v>
      </c>
      <c r="L51" s="147">
        <f>M51 - K51</f>
        <v>193.32</v>
      </c>
      <c r="M51" s="147">
        <f>ROUND(F51 * J51, 2)</f>
        <v>205.4</v>
      </c>
      <c r="N51" s="142">
        <f t="shared" si="12"/>
        <v>4.2653912302393401E-3</v>
      </c>
      <c r="O51">
        <f t="shared" si="1"/>
        <v>169.15</v>
      </c>
    </row>
    <row r="52" spans="1:15" ht="25.5" x14ac:dyDescent="0.2">
      <c r="A52" s="140" t="s">
        <v>1473</v>
      </c>
      <c r="B52" s="140" t="s">
        <v>364</v>
      </c>
      <c r="C52" s="140" t="s">
        <v>110</v>
      </c>
      <c r="D52" s="138" t="s">
        <v>224</v>
      </c>
      <c r="E52" s="140" t="s">
        <v>120</v>
      </c>
      <c r="F52" s="141">
        <f>ROUND(F51*0.0005,2)</f>
        <v>0.2</v>
      </c>
      <c r="G52" s="147">
        <f>'Todas as Ruas'!G52</f>
        <v>3133.24</v>
      </c>
      <c r="H52" s="147">
        <f>'Todas as Ruas'!H52</f>
        <v>0</v>
      </c>
      <c r="I52" s="147">
        <f>'Todas as Ruas'!I52</f>
        <v>3603.22</v>
      </c>
      <c r="J52" s="147" t="str">
        <f>'Todas as Ruas'!J52</f>
        <v>3603,22
(15.0%)</v>
      </c>
      <c r="K52" s="147">
        <f t="shared" ref="K52:K56" si="14">TRUNC(F52 * H52, 2)</f>
        <v>0</v>
      </c>
      <c r="L52" s="147">
        <f t="shared" ref="L52:L59" si="15">M52 - K52</f>
        <v>720.64</v>
      </c>
      <c r="M52" s="147">
        <f>ROUND((F52 * 1 ) * TRUNC(G52 * (1 + 15 / 100), 2), 2)</f>
        <v>720.64</v>
      </c>
      <c r="N52" s="142">
        <f t="shared" si="12"/>
        <v>1.4965002610319756E-2</v>
      </c>
      <c r="O52">
        <f t="shared" si="1"/>
        <v>626.64</v>
      </c>
    </row>
    <row r="53" spans="1:15" ht="38.25" x14ac:dyDescent="0.2">
      <c r="A53" s="140" t="s">
        <v>1474</v>
      </c>
      <c r="B53" s="140" t="s">
        <v>348</v>
      </c>
      <c r="C53" s="140" t="s">
        <v>23</v>
      </c>
      <c r="D53" s="138" t="s">
        <v>349</v>
      </c>
      <c r="E53" s="140" t="s">
        <v>350</v>
      </c>
      <c r="F53" s="141">
        <f>ROUND(F52*30,2)</f>
        <v>6</v>
      </c>
      <c r="G53" s="147">
        <f>'Todas as Ruas'!G53</f>
        <v>1.69</v>
      </c>
      <c r="H53" s="147">
        <f>'Todas as Ruas'!H53</f>
        <v>0.13</v>
      </c>
      <c r="I53" s="147">
        <f>'Todas as Ruas'!I53</f>
        <v>1.95</v>
      </c>
      <c r="J53" s="147">
        <f>'Todas as Ruas'!J53</f>
        <v>2.08</v>
      </c>
      <c r="K53" s="147">
        <f>ROUND(F53 * H53, 2)</f>
        <v>0.78</v>
      </c>
      <c r="L53" s="147">
        <f t="shared" si="15"/>
        <v>11.700000000000001</v>
      </c>
      <c r="M53" s="147">
        <f>ROUND(F53 * J53, 2)</f>
        <v>12.48</v>
      </c>
      <c r="N53" s="142">
        <f t="shared" si="12"/>
        <v>2.5916301145758014E-4</v>
      </c>
      <c r="O53">
        <f t="shared" si="1"/>
        <v>10.14</v>
      </c>
    </row>
    <row r="54" spans="1:15" ht="38.25" x14ac:dyDescent="0.2">
      <c r="A54" s="140" t="s">
        <v>1475</v>
      </c>
      <c r="B54" s="140" t="s">
        <v>352</v>
      </c>
      <c r="C54" s="140" t="s">
        <v>23</v>
      </c>
      <c r="D54" s="138" t="s">
        <v>353</v>
      </c>
      <c r="E54" s="140" t="s">
        <v>350</v>
      </c>
      <c r="F54" s="141">
        <f>ROUND(F52*(DMT!$H$31-30),2)</f>
        <v>61.8</v>
      </c>
      <c r="G54" s="147">
        <f>'Todas as Ruas'!G54</f>
        <v>0.64</v>
      </c>
      <c r="H54" s="147">
        <f>'Todas as Ruas'!H54</f>
        <v>0.05</v>
      </c>
      <c r="I54" s="147">
        <f>'Todas as Ruas'!I54</f>
        <v>0.73</v>
      </c>
      <c r="J54" s="147">
        <f>'Todas as Ruas'!J54</f>
        <v>0.78</v>
      </c>
      <c r="K54" s="147">
        <f>ROUND(F54 * H54, 2)</f>
        <v>3.09</v>
      </c>
      <c r="L54" s="147">
        <f t="shared" si="15"/>
        <v>45.11</v>
      </c>
      <c r="M54" s="147">
        <f>ROUND(F54 * J54, 2)</f>
        <v>48.2</v>
      </c>
      <c r="N54" s="142">
        <f t="shared" si="12"/>
        <v>1.0009340666871285E-3</v>
      </c>
      <c r="O54">
        <f t="shared" si="1"/>
        <v>39.549999999999997</v>
      </c>
    </row>
    <row r="55" spans="1:15" x14ac:dyDescent="0.2">
      <c r="A55" s="140" t="s">
        <v>1476</v>
      </c>
      <c r="B55" s="140" t="s">
        <v>367</v>
      </c>
      <c r="C55" s="140" t="s">
        <v>110</v>
      </c>
      <c r="D55" s="138" t="s">
        <v>124</v>
      </c>
      <c r="E55" s="140" t="s">
        <v>120</v>
      </c>
      <c r="F55" s="141">
        <f>ROUND(F51*0.03*2.5548,2)</f>
        <v>30.87</v>
      </c>
      <c r="G55" s="147">
        <f>'Todas as Ruas'!G55</f>
        <v>191.74</v>
      </c>
      <c r="H55" s="147">
        <f>'Todas as Ruas'!H55</f>
        <v>3.53</v>
      </c>
      <c r="I55" s="147">
        <f>'Todas as Ruas'!I55</f>
        <v>233.03</v>
      </c>
      <c r="J55" s="147">
        <f>'Todas as Ruas'!J55</f>
        <v>236.56</v>
      </c>
      <c r="K55" s="147">
        <f>ROUND(F55 * H55, 2)</f>
        <v>108.97</v>
      </c>
      <c r="L55" s="147">
        <f t="shared" si="15"/>
        <v>7193.6399999999994</v>
      </c>
      <c r="M55" s="147">
        <f>ROUND(F55 * J55, 2)</f>
        <v>7302.61</v>
      </c>
      <c r="N55" s="142">
        <f t="shared" si="12"/>
        <v>0.15164794864585251</v>
      </c>
      <c r="O55">
        <f t="shared" si="1"/>
        <v>5919.01</v>
      </c>
    </row>
    <row r="56" spans="1:15" ht="25.5" x14ac:dyDescent="0.2">
      <c r="A56" s="140" t="s">
        <v>1477</v>
      </c>
      <c r="B56" s="140" t="s">
        <v>369</v>
      </c>
      <c r="C56" s="140" t="s">
        <v>110</v>
      </c>
      <c r="D56" s="138" t="s">
        <v>370</v>
      </c>
      <c r="E56" s="140" t="s">
        <v>120</v>
      </c>
      <c r="F56" s="141">
        <f>ROUND(F55*0.055,2)</f>
        <v>1.7</v>
      </c>
      <c r="G56" s="147">
        <f>'Todas as Ruas'!G56</f>
        <v>4117.58</v>
      </c>
      <c r="H56" s="147">
        <f>'Todas as Ruas'!H56</f>
        <v>0</v>
      </c>
      <c r="I56" s="147">
        <f>'Todas as Ruas'!I56</f>
        <v>4735.21</v>
      </c>
      <c r="J56" s="147" t="str">
        <f>'Todas as Ruas'!J56</f>
        <v>4735,21
(15.0%)</v>
      </c>
      <c r="K56" s="147">
        <f t="shared" si="14"/>
        <v>0</v>
      </c>
      <c r="L56" s="147">
        <f t="shared" si="15"/>
        <v>8049.86</v>
      </c>
      <c r="M56" s="147">
        <f>ROUND((F56 * 1 ) * TRUNC(G56 * (1 + 15 / 100), 2), 2)</f>
        <v>8049.86</v>
      </c>
      <c r="N56" s="142">
        <f t="shared" si="12"/>
        <v>0.16716554161954456</v>
      </c>
      <c r="O56">
        <f t="shared" si="1"/>
        <v>6999.88</v>
      </c>
    </row>
    <row r="57" spans="1:15" ht="38.25" x14ac:dyDescent="0.2">
      <c r="A57" s="140" t="s">
        <v>1478</v>
      </c>
      <c r="B57" s="140" t="s">
        <v>348</v>
      </c>
      <c r="C57" s="140" t="s">
        <v>23</v>
      </c>
      <c r="D57" s="138" t="s">
        <v>349</v>
      </c>
      <c r="E57" s="140" t="s">
        <v>350</v>
      </c>
      <c r="F57" s="141">
        <f>ROUND(F56*30,2)</f>
        <v>51</v>
      </c>
      <c r="G57" s="147">
        <f>'Todas as Ruas'!G57</f>
        <v>1.69</v>
      </c>
      <c r="H57" s="147">
        <f>'Todas as Ruas'!H57</f>
        <v>0.13</v>
      </c>
      <c r="I57" s="147">
        <f>'Todas as Ruas'!I57</f>
        <v>1.95</v>
      </c>
      <c r="J57" s="147">
        <f>'Todas as Ruas'!J57</f>
        <v>2.08</v>
      </c>
      <c r="K57" s="147">
        <f>ROUND(F57 * H57, 2)</f>
        <v>6.63</v>
      </c>
      <c r="L57" s="147">
        <f t="shared" si="15"/>
        <v>99.45</v>
      </c>
      <c r="M57" s="147">
        <f>ROUND(F57 * J57, 2)</f>
        <v>106.08</v>
      </c>
      <c r="N57" s="142">
        <f t="shared" si="12"/>
        <v>2.2028855973894312E-3</v>
      </c>
      <c r="O57">
        <f t="shared" si="1"/>
        <v>86.19</v>
      </c>
    </row>
    <row r="58" spans="1:15" ht="38.25" x14ac:dyDescent="0.2">
      <c r="A58" s="140" t="s">
        <v>1479</v>
      </c>
      <c r="B58" s="140" t="s">
        <v>352</v>
      </c>
      <c r="C58" s="140" t="s">
        <v>23</v>
      </c>
      <c r="D58" s="138" t="s">
        <v>353</v>
      </c>
      <c r="E58" s="140" t="s">
        <v>350</v>
      </c>
      <c r="F58" s="141">
        <f>ROUND(F56*(DMT!$H$31-30),2)</f>
        <v>525.29999999999995</v>
      </c>
      <c r="G58" s="147">
        <f>'Todas as Ruas'!G58</f>
        <v>0.64</v>
      </c>
      <c r="H58" s="147">
        <f>'Todas as Ruas'!H58</f>
        <v>0.05</v>
      </c>
      <c r="I58" s="147">
        <f>'Todas as Ruas'!I58</f>
        <v>0.73</v>
      </c>
      <c r="J58" s="147">
        <f>'Todas as Ruas'!J58</f>
        <v>0.78</v>
      </c>
      <c r="K58" s="147">
        <f>ROUND(F58 * H58, 2)</f>
        <v>26.27</v>
      </c>
      <c r="L58" s="147">
        <f t="shared" si="15"/>
        <v>383.46000000000004</v>
      </c>
      <c r="M58" s="147">
        <f>ROUND(F58 * J58, 2)</f>
        <v>409.73</v>
      </c>
      <c r="N58" s="142">
        <f t="shared" si="12"/>
        <v>8.5085625548489037E-3</v>
      </c>
      <c r="O58">
        <f t="shared" si="1"/>
        <v>336.19</v>
      </c>
    </row>
    <row r="59" spans="1:15" x14ac:dyDescent="0.2">
      <c r="A59" s="140" t="s">
        <v>1480</v>
      </c>
      <c r="B59" s="140" t="s">
        <v>340</v>
      </c>
      <c r="C59" s="140" t="s">
        <v>110</v>
      </c>
      <c r="D59" s="138" t="s">
        <v>116</v>
      </c>
      <c r="E59" s="140" t="s">
        <v>341</v>
      </c>
      <c r="F59" s="141">
        <f>ROUND(F55*DMT!$H$20,2)</f>
        <v>2437.6999999999998</v>
      </c>
      <c r="G59" s="147">
        <f>'Todas as Ruas'!G59</f>
        <v>0.82</v>
      </c>
      <c r="H59" s="147">
        <f>'Todas as Ruas'!H59</f>
        <v>0</v>
      </c>
      <c r="I59" s="147">
        <f>'Todas as Ruas'!I59</f>
        <v>1.01</v>
      </c>
      <c r="J59" s="147">
        <f>'Todas as Ruas'!J59</f>
        <v>1.01</v>
      </c>
      <c r="K59" s="147">
        <f>ROUND(F59 * H59, 2)</f>
        <v>0</v>
      </c>
      <c r="L59" s="147">
        <f t="shared" si="15"/>
        <v>2462.08</v>
      </c>
      <c r="M59" s="147">
        <f>ROUND(F59 * J59, 2)</f>
        <v>2462.08</v>
      </c>
      <c r="N59" s="142">
        <f t="shared" si="12"/>
        <v>5.1128210516785171E-2</v>
      </c>
      <c r="O59">
        <f t="shared" si="1"/>
        <v>1998.91</v>
      </c>
    </row>
    <row r="60" spans="1:15" hidden="1" x14ac:dyDescent="0.2">
      <c r="A60" s="271" t="s">
        <v>377</v>
      </c>
      <c r="B60" s="271"/>
      <c r="C60" s="271"/>
      <c r="D60" s="134" t="s">
        <v>285</v>
      </c>
      <c r="E60" s="134"/>
      <c r="F60" s="136"/>
      <c r="G60" s="145"/>
      <c r="H60" s="145"/>
      <c r="I60" s="145"/>
      <c r="J60" s="145"/>
      <c r="K60" s="145"/>
      <c r="L60" s="145"/>
      <c r="M60" s="146">
        <f>SUM(M61:M71)</f>
        <v>0</v>
      </c>
      <c r="N60" s="137">
        <f t="shared" si="12"/>
        <v>0</v>
      </c>
      <c r="O60">
        <f t="shared" si="1"/>
        <v>0</v>
      </c>
    </row>
    <row r="61" spans="1:15" hidden="1" x14ac:dyDescent="0.2">
      <c r="A61" s="140" t="s">
        <v>378</v>
      </c>
      <c r="B61" s="140" t="s">
        <v>332</v>
      </c>
      <c r="C61" s="140" t="s">
        <v>110</v>
      </c>
      <c r="D61" s="138" t="s">
        <v>113</v>
      </c>
      <c r="E61" s="140" t="s">
        <v>48</v>
      </c>
      <c r="F61" s="141">
        <v>0</v>
      </c>
      <c r="G61" s="147">
        <f>'Todas as Ruas'!G61</f>
        <v>7.03</v>
      </c>
      <c r="H61" s="147">
        <f>'Todas as Ruas'!H61</f>
        <v>1.1200000000000001</v>
      </c>
      <c r="I61" s="147">
        <f>'Todas as Ruas'!I61</f>
        <v>7.55</v>
      </c>
      <c r="J61" s="147">
        <f>'Todas as Ruas'!J61</f>
        <v>8.67</v>
      </c>
      <c r="K61" s="147">
        <f t="shared" ref="K61:K71" si="16">TRUNC(F61 * H61, 2)</f>
        <v>0</v>
      </c>
      <c r="L61" s="147">
        <f t="shared" ref="L61:L71" si="17">M61 - K61</f>
        <v>0</v>
      </c>
      <c r="M61" s="147">
        <f t="shared" ref="M61:M67" si="18">TRUNC(F61 * J61, 2)</f>
        <v>0</v>
      </c>
      <c r="N61" s="142">
        <f t="shared" si="12"/>
        <v>0</v>
      </c>
      <c r="O61">
        <f t="shared" si="1"/>
        <v>0</v>
      </c>
    </row>
    <row r="62" spans="1:15" hidden="1" x14ac:dyDescent="0.2">
      <c r="A62" s="140" t="s">
        <v>379</v>
      </c>
      <c r="B62" s="140" t="s">
        <v>380</v>
      </c>
      <c r="C62" s="140" t="s">
        <v>110</v>
      </c>
      <c r="D62" s="138" t="s">
        <v>132</v>
      </c>
      <c r="E62" s="140" t="s">
        <v>25</v>
      </c>
      <c r="F62" s="141">
        <v>0</v>
      </c>
      <c r="G62" s="147">
        <f>'Todas as Ruas'!G62</f>
        <v>1.85</v>
      </c>
      <c r="H62" s="147">
        <f>'Todas as Ruas'!H62</f>
        <v>0.04</v>
      </c>
      <c r="I62" s="147">
        <f>'Todas as Ruas'!I62</f>
        <v>2.2400000000000002</v>
      </c>
      <c r="J62" s="147">
        <f>'Todas as Ruas'!J62</f>
        <v>2.2799999999999998</v>
      </c>
      <c r="K62" s="147">
        <f t="shared" si="16"/>
        <v>0</v>
      </c>
      <c r="L62" s="147">
        <f t="shared" si="17"/>
        <v>0</v>
      </c>
      <c r="M62" s="147">
        <f t="shared" si="18"/>
        <v>0</v>
      </c>
      <c r="N62" s="142">
        <f t="shared" si="12"/>
        <v>0</v>
      </c>
      <c r="O62">
        <f t="shared" si="1"/>
        <v>0</v>
      </c>
    </row>
    <row r="63" spans="1:15" ht="25.5" hidden="1" x14ac:dyDescent="0.2">
      <c r="A63" s="140" t="s">
        <v>381</v>
      </c>
      <c r="B63" s="140" t="s">
        <v>382</v>
      </c>
      <c r="C63" s="140" t="s">
        <v>110</v>
      </c>
      <c r="D63" s="138" t="s">
        <v>383</v>
      </c>
      <c r="E63" s="140" t="s">
        <v>48</v>
      </c>
      <c r="F63" s="141">
        <v>0</v>
      </c>
      <c r="G63" s="147">
        <f>'Todas as Ruas'!G63</f>
        <v>199.52</v>
      </c>
      <c r="H63" s="147">
        <f>'Todas as Ruas'!H63</f>
        <v>0.69</v>
      </c>
      <c r="I63" s="147">
        <f>'Todas as Ruas'!I63</f>
        <v>245.47</v>
      </c>
      <c r="J63" s="147">
        <f>'Todas as Ruas'!J63</f>
        <v>246.16</v>
      </c>
      <c r="K63" s="147">
        <f t="shared" si="16"/>
        <v>0</v>
      </c>
      <c r="L63" s="147">
        <f t="shared" si="17"/>
        <v>0</v>
      </c>
      <c r="M63" s="147">
        <f t="shared" si="18"/>
        <v>0</v>
      </c>
      <c r="N63" s="142">
        <f t="shared" si="12"/>
        <v>0</v>
      </c>
      <c r="O63">
        <f t="shared" si="1"/>
        <v>0</v>
      </c>
    </row>
    <row r="64" spans="1:15" hidden="1" x14ac:dyDescent="0.2">
      <c r="A64" s="140" t="s">
        <v>384</v>
      </c>
      <c r="B64" s="140" t="s">
        <v>340</v>
      </c>
      <c r="C64" s="140" t="s">
        <v>110</v>
      </c>
      <c r="D64" s="138" t="s">
        <v>116</v>
      </c>
      <c r="E64" s="140" t="s">
        <v>341</v>
      </c>
      <c r="F64" s="141">
        <v>0</v>
      </c>
      <c r="G64" s="147">
        <f>'Todas as Ruas'!G64</f>
        <v>0.82</v>
      </c>
      <c r="H64" s="147">
        <f>'Todas as Ruas'!H64</f>
        <v>0</v>
      </c>
      <c r="I64" s="147">
        <f>'Todas as Ruas'!I64</f>
        <v>1.01</v>
      </c>
      <c r="J64" s="147">
        <f>'Todas as Ruas'!J64</f>
        <v>1.01</v>
      </c>
      <c r="K64" s="147">
        <f t="shared" si="16"/>
        <v>0</v>
      </c>
      <c r="L64" s="147">
        <f t="shared" si="17"/>
        <v>0</v>
      </c>
      <c r="M64" s="147">
        <f t="shared" si="18"/>
        <v>0</v>
      </c>
      <c r="N64" s="142">
        <f t="shared" si="12"/>
        <v>0</v>
      </c>
      <c r="O64">
        <f t="shared" si="1"/>
        <v>0</v>
      </c>
    </row>
    <row r="65" spans="1:15" ht="25.5" hidden="1" x14ac:dyDescent="0.2">
      <c r="A65" s="140" t="s">
        <v>385</v>
      </c>
      <c r="B65" s="140" t="s">
        <v>338</v>
      </c>
      <c r="C65" s="140" t="s">
        <v>110</v>
      </c>
      <c r="D65" s="138" t="s">
        <v>119</v>
      </c>
      <c r="E65" s="140" t="s">
        <v>48</v>
      </c>
      <c r="F65" s="141">
        <v>0</v>
      </c>
      <c r="G65" s="147">
        <f>'Todas as Ruas'!G65</f>
        <v>240.05</v>
      </c>
      <c r="H65" s="147">
        <f>'Todas as Ruas'!H65</f>
        <v>1.03</v>
      </c>
      <c r="I65" s="147">
        <f>'Todas as Ruas'!I65</f>
        <v>295.14</v>
      </c>
      <c r="J65" s="147">
        <f>'Todas as Ruas'!J65</f>
        <v>296.17</v>
      </c>
      <c r="K65" s="147">
        <f t="shared" si="16"/>
        <v>0</v>
      </c>
      <c r="L65" s="147">
        <f t="shared" si="17"/>
        <v>0</v>
      </c>
      <c r="M65" s="147">
        <f t="shared" si="18"/>
        <v>0</v>
      </c>
      <c r="N65" s="142">
        <f t="shared" si="12"/>
        <v>0</v>
      </c>
      <c r="O65">
        <f t="shared" si="1"/>
        <v>0</v>
      </c>
    </row>
    <row r="66" spans="1:15" hidden="1" x14ac:dyDescent="0.2">
      <c r="A66" s="140" t="s">
        <v>386</v>
      </c>
      <c r="B66" s="140" t="s">
        <v>340</v>
      </c>
      <c r="C66" s="140" t="s">
        <v>110</v>
      </c>
      <c r="D66" s="138" t="s">
        <v>116</v>
      </c>
      <c r="E66" s="140" t="s">
        <v>341</v>
      </c>
      <c r="F66" s="141">
        <v>0</v>
      </c>
      <c r="G66" s="147">
        <f>'Todas as Ruas'!G66</f>
        <v>0.82</v>
      </c>
      <c r="H66" s="147">
        <f>'Todas as Ruas'!H66</f>
        <v>0</v>
      </c>
      <c r="I66" s="147">
        <f>'Todas as Ruas'!I66</f>
        <v>1.01</v>
      </c>
      <c r="J66" s="147">
        <f>'Todas as Ruas'!J66</f>
        <v>1.01</v>
      </c>
      <c r="K66" s="147">
        <f t="shared" si="16"/>
        <v>0</v>
      </c>
      <c r="L66" s="147">
        <f t="shared" si="17"/>
        <v>0</v>
      </c>
      <c r="M66" s="147">
        <f t="shared" si="18"/>
        <v>0</v>
      </c>
      <c r="N66" s="142">
        <f t="shared" si="12"/>
        <v>0</v>
      </c>
      <c r="O66">
        <f t="shared" si="1"/>
        <v>0</v>
      </c>
    </row>
    <row r="67" spans="1:15" hidden="1" x14ac:dyDescent="0.2">
      <c r="A67" s="140" t="s">
        <v>387</v>
      </c>
      <c r="B67" s="140" t="s">
        <v>343</v>
      </c>
      <c r="C67" s="140" t="s">
        <v>110</v>
      </c>
      <c r="D67" s="138" t="s">
        <v>344</v>
      </c>
      <c r="E67" s="140" t="s">
        <v>25</v>
      </c>
      <c r="F67" s="141">
        <v>0</v>
      </c>
      <c r="G67" s="147">
        <f>'Todas as Ruas'!G67</f>
        <v>0.56000000000000005</v>
      </c>
      <c r="H67" s="147">
        <f>'Todas as Ruas'!H67</f>
        <v>0.05</v>
      </c>
      <c r="I67" s="147">
        <f>'Todas as Ruas'!I67</f>
        <v>0.64</v>
      </c>
      <c r="J67" s="147">
        <f>'Todas as Ruas'!J67</f>
        <v>0.69</v>
      </c>
      <c r="K67" s="147">
        <f t="shared" si="16"/>
        <v>0</v>
      </c>
      <c r="L67" s="147">
        <f t="shared" si="17"/>
        <v>0</v>
      </c>
      <c r="M67" s="147">
        <f t="shared" si="18"/>
        <v>0</v>
      </c>
      <c r="N67" s="142">
        <f t="shared" si="12"/>
        <v>0</v>
      </c>
      <c r="O67">
        <f t="shared" si="1"/>
        <v>0</v>
      </c>
    </row>
    <row r="68" spans="1:15" ht="25.5" hidden="1" x14ac:dyDescent="0.2">
      <c r="A68" s="140" t="s">
        <v>388</v>
      </c>
      <c r="B68" s="140" t="s">
        <v>346</v>
      </c>
      <c r="C68" s="140" t="s">
        <v>110</v>
      </c>
      <c r="D68" s="138" t="s">
        <v>222</v>
      </c>
      <c r="E68" s="140" t="s">
        <v>120</v>
      </c>
      <c r="F68" s="141">
        <v>0</v>
      </c>
      <c r="G68" s="147">
        <f>'Todas as Ruas'!G68</f>
        <v>3122.09</v>
      </c>
      <c r="H68" s="147">
        <f>'Todas as Ruas'!H68</f>
        <v>0</v>
      </c>
      <c r="I68" s="147">
        <f>'Todas as Ruas'!I68</f>
        <v>3590.4</v>
      </c>
      <c r="J68" s="147" t="str">
        <f>'Todas as Ruas'!J68</f>
        <v>3590,4
(15.0%)</v>
      </c>
      <c r="K68" s="147">
        <f t="shared" si="16"/>
        <v>0</v>
      </c>
      <c r="L68" s="147">
        <f t="shared" si="17"/>
        <v>0</v>
      </c>
      <c r="M68" s="147">
        <f>TRUNC((F68 * 1 ) * TRUNC(G68 * (1 + 15 / 100), 2), 2)</f>
        <v>0</v>
      </c>
      <c r="N68" s="142">
        <f t="shared" si="12"/>
        <v>0</v>
      </c>
      <c r="O68">
        <f t="shared" si="1"/>
        <v>0</v>
      </c>
    </row>
    <row r="69" spans="1:15" ht="38.25" hidden="1" x14ac:dyDescent="0.2">
      <c r="A69" s="140" t="s">
        <v>389</v>
      </c>
      <c r="B69" s="140" t="s">
        <v>348</v>
      </c>
      <c r="C69" s="140" t="s">
        <v>23</v>
      </c>
      <c r="D69" s="138" t="s">
        <v>349</v>
      </c>
      <c r="E69" s="140" t="s">
        <v>350</v>
      </c>
      <c r="F69" s="141">
        <v>0</v>
      </c>
      <c r="G69" s="147">
        <f>'Todas as Ruas'!G69</f>
        <v>1.69</v>
      </c>
      <c r="H69" s="147">
        <f>'Todas as Ruas'!H69</f>
        <v>0.13</v>
      </c>
      <c r="I69" s="147">
        <f>'Todas as Ruas'!I69</f>
        <v>1.95</v>
      </c>
      <c r="J69" s="147">
        <f>'Todas as Ruas'!J69</f>
        <v>2.08</v>
      </c>
      <c r="K69" s="147">
        <f t="shared" si="16"/>
        <v>0</v>
      </c>
      <c r="L69" s="147">
        <f t="shared" si="17"/>
        <v>0</v>
      </c>
      <c r="M69" s="147">
        <f>TRUNC(F69 * J69, 2)</f>
        <v>0</v>
      </c>
      <c r="N69" s="142">
        <f t="shared" si="12"/>
        <v>0</v>
      </c>
      <c r="O69">
        <f t="shared" si="1"/>
        <v>0</v>
      </c>
    </row>
    <row r="70" spans="1:15" ht="38.25" hidden="1" x14ac:dyDescent="0.2">
      <c r="A70" s="140" t="s">
        <v>390</v>
      </c>
      <c r="B70" s="140" t="s">
        <v>352</v>
      </c>
      <c r="C70" s="140" t="s">
        <v>23</v>
      </c>
      <c r="D70" s="138" t="s">
        <v>353</v>
      </c>
      <c r="E70" s="140" t="s">
        <v>350</v>
      </c>
      <c r="F70" s="141">
        <v>0</v>
      </c>
      <c r="G70" s="147">
        <f>'Todas as Ruas'!G70</f>
        <v>0.64</v>
      </c>
      <c r="H70" s="147">
        <f>'Todas as Ruas'!H70</f>
        <v>0.05</v>
      </c>
      <c r="I70" s="147">
        <f>'Todas as Ruas'!I70</f>
        <v>0.73</v>
      </c>
      <c r="J70" s="147">
        <f>'Todas as Ruas'!J70</f>
        <v>0.78</v>
      </c>
      <c r="K70" s="147">
        <f t="shared" si="16"/>
        <v>0</v>
      </c>
      <c r="L70" s="147">
        <f t="shared" si="17"/>
        <v>0</v>
      </c>
      <c r="M70" s="147">
        <f>TRUNC(F70 * J70, 2)</f>
        <v>0</v>
      </c>
      <c r="N70" s="142">
        <f t="shared" si="12"/>
        <v>0</v>
      </c>
      <c r="O70">
        <f t="shared" si="1"/>
        <v>0</v>
      </c>
    </row>
    <row r="71" spans="1:15" hidden="1" x14ac:dyDescent="0.2">
      <c r="A71" s="140" t="s">
        <v>391</v>
      </c>
      <c r="B71" s="140" t="s">
        <v>392</v>
      </c>
      <c r="C71" s="140" t="s">
        <v>110</v>
      </c>
      <c r="D71" s="138" t="s">
        <v>393</v>
      </c>
      <c r="E71" s="140" t="s">
        <v>48</v>
      </c>
      <c r="F71" s="141">
        <v>0</v>
      </c>
      <c r="G71" s="147">
        <f>'Todas as Ruas'!G71</f>
        <v>75.459999999999994</v>
      </c>
      <c r="H71" s="147">
        <f>'Todas as Ruas'!H71</f>
        <v>1.63</v>
      </c>
      <c r="I71" s="147">
        <f>'Todas as Ruas'!I71</f>
        <v>91.47</v>
      </c>
      <c r="J71" s="147">
        <f>'Todas as Ruas'!J71</f>
        <v>93.1</v>
      </c>
      <c r="K71" s="147">
        <f t="shared" si="16"/>
        <v>0</v>
      </c>
      <c r="L71" s="147">
        <f t="shared" si="17"/>
        <v>0</v>
      </c>
      <c r="M71" s="147">
        <f>TRUNC(F71 * J71, 2)</f>
        <v>0</v>
      </c>
      <c r="N71" s="142">
        <f t="shared" ref="N71:N102" si="19">M71 / $M$115</f>
        <v>0</v>
      </c>
      <c r="O71">
        <f t="shared" ref="O71:O114" si="20">TRUNC(F71*G71,2)</f>
        <v>0</v>
      </c>
    </row>
    <row r="72" spans="1:15" hidden="1" x14ac:dyDescent="0.2">
      <c r="A72" s="271" t="s">
        <v>75</v>
      </c>
      <c r="B72" s="271"/>
      <c r="C72" s="271"/>
      <c r="D72" s="134" t="s">
        <v>76</v>
      </c>
      <c r="E72" s="134"/>
      <c r="F72" s="136"/>
      <c r="G72" s="145"/>
      <c r="H72" s="145"/>
      <c r="I72" s="145"/>
      <c r="J72" s="145"/>
      <c r="K72" s="145"/>
      <c r="L72" s="145"/>
      <c r="M72" s="146">
        <f>SUM(M73:M73)</f>
        <v>0</v>
      </c>
      <c r="N72" s="137">
        <f t="shared" si="19"/>
        <v>0</v>
      </c>
      <c r="O72">
        <f t="shared" si="20"/>
        <v>0</v>
      </c>
    </row>
    <row r="73" spans="1:15" hidden="1" x14ac:dyDescent="0.2">
      <c r="A73" s="140" t="s">
        <v>77</v>
      </c>
      <c r="B73" s="140" t="s">
        <v>394</v>
      </c>
      <c r="C73" s="140" t="s">
        <v>110</v>
      </c>
      <c r="D73" s="138" t="s">
        <v>157</v>
      </c>
      <c r="E73" s="140" t="s">
        <v>336</v>
      </c>
      <c r="F73" s="141">
        <v>0</v>
      </c>
      <c r="G73" s="147">
        <f>'Todas as Ruas'!G73</f>
        <v>56.33</v>
      </c>
      <c r="H73" s="147">
        <f>'Todas as Ruas'!H73</f>
        <v>34.56</v>
      </c>
      <c r="I73" s="147">
        <f>'Todas as Ruas'!I73</f>
        <v>34.93</v>
      </c>
      <c r="J73" s="147">
        <f>'Todas as Ruas'!J73</f>
        <v>69.489999999999995</v>
      </c>
      <c r="K73" s="147">
        <f>TRUNC(F73 * H73, 2)</f>
        <v>0</v>
      </c>
      <c r="L73" s="147">
        <f>M73 - K73</f>
        <v>0</v>
      </c>
      <c r="M73" s="147">
        <f>TRUNC(F73 * J73, 2)</f>
        <v>0</v>
      </c>
      <c r="N73" s="142">
        <f t="shared" si="19"/>
        <v>0</v>
      </c>
      <c r="O73">
        <f t="shared" si="20"/>
        <v>0</v>
      </c>
    </row>
    <row r="74" spans="1:15" x14ac:dyDescent="0.2">
      <c r="A74" s="271" t="s">
        <v>83</v>
      </c>
      <c r="B74" s="271"/>
      <c r="C74" s="271"/>
      <c r="D74" s="134" t="s">
        <v>84</v>
      </c>
      <c r="E74" s="134"/>
      <c r="F74" s="136"/>
      <c r="G74" s="145"/>
      <c r="H74" s="145"/>
      <c r="I74" s="145"/>
      <c r="J74" s="145"/>
      <c r="K74" s="145"/>
      <c r="L74" s="145"/>
      <c r="M74" s="146">
        <f>M75+M80+M83</f>
        <v>3690.7799999999997</v>
      </c>
      <c r="N74" s="137">
        <f t="shared" si="19"/>
        <v>7.6643722710529452E-2</v>
      </c>
      <c r="O74">
        <f t="shared" si="20"/>
        <v>0</v>
      </c>
    </row>
    <row r="75" spans="1:15" x14ac:dyDescent="0.2">
      <c r="A75" s="271" t="s">
        <v>85</v>
      </c>
      <c r="B75" s="271"/>
      <c r="C75" s="271"/>
      <c r="D75" s="134" t="s">
        <v>293</v>
      </c>
      <c r="E75" s="134"/>
      <c r="F75" s="136"/>
      <c r="G75" s="145"/>
      <c r="H75" s="145"/>
      <c r="I75" s="145"/>
      <c r="J75" s="145"/>
      <c r="K75" s="145"/>
      <c r="L75" s="145"/>
      <c r="M75" s="146">
        <f>SUM(M76:M79)</f>
        <v>1338.22</v>
      </c>
      <c r="N75" s="137">
        <f t="shared" si="19"/>
        <v>2.7789833749420106E-2</v>
      </c>
      <c r="O75">
        <f t="shared" si="20"/>
        <v>0</v>
      </c>
    </row>
    <row r="76" spans="1:15" x14ac:dyDescent="0.2">
      <c r="A76" s="140" t="s">
        <v>87</v>
      </c>
      <c r="B76" s="140" t="s">
        <v>397</v>
      </c>
      <c r="C76" s="140" t="s">
        <v>110</v>
      </c>
      <c r="D76" s="138" t="s">
        <v>117</v>
      </c>
      <c r="E76" s="140" t="s">
        <v>25</v>
      </c>
      <c r="F76" s="141">
        <f>ROUND(82*0.12*3,2)</f>
        <v>29.52</v>
      </c>
      <c r="G76" s="147">
        <f>'Todas as Ruas'!G76</f>
        <v>28.04</v>
      </c>
      <c r="H76" s="147">
        <f>'Todas as Ruas'!H76</f>
        <v>1.01</v>
      </c>
      <c r="I76" s="147">
        <f>'Todas as Ruas'!I76</f>
        <v>33.58</v>
      </c>
      <c r="J76" s="147">
        <f>'Todas as Ruas'!J76</f>
        <v>34.590000000000003</v>
      </c>
      <c r="K76" s="147">
        <f>ROUND(F76 * H76, 2)</f>
        <v>29.82</v>
      </c>
      <c r="L76" s="147">
        <f>M76 - K76</f>
        <v>991.28</v>
      </c>
      <c r="M76" s="147">
        <f>ROUND(F76 * J76, 2)</f>
        <v>1021.1</v>
      </c>
      <c r="N76" s="142">
        <f t="shared" si="19"/>
        <v>2.1204435176228772E-2</v>
      </c>
      <c r="O76">
        <f t="shared" si="20"/>
        <v>827.74</v>
      </c>
    </row>
    <row r="77" spans="1:15" x14ac:dyDescent="0.2">
      <c r="A77" s="140" t="s">
        <v>90</v>
      </c>
      <c r="B77" s="140" t="s">
        <v>398</v>
      </c>
      <c r="C77" s="140" t="s">
        <v>110</v>
      </c>
      <c r="D77" s="138" t="s">
        <v>118</v>
      </c>
      <c r="E77" s="140" t="s">
        <v>25</v>
      </c>
      <c r="F77" s="141">
        <f>ROUND(F76*0.2,2)</f>
        <v>5.9</v>
      </c>
      <c r="G77" s="147">
        <f>'Todas as Ruas'!G77</f>
        <v>43.57</v>
      </c>
      <c r="H77" s="147">
        <f>'Todas as Ruas'!H77</f>
        <v>4.93</v>
      </c>
      <c r="I77" s="147">
        <f>'Todas as Ruas'!I77</f>
        <v>48.82</v>
      </c>
      <c r="J77" s="147">
        <f>'Todas as Ruas'!J77</f>
        <v>53.75</v>
      </c>
      <c r="K77" s="147">
        <f>TRUNC(F77 * H77, 2)</f>
        <v>29.08</v>
      </c>
      <c r="L77" s="147">
        <f>M77 - K77</f>
        <v>288.04000000000002</v>
      </c>
      <c r="M77" s="147">
        <f>TRUNC(F77 * J77, 2)</f>
        <v>317.12</v>
      </c>
      <c r="N77" s="142">
        <f t="shared" si="19"/>
        <v>6.5853985731913313E-3</v>
      </c>
      <c r="O77">
        <f t="shared" si="20"/>
        <v>257.06</v>
      </c>
    </row>
    <row r="78" spans="1:15" x14ac:dyDescent="0.2">
      <c r="A78" s="140" t="s">
        <v>399</v>
      </c>
      <c r="B78" s="140" t="s">
        <v>289</v>
      </c>
      <c r="C78" s="140" t="s">
        <v>110</v>
      </c>
      <c r="D78" s="138" t="s">
        <v>290</v>
      </c>
      <c r="E78" s="140" t="s">
        <v>155</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9"/>
        <v>0</v>
      </c>
      <c r="O78">
        <f t="shared" si="20"/>
        <v>0</v>
      </c>
    </row>
    <row r="79" spans="1:15" ht="25.5" x14ac:dyDescent="0.2">
      <c r="A79" s="140" t="s">
        <v>400</v>
      </c>
      <c r="B79" s="140" t="s">
        <v>291</v>
      </c>
      <c r="C79" s="140" t="s">
        <v>110</v>
      </c>
      <c r="D79" s="138" t="s">
        <v>292</v>
      </c>
      <c r="E79" s="140" t="s">
        <v>155</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9"/>
        <v>0</v>
      </c>
      <c r="O79">
        <f t="shared" si="20"/>
        <v>0</v>
      </c>
    </row>
    <row r="80" spans="1:15" hidden="1" x14ac:dyDescent="0.2">
      <c r="A80" s="271" t="s">
        <v>151</v>
      </c>
      <c r="B80" s="271"/>
      <c r="C80" s="271"/>
      <c r="D80" s="134" t="s">
        <v>294</v>
      </c>
      <c r="E80" s="134"/>
      <c r="F80" s="136"/>
      <c r="G80" s="145"/>
      <c r="H80" s="145"/>
      <c r="I80" s="145"/>
      <c r="J80" s="145"/>
      <c r="K80" s="145"/>
      <c r="L80" s="145"/>
      <c r="M80" s="146">
        <f>SUM(M81:M82)</f>
        <v>0</v>
      </c>
      <c r="N80" s="137">
        <f t="shared" si="19"/>
        <v>0</v>
      </c>
      <c r="O80">
        <f t="shared" si="20"/>
        <v>0</v>
      </c>
    </row>
    <row r="81" spans="1:15" hidden="1" x14ac:dyDescent="0.2">
      <c r="A81" s="140" t="s">
        <v>401</v>
      </c>
      <c r="B81" s="140" t="s">
        <v>289</v>
      </c>
      <c r="C81" s="140" t="s">
        <v>110</v>
      </c>
      <c r="D81" s="138" t="s">
        <v>290</v>
      </c>
      <c r="E81" s="140" t="s">
        <v>155</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9"/>
        <v>0</v>
      </c>
      <c r="O81">
        <f t="shared" si="20"/>
        <v>0</v>
      </c>
    </row>
    <row r="82" spans="1:15" ht="25.5" hidden="1" x14ac:dyDescent="0.2">
      <c r="A82" s="140" t="s">
        <v>402</v>
      </c>
      <c r="B82" s="140" t="s">
        <v>291</v>
      </c>
      <c r="C82" s="140" t="s">
        <v>110</v>
      </c>
      <c r="D82" s="138" t="s">
        <v>292</v>
      </c>
      <c r="E82" s="140" t="s">
        <v>155</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9"/>
        <v>0</v>
      </c>
      <c r="O82">
        <f t="shared" si="20"/>
        <v>0</v>
      </c>
    </row>
    <row r="83" spans="1:15" x14ac:dyDescent="0.2">
      <c r="A83" s="271" t="s">
        <v>403</v>
      </c>
      <c r="B83" s="271"/>
      <c r="C83" s="271"/>
      <c r="D83" s="134" t="s">
        <v>152</v>
      </c>
      <c r="E83" s="134"/>
      <c r="F83" s="136"/>
      <c r="G83" s="145"/>
      <c r="H83" s="145"/>
      <c r="I83" s="145"/>
      <c r="J83" s="145"/>
      <c r="K83" s="145"/>
      <c r="L83" s="145"/>
      <c r="M83" s="146">
        <f>SUM(M84:M85)</f>
        <v>2352.56</v>
      </c>
      <c r="N83" s="137">
        <f t="shared" si="19"/>
        <v>4.885388896110935E-2</v>
      </c>
      <c r="O83">
        <f t="shared" si="20"/>
        <v>0</v>
      </c>
    </row>
    <row r="84" spans="1:15" ht="25.5" x14ac:dyDescent="0.2">
      <c r="A84" s="140" t="s">
        <v>295</v>
      </c>
      <c r="B84" s="140" t="s">
        <v>404</v>
      </c>
      <c r="C84" s="140" t="s">
        <v>110</v>
      </c>
      <c r="D84" s="138" t="s">
        <v>154</v>
      </c>
      <c r="E84" s="140" t="s">
        <v>155</v>
      </c>
      <c r="F84" s="141">
        <v>2</v>
      </c>
      <c r="G84" s="147">
        <f>'Todas as Ruas'!G84</f>
        <v>482.55</v>
      </c>
      <c r="H84" s="147">
        <f>'Todas as Ruas'!H84</f>
        <v>72.010000000000005</v>
      </c>
      <c r="I84" s="147">
        <f>'Todas as Ruas'!I84</f>
        <v>523.36</v>
      </c>
      <c r="J84" s="147">
        <f>'Todas as Ruas'!J84</f>
        <v>595.37</v>
      </c>
      <c r="K84" s="147">
        <f>TRUNC(F84 * H84, 2)</f>
        <v>144.02000000000001</v>
      </c>
      <c r="L84" s="147">
        <f>M84 - K84</f>
        <v>1046.72</v>
      </c>
      <c r="M84" s="147">
        <f>TRUNC(F84 * J84, 2)</f>
        <v>1190.74</v>
      </c>
      <c r="N84" s="142">
        <f t="shared" si="19"/>
        <v>2.4727224700560817E-2</v>
      </c>
      <c r="O84">
        <f t="shared" si="20"/>
        <v>965.1</v>
      </c>
    </row>
    <row r="85" spans="1:15" ht="25.5" x14ac:dyDescent="0.2">
      <c r="A85" s="140" t="s">
        <v>296</v>
      </c>
      <c r="B85" s="140" t="s">
        <v>405</v>
      </c>
      <c r="C85" s="140" t="s">
        <v>110</v>
      </c>
      <c r="D85" s="138" t="s">
        <v>156</v>
      </c>
      <c r="E85" s="140" t="s">
        <v>155</v>
      </c>
      <c r="F85" s="141">
        <f>F84</f>
        <v>2</v>
      </c>
      <c r="G85" s="147">
        <f>'Todas as Ruas'!G85</f>
        <v>470.83</v>
      </c>
      <c r="H85" s="147">
        <f>'Todas as Ruas'!H85</f>
        <v>22.18</v>
      </c>
      <c r="I85" s="147">
        <f>'Todas as Ruas'!I85</f>
        <v>558.73</v>
      </c>
      <c r="J85" s="147">
        <f>'Todas as Ruas'!J85</f>
        <v>580.91</v>
      </c>
      <c r="K85" s="147">
        <f>TRUNC(F85 * H85, 2)</f>
        <v>44.36</v>
      </c>
      <c r="L85" s="147">
        <f>M85 - K85</f>
        <v>1117.46</v>
      </c>
      <c r="M85" s="147">
        <f>TRUNC(F85 * J85, 2)</f>
        <v>1161.82</v>
      </c>
      <c r="N85" s="142">
        <f t="shared" si="19"/>
        <v>2.4126664260548537E-2</v>
      </c>
      <c r="O85">
        <f t="shared" si="20"/>
        <v>941.66</v>
      </c>
    </row>
    <row r="86" spans="1:15" x14ac:dyDescent="0.2">
      <c r="A86" s="271" t="s">
        <v>406</v>
      </c>
      <c r="B86" s="271"/>
      <c r="C86" s="271"/>
      <c r="D86" s="134" t="s">
        <v>213</v>
      </c>
      <c r="E86" s="134"/>
      <c r="F86" s="136"/>
      <c r="G86" s="145"/>
      <c r="H86" s="145"/>
      <c r="I86" s="145"/>
      <c r="J86" s="145"/>
      <c r="K86" s="145"/>
      <c r="L86" s="145"/>
      <c r="M86" s="146">
        <f>M87</f>
        <v>979.72</v>
      </c>
      <c r="N86" s="137">
        <f t="shared" si="19"/>
        <v>2.0345127050097792E-2</v>
      </c>
      <c r="O86">
        <f t="shared" si="20"/>
        <v>0</v>
      </c>
    </row>
    <row r="87" spans="1:15" x14ac:dyDescent="0.2">
      <c r="A87" s="271" t="s">
        <v>407</v>
      </c>
      <c r="B87" s="271"/>
      <c r="C87" s="271"/>
      <c r="D87" s="134" t="s">
        <v>215</v>
      </c>
      <c r="E87" s="134"/>
      <c r="F87" s="136"/>
      <c r="G87" s="145"/>
      <c r="H87" s="145"/>
      <c r="I87" s="145"/>
      <c r="J87" s="145"/>
      <c r="K87" s="145"/>
      <c r="L87" s="145"/>
      <c r="M87" s="146">
        <f>SUM(M88:M93)</f>
        <v>979.72</v>
      </c>
      <c r="N87" s="137">
        <f t="shared" si="19"/>
        <v>2.0345127050097792E-2</v>
      </c>
      <c r="O87">
        <f t="shared" si="20"/>
        <v>0</v>
      </c>
    </row>
    <row r="88" spans="1:15" hidden="1" x14ac:dyDescent="0.2">
      <c r="A88" s="140" t="s">
        <v>408</v>
      </c>
      <c r="B88" s="140" t="s">
        <v>409</v>
      </c>
      <c r="C88" s="140" t="s">
        <v>23</v>
      </c>
      <c r="D88" s="138" t="s">
        <v>410</v>
      </c>
      <c r="E88" s="140" t="s">
        <v>25</v>
      </c>
      <c r="F88" s="141">
        <f>F31+F67</f>
        <v>0</v>
      </c>
      <c r="G88" s="147">
        <f>'Todas as Ruas'!G88</f>
        <v>7.0000000000000007E-2</v>
      </c>
      <c r="H88" s="147">
        <f>'Todas as Ruas'!H88</f>
        <v>0.06</v>
      </c>
      <c r="I88" s="147">
        <f>'Todas as Ruas'!I88</f>
        <v>0.02</v>
      </c>
      <c r="J88" s="147">
        <f>'Todas as Ruas'!J88</f>
        <v>0.08</v>
      </c>
      <c r="K88" s="147">
        <f t="shared" ref="K88:K93" si="21">TRUNC(F88 * H88, 2)</f>
        <v>0</v>
      </c>
      <c r="L88" s="147">
        <f t="shared" ref="L88:L93" si="22">M88 - K88</f>
        <v>0</v>
      </c>
      <c r="M88" s="147">
        <f t="shared" ref="M88:M93" si="23">TRUNC(F88 * J88, 2)</f>
        <v>0</v>
      </c>
      <c r="N88" s="142">
        <f t="shared" si="19"/>
        <v>0</v>
      </c>
      <c r="O88">
        <f t="shared" si="20"/>
        <v>0</v>
      </c>
    </row>
    <row r="89" spans="1:15" x14ac:dyDescent="0.2">
      <c r="A89" s="140" t="s">
        <v>411</v>
      </c>
      <c r="B89" s="140" t="s">
        <v>412</v>
      </c>
      <c r="C89" s="140" t="s">
        <v>23</v>
      </c>
      <c r="D89" s="138" t="s">
        <v>413</v>
      </c>
      <c r="E89" s="140" t="s">
        <v>25</v>
      </c>
      <c r="F89" s="141">
        <f>F51+F41</f>
        <v>805.5</v>
      </c>
      <c r="G89" s="147">
        <f>'Todas as Ruas'!G89</f>
        <v>0.03</v>
      </c>
      <c r="H89" s="147">
        <f>'Todas as Ruas'!H89</f>
        <v>0.03</v>
      </c>
      <c r="I89" s="147">
        <f>'Todas as Ruas'!I89</f>
        <v>0</v>
      </c>
      <c r="J89" s="147">
        <f>'Todas as Ruas'!J89</f>
        <v>0.03</v>
      </c>
      <c r="K89" s="147">
        <f t="shared" si="21"/>
        <v>24.16</v>
      </c>
      <c r="L89" s="147">
        <f t="shared" si="22"/>
        <v>0</v>
      </c>
      <c r="M89" s="147">
        <f t="shared" si="23"/>
        <v>24.16</v>
      </c>
      <c r="N89" s="142">
        <f t="shared" si="19"/>
        <v>5.017130093601872E-4</v>
      </c>
      <c r="O89">
        <f t="shared" si="20"/>
        <v>24.16</v>
      </c>
    </row>
    <row r="90" spans="1:15" x14ac:dyDescent="0.2">
      <c r="A90" s="140" t="s">
        <v>414</v>
      </c>
      <c r="B90" s="140" t="s">
        <v>415</v>
      </c>
      <c r="C90" s="140" t="s">
        <v>23</v>
      </c>
      <c r="D90" s="138" t="s">
        <v>416</v>
      </c>
      <c r="E90" s="140" t="s">
        <v>109</v>
      </c>
      <c r="F90" s="141">
        <f>ROUNDUP((F55+F45)/100,0)</f>
        <v>1</v>
      </c>
      <c r="G90" s="147">
        <f>'Todas as Ruas'!G90</f>
        <v>112.25</v>
      </c>
      <c r="H90" s="147">
        <f>'Todas as Ruas'!H90</f>
        <v>119.29</v>
      </c>
      <c r="I90" s="147">
        <f>'Todas as Ruas'!I90</f>
        <v>19.2</v>
      </c>
      <c r="J90" s="147">
        <f>'Todas as Ruas'!J90</f>
        <v>138.49</v>
      </c>
      <c r="K90" s="147">
        <f t="shared" si="21"/>
        <v>119.29</v>
      </c>
      <c r="L90" s="147">
        <f t="shared" si="22"/>
        <v>19.200000000000003</v>
      </c>
      <c r="M90" s="147">
        <f t="shared" si="23"/>
        <v>138.49</v>
      </c>
      <c r="N90" s="142">
        <f t="shared" si="19"/>
        <v>2.8759203090352784E-3</v>
      </c>
      <c r="O90">
        <f t="shared" si="20"/>
        <v>112.25</v>
      </c>
    </row>
    <row r="91" spans="1:15" x14ac:dyDescent="0.2">
      <c r="A91" s="140" t="s">
        <v>417</v>
      </c>
      <c r="B91" s="140" t="s">
        <v>418</v>
      </c>
      <c r="C91" s="140" t="s">
        <v>23</v>
      </c>
      <c r="D91" s="138" t="s">
        <v>419</v>
      </c>
      <c r="E91" s="140" t="s">
        <v>109</v>
      </c>
      <c r="F91" s="141">
        <f>F90</f>
        <v>1</v>
      </c>
      <c r="G91" s="147">
        <f>'Todas as Ruas'!G91</f>
        <v>392.87</v>
      </c>
      <c r="H91" s="147">
        <f>'Todas as Ruas'!H91</f>
        <v>417.51</v>
      </c>
      <c r="I91" s="147">
        <f>'Todas as Ruas'!I91</f>
        <v>67.209999999999994</v>
      </c>
      <c r="J91" s="147">
        <f>'Todas as Ruas'!J91</f>
        <v>484.72</v>
      </c>
      <c r="K91" s="147">
        <f t="shared" si="21"/>
        <v>417.51</v>
      </c>
      <c r="L91" s="147">
        <f t="shared" si="22"/>
        <v>67.210000000000036</v>
      </c>
      <c r="M91" s="147">
        <f t="shared" si="23"/>
        <v>484.72</v>
      </c>
      <c r="N91" s="142">
        <f t="shared" si="19"/>
        <v>1.0065824912958193E-2</v>
      </c>
      <c r="O91">
        <f t="shared" si="20"/>
        <v>392.87</v>
      </c>
    </row>
    <row r="92" spans="1:15" x14ac:dyDescent="0.2">
      <c r="A92" s="140" t="s">
        <v>420</v>
      </c>
      <c r="B92" s="140" t="s">
        <v>421</v>
      </c>
      <c r="C92" s="140" t="s">
        <v>23</v>
      </c>
      <c r="D92" s="138" t="s">
        <v>422</v>
      </c>
      <c r="E92" s="140" t="s">
        <v>109</v>
      </c>
      <c r="F92" s="141">
        <f>F91</f>
        <v>1</v>
      </c>
      <c r="G92" s="147">
        <f>'Todas as Ruas'!G92</f>
        <v>168.37</v>
      </c>
      <c r="H92" s="147">
        <f>'Todas as Ruas'!H92</f>
        <v>178.93</v>
      </c>
      <c r="I92" s="147">
        <f>'Todas as Ruas'!I92</f>
        <v>28.8</v>
      </c>
      <c r="J92" s="147">
        <f>'Todas as Ruas'!J92</f>
        <v>207.73</v>
      </c>
      <c r="K92" s="147">
        <f t="shared" si="21"/>
        <v>178.93</v>
      </c>
      <c r="L92" s="147">
        <f t="shared" si="22"/>
        <v>28.799999999999983</v>
      </c>
      <c r="M92" s="147">
        <f t="shared" si="23"/>
        <v>207.73</v>
      </c>
      <c r="N92" s="142">
        <f t="shared" si="19"/>
        <v>4.3137766322181989E-3</v>
      </c>
      <c r="O92">
        <f t="shared" si="20"/>
        <v>168.37</v>
      </c>
    </row>
    <row r="93" spans="1:15" ht="25.5" x14ac:dyDescent="0.2">
      <c r="A93" s="140" t="s">
        <v>423</v>
      </c>
      <c r="B93" s="140" t="s">
        <v>424</v>
      </c>
      <c r="C93" s="140" t="s">
        <v>23</v>
      </c>
      <c r="D93" s="138" t="s">
        <v>425</v>
      </c>
      <c r="E93" s="140" t="s">
        <v>109</v>
      </c>
      <c r="F93" s="141">
        <f>F92</f>
        <v>1</v>
      </c>
      <c r="G93" s="147">
        <f>'Todas as Ruas'!G93</f>
        <v>101.01</v>
      </c>
      <c r="H93" s="147">
        <f>'Todas as Ruas'!H93</f>
        <v>107.35</v>
      </c>
      <c r="I93" s="147">
        <f>'Todas as Ruas'!I93</f>
        <v>17.27</v>
      </c>
      <c r="J93" s="147">
        <f>'Todas as Ruas'!J93</f>
        <v>124.62</v>
      </c>
      <c r="K93" s="147">
        <f t="shared" si="21"/>
        <v>107.35</v>
      </c>
      <c r="L93" s="147">
        <f t="shared" si="22"/>
        <v>17.27000000000001</v>
      </c>
      <c r="M93" s="147">
        <f t="shared" si="23"/>
        <v>124.62</v>
      </c>
      <c r="N93" s="142">
        <f t="shared" si="19"/>
        <v>2.5878921865259323E-3</v>
      </c>
      <c r="O93">
        <f t="shared" si="20"/>
        <v>101.01</v>
      </c>
    </row>
    <row r="94" spans="1:15" hidden="1" x14ac:dyDescent="0.2">
      <c r="A94" s="271" t="s">
        <v>426</v>
      </c>
      <c r="B94" s="271"/>
      <c r="C94" s="271"/>
      <c r="D94" s="134" t="s">
        <v>231</v>
      </c>
      <c r="E94" s="134"/>
      <c r="F94" s="136"/>
      <c r="G94" s="145"/>
      <c r="H94" s="145"/>
      <c r="I94" s="145"/>
      <c r="J94" s="145"/>
      <c r="K94" s="145"/>
      <c r="L94" s="145"/>
      <c r="M94" s="146">
        <f>SUM(M95:M98)</f>
        <v>0</v>
      </c>
      <c r="N94" s="137">
        <f t="shared" si="19"/>
        <v>0</v>
      </c>
      <c r="O94">
        <f t="shared" si="20"/>
        <v>0</v>
      </c>
    </row>
    <row r="95" spans="1:15" hidden="1" x14ac:dyDescent="0.2">
      <c r="A95" s="140" t="s">
        <v>427</v>
      </c>
      <c r="B95" s="140" t="s">
        <v>428</v>
      </c>
      <c r="C95" s="140" t="s">
        <v>110</v>
      </c>
      <c r="D95" s="138" t="s">
        <v>232</v>
      </c>
      <c r="E95" s="140" t="s">
        <v>123</v>
      </c>
      <c r="F95" s="141">
        <v>0</v>
      </c>
      <c r="G95" s="147">
        <f>'Todas as Ruas'!G95</f>
        <v>24.78</v>
      </c>
      <c r="H95" s="147">
        <f>'Todas as Ruas'!H95</f>
        <v>29.34</v>
      </c>
      <c r="I95" s="147">
        <f>'Todas as Ruas'!I95</f>
        <v>1.23</v>
      </c>
      <c r="J95" s="147">
        <f>'Todas as Ruas'!J95</f>
        <v>30.57</v>
      </c>
      <c r="K95" s="147">
        <f>TRUNC(F95 * H95, 2)</f>
        <v>0</v>
      </c>
      <c r="L95" s="147">
        <f>M95 - K95</f>
        <v>0</v>
      </c>
      <c r="M95" s="147">
        <f>TRUNC(F95 * J95, 2)</f>
        <v>0</v>
      </c>
      <c r="N95" s="142">
        <f t="shared" si="19"/>
        <v>0</v>
      </c>
      <c r="O95">
        <f t="shared" si="20"/>
        <v>0</v>
      </c>
    </row>
    <row r="96" spans="1:15" ht="25.5" hidden="1" x14ac:dyDescent="0.2">
      <c r="A96" s="140" t="s">
        <v>429</v>
      </c>
      <c r="B96" s="140" t="s">
        <v>430</v>
      </c>
      <c r="C96" s="140" t="s">
        <v>110</v>
      </c>
      <c r="D96" s="138" t="s">
        <v>288</v>
      </c>
      <c r="E96" s="140" t="s">
        <v>233</v>
      </c>
      <c r="F96" s="141">
        <v>0</v>
      </c>
      <c r="G96" s="147">
        <f>'Todas as Ruas'!G96</f>
        <v>0.9</v>
      </c>
      <c r="H96" s="147">
        <f>'Todas as Ruas'!H96</f>
        <v>0.05</v>
      </c>
      <c r="I96" s="147">
        <f>'Todas as Ruas'!I96</f>
        <v>1.06</v>
      </c>
      <c r="J96" s="147">
        <f>'Todas as Ruas'!J96</f>
        <v>1.1100000000000001</v>
      </c>
      <c r="K96" s="147">
        <f>TRUNC(F96 * H96, 2)</f>
        <v>0</v>
      </c>
      <c r="L96" s="147">
        <f>M96 - K96</f>
        <v>0</v>
      </c>
      <c r="M96" s="147">
        <f>TRUNC(F96 * J96, 2)</f>
        <v>0</v>
      </c>
      <c r="N96" s="142">
        <f t="shared" si="19"/>
        <v>0</v>
      </c>
      <c r="O96">
        <f t="shared" si="20"/>
        <v>0</v>
      </c>
    </row>
    <row r="97" spans="1:19" ht="25.5" hidden="1" x14ac:dyDescent="0.2">
      <c r="A97" s="140" t="s">
        <v>431</v>
      </c>
      <c r="B97" s="140" t="s">
        <v>432</v>
      </c>
      <c r="C97" s="140" t="s">
        <v>110</v>
      </c>
      <c r="D97" s="138" t="s">
        <v>286</v>
      </c>
      <c r="E97" s="140" t="s">
        <v>234</v>
      </c>
      <c r="F97" s="141">
        <v>0</v>
      </c>
      <c r="G97" s="147">
        <f>'Todas as Ruas'!G97</f>
        <v>0.8</v>
      </c>
      <c r="H97" s="147">
        <f>'Todas as Ruas'!H97</f>
        <v>0.23</v>
      </c>
      <c r="I97" s="147">
        <f>'Todas as Ruas'!I97</f>
        <v>0.75</v>
      </c>
      <c r="J97" s="147">
        <f>'Todas as Ruas'!J97</f>
        <v>0.98</v>
      </c>
      <c r="K97" s="147">
        <f>TRUNC(F97 * H97, 2)</f>
        <v>0</v>
      </c>
      <c r="L97" s="147">
        <f>M97 - K97</f>
        <v>0</v>
      </c>
      <c r="M97" s="147">
        <f>TRUNC(F97 * J97, 2)</f>
        <v>0</v>
      </c>
      <c r="N97" s="142">
        <f t="shared" si="19"/>
        <v>0</v>
      </c>
      <c r="O97">
        <f t="shared" si="20"/>
        <v>0</v>
      </c>
    </row>
    <row r="98" spans="1:19" ht="25.5" hidden="1" x14ac:dyDescent="0.2">
      <c r="A98" s="140" t="s">
        <v>433</v>
      </c>
      <c r="B98" s="140" t="s">
        <v>434</v>
      </c>
      <c r="C98" s="140" t="s">
        <v>110</v>
      </c>
      <c r="D98" s="138" t="s">
        <v>287</v>
      </c>
      <c r="E98" s="140" t="s">
        <v>233</v>
      </c>
      <c r="F98" s="141">
        <v>0</v>
      </c>
      <c r="G98" s="147">
        <f>'Todas as Ruas'!G98</f>
        <v>2</v>
      </c>
      <c r="H98" s="147">
        <f>'Todas as Ruas'!H98</f>
        <v>0.51</v>
      </c>
      <c r="I98" s="147">
        <f>'Todas as Ruas'!I98</f>
        <v>1.95</v>
      </c>
      <c r="J98" s="147">
        <f>'Todas as Ruas'!J98</f>
        <v>2.46</v>
      </c>
      <c r="K98" s="147">
        <f>TRUNC(F98 * H98, 2)</f>
        <v>0</v>
      </c>
      <c r="L98" s="147">
        <f>M98 - K98</f>
        <v>0</v>
      </c>
      <c r="M98" s="147">
        <f>TRUNC(F98 * J98, 2)</f>
        <v>0</v>
      </c>
      <c r="N98" s="142">
        <f t="shared" si="19"/>
        <v>0</v>
      </c>
      <c r="O98">
        <f t="shared" si="20"/>
        <v>0</v>
      </c>
    </row>
    <row r="99" spans="1:19" hidden="1" x14ac:dyDescent="0.2">
      <c r="A99" s="271" t="s">
        <v>1378</v>
      </c>
      <c r="B99" s="271"/>
      <c r="C99" s="271"/>
      <c r="D99" s="134" t="s">
        <v>1379</v>
      </c>
      <c r="E99" s="134"/>
      <c r="F99" s="136"/>
      <c r="G99" s="145"/>
      <c r="H99" s="145"/>
      <c r="I99" s="145"/>
      <c r="J99" s="145"/>
      <c r="K99" s="145"/>
      <c r="L99" s="145"/>
      <c r="M99" s="146">
        <f>SUM(M100:M114)</f>
        <v>0</v>
      </c>
      <c r="N99" s="137">
        <f t="shared" si="19"/>
        <v>0</v>
      </c>
      <c r="O99">
        <f t="shared" si="20"/>
        <v>0</v>
      </c>
      <c r="P99" s="153"/>
      <c r="Q99" s="151"/>
      <c r="R99" s="151"/>
      <c r="S99">
        <f t="shared" ref="S99:S114" si="24">TRUNC(F99*G99,2)</f>
        <v>0</v>
      </c>
    </row>
    <row r="100" spans="1:19" ht="38.25" hidden="1" x14ac:dyDescent="0.2">
      <c r="A100" s="140" t="s">
        <v>1146</v>
      </c>
      <c r="B100" s="140" t="s">
        <v>1147</v>
      </c>
      <c r="C100" s="140" t="s">
        <v>23</v>
      </c>
      <c r="D100" s="138" t="s">
        <v>1148</v>
      </c>
      <c r="E100" s="140" t="s">
        <v>80</v>
      </c>
      <c r="F100" s="141">
        <v>0</v>
      </c>
      <c r="G100" s="147">
        <v>66.77</v>
      </c>
      <c r="H100" s="147">
        <v>9.68</v>
      </c>
      <c r="I100" s="147">
        <v>72.7</v>
      </c>
      <c r="J100" s="147">
        <f t="shared" ref="J100:J114" si="25">TRUNC(G100 * (1 + 23.38 / 100), 2)</f>
        <v>82.38</v>
      </c>
      <c r="K100" s="147">
        <f t="shared" ref="K100:K114" si="26">TRUNC(F100 * H100, 2)</f>
        <v>0</v>
      </c>
      <c r="L100" s="147">
        <f t="shared" ref="L100:L114" si="27">M100 - K100</f>
        <v>0</v>
      </c>
      <c r="M100" s="147">
        <f t="shared" ref="M100:M114" si="28">TRUNC(F100 * J100, 2)</f>
        <v>0</v>
      </c>
      <c r="N100" s="142">
        <f t="shared" si="19"/>
        <v>0</v>
      </c>
      <c r="O100">
        <f t="shared" si="20"/>
        <v>0</v>
      </c>
      <c r="P100" s="152"/>
      <c r="Q100" s="152"/>
      <c r="R100" s="152"/>
      <c r="S100">
        <f t="shared" si="24"/>
        <v>0</v>
      </c>
    </row>
    <row r="101" spans="1:19" ht="38.25" hidden="1" x14ac:dyDescent="0.2">
      <c r="A101" s="140" t="s">
        <v>1164</v>
      </c>
      <c r="B101" s="140" t="s">
        <v>1165</v>
      </c>
      <c r="C101" s="140" t="s">
        <v>23</v>
      </c>
      <c r="D101" s="138" t="s">
        <v>1166</v>
      </c>
      <c r="E101" s="140" t="s">
        <v>25</v>
      </c>
      <c r="F101" s="141">
        <v>0</v>
      </c>
      <c r="G101" s="147">
        <v>0.71</v>
      </c>
      <c r="H101" s="147">
        <v>0.27</v>
      </c>
      <c r="I101" s="147">
        <v>0.6</v>
      </c>
      <c r="J101" s="147">
        <f t="shared" si="25"/>
        <v>0.87</v>
      </c>
      <c r="K101" s="147">
        <f t="shared" si="26"/>
        <v>0</v>
      </c>
      <c r="L101" s="147">
        <f t="shared" si="27"/>
        <v>0</v>
      </c>
      <c r="M101" s="147">
        <f t="shared" si="28"/>
        <v>0</v>
      </c>
      <c r="N101" s="142">
        <f t="shared" si="19"/>
        <v>0</v>
      </c>
      <c r="O101">
        <f t="shared" si="20"/>
        <v>0</v>
      </c>
      <c r="P101" s="152"/>
      <c r="Q101" s="152"/>
      <c r="R101" s="152"/>
      <c r="S101">
        <f t="shared" si="24"/>
        <v>0</v>
      </c>
    </row>
    <row r="102" spans="1:19" ht="38.25" hidden="1" x14ac:dyDescent="0.2">
      <c r="A102" s="140" t="s">
        <v>1174</v>
      </c>
      <c r="B102" s="140" t="s">
        <v>1175</v>
      </c>
      <c r="C102" s="140" t="s">
        <v>23</v>
      </c>
      <c r="D102" s="138" t="s">
        <v>1176</v>
      </c>
      <c r="E102" s="140" t="s">
        <v>25</v>
      </c>
      <c r="F102" s="141">
        <v>0</v>
      </c>
      <c r="G102" s="147">
        <v>0.78</v>
      </c>
      <c r="H102" s="147">
        <v>0.66</v>
      </c>
      <c r="I102" s="147">
        <v>0.3</v>
      </c>
      <c r="J102" s="147">
        <f t="shared" si="25"/>
        <v>0.96</v>
      </c>
      <c r="K102" s="147">
        <f t="shared" si="26"/>
        <v>0</v>
      </c>
      <c r="L102" s="147">
        <f t="shared" si="27"/>
        <v>0</v>
      </c>
      <c r="M102" s="147">
        <f t="shared" si="28"/>
        <v>0</v>
      </c>
      <c r="N102" s="142">
        <f t="shared" si="19"/>
        <v>0</v>
      </c>
      <c r="O102">
        <f t="shared" si="20"/>
        <v>0</v>
      </c>
      <c r="P102" s="152"/>
      <c r="Q102" s="152"/>
      <c r="R102" s="152"/>
      <c r="S102">
        <f t="shared" si="24"/>
        <v>0</v>
      </c>
    </row>
    <row r="103" spans="1:19" ht="38.25" hidden="1" x14ac:dyDescent="0.2">
      <c r="A103" s="140" t="s">
        <v>1182</v>
      </c>
      <c r="B103" s="140" t="s">
        <v>1183</v>
      </c>
      <c r="C103" s="140" t="s">
        <v>23</v>
      </c>
      <c r="D103" s="138" t="s">
        <v>1184</v>
      </c>
      <c r="E103" s="140" t="s">
        <v>48</v>
      </c>
      <c r="F103" s="141">
        <v>0</v>
      </c>
      <c r="G103" s="147">
        <v>799.28</v>
      </c>
      <c r="H103" s="147">
        <v>90.78</v>
      </c>
      <c r="I103" s="147">
        <v>895.37</v>
      </c>
      <c r="J103" s="147">
        <f t="shared" si="25"/>
        <v>986.15</v>
      </c>
      <c r="K103" s="147">
        <f t="shared" si="26"/>
        <v>0</v>
      </c>
      <c r="L103" s="147">
        <f t="shared" si="27"/>
        <v>0</v>
      </c>
      <c r="M103" s="147">
        <f t="shared" si="28"/>
        <v>0</v>
      </c>
      <c r="N103" s="142">
        <f t="shared" ref="N103:N114" si="29">M103 / $M$115</f>
        <v>0</v>
      </c>
      <c r="O103">
        <f t="shared" si="20"/>
        <v>0</v>
      </c>
      <c r="P103" s="152"/>
      <c r="Q103" s="152"/>
      <c r="R103" s="152"/>
      <c r="S103">
        <f t="shared" si="24"/>
        <v>0</v>
      </c>
    </row>
    <row r="104" spans="1:19" ht="38.25" hidden="1" x14ac:dyDescent="0.2">
      <c r="A104" s="140" t="s">
        <v>1198</v>
      </c>
      <c r="B104" s="140" t="s">
        <v>1199</v>
      </c>
      <c r="C104" s="140" t="s">
        <v>23</v>
      </c>
      <c r="D104" s="138" t="s">
        <v>1200</v>
      </c>
      <c r="E104" s="140" t="s">
        <v>48</v>
      </c>
      <c r="F104" s="141">
        <v>0</v>
      </c>
      <c r="G104" s="147">
        <v>181.1</v>
      </c>
      <c r="H104" s="147">
        <v>59.53</v>
      </c>
      <c r="I104" s="147">
        <v>163.91</v>
      </c>
      <c r="J104" s="147">
        <f t="shared" si="25"/>
        <v>223.44</v>
      </c>
      <c r="K104" s="147">
        <f t="shared" si="26"/>
        <v>0</v>
      </c>
      <c r="L104" s="147">
        <f t="shared" si="27"/>
        <v>0</v>
      </c>
      <c r="M104" s="147">
        <f t="shared" si="28"/>
        <v>0</v>
      </c>
      <c r="N104" s="142">
        <f t="shared" si="29"/>
        <v>0</v>
      </c>
      <c r="O104">
        <f t="shared" si="20"/>
        <v>0</v>
      </c>
      <c r="P104" s="152"/>
      <c r="Q104" s="152"/>
      <c r="R104" s="152"/>
      <c r="S104">
        <f t="shared" si="24"/>
        <v>0</v>
      </c>
    </row>
    <row r="105" spans="1:19" ht="38.25" hidden="1" x14ac:dyDescent="0.2">
      <c r="A105" s="140" t="s">
        <v>1380</v>
      </c>
      <c r="B105" s="140" t="s">
        <v>1381</v>
      </c>
      <c r="C105" s="140" t="s">
        <v>23</v>
      </c>
      <c r="D105" s="138" t="s">
        <v>1382</v>
      </c>
      <c r="E105" s="140" t="s">
        <v>25</v>
      </c>
      <c r="F105" s="141">
        <v>0</v>
      </c>
      <c r="G105" s="147">
        <v>8.6</v>
      </c>
      <c r="H105" s="147">
        <v>0</v>
      </c>
      <c r="I105" s="147">
        <v>10.61</v>
      </c>
      <c r="J105" s="147">
        <f t="shared" si="25"/>
        <v>10.61</v>
      </c>
      <c r="K105" s="147">
        <f t="shared" si="26"/>
        <v>0</v>
      </c>
      <c r="L105" s="147">
        <f t="shared" si="27"/>
        <v>0</v>
      </c>
      <c r="M105" s="147">
        <f t="shared" si="28"/>
        <v>0</v>
      </c>
      <c r="N105" s="142">
        <f t="shared" si="29"/>
        <v>0</v>
      </c>
      <c r="O105">
        <f t="shared" si="20"/>
        <v>0</v>
      </c>
      <c r="P105" s="152"/>
      <c r="Q105" s="152"/>
      <c r="R105" s="152"/>
      <c r="S105">
        <f t="shared" si="24"/>
        <v>0</v>
      </c>
    </row>
    <row r="106" spans="1:19" ht="38.25" hidden="1" x14ac:dyDescent="0.2">
      <c r="A106" s="140" t="s">
        <v>1208</v>
      </c>
      <c r="B106" s="140" t="s">
        <v>1209</v>
      </c>
      <c r="C106" s="140" t="s">
        <v>23</v>
      </c>
      <c r="D106" s="138" t="s">
        <v>1210</v>
      </c>
      <c r="E106" s="140" t="s">
        <v>48</v>
      </c>
      <c r="F106" s="141">
        <v>0</v>
      </c>
      <c r="G106" s="147">
        <v>697.78</v>
      </c>
      <c r="H106" s="147">
        <v>197.63</v>
      </c>
      <c r="I106" s="147">
        <v>663.29</v>
      </c>
      <c r="J106" s="147">
        <f t="shared" si="25"/>
        <v>860.92</v>
      </c>
      <c r="K106" s="147">
        <f t="shared" si="26"/>
        <v>0</v>
      </c>
      <c r="L106" s="147">
        <f t="shared" si="27"/>
        <v>0</v>
      </c>
      <c r="M106" s="147">
        <f t="shared" si="28"/>
        <v>0</v>
      </c>
      <c r="N106" s="142">
        <f t="shared" si="29"/>
        <v>0</v>
      </c>
      <c r="O106">
        <f t="shared" si="20"/>
        <v>0</v>
      </c>
      <c r="P106" s="152"/>
      <c r="Q106" s="152"/>
      <c r="R106" s="152"/>
      <c r="S106">
        <f t="shared" si="24"/>
        <v>0</v>
      </c>
    </row>
    <row r="107" spans="1:19" hidden="1" x14ac:dyDescent="0.2">
      <c r="A107" s="140" t="s">
        <v>1383</v>
      </c>
      <c r="B107" s="140" t="s">
        <v>1384</v>
      </c>
      <c r="C107" s="140" t="s">
        <v>23</v>
      </c>
      <c r="D107" s="138" t="s">
        <v>1385</v>
      </c>
      <c r="E107" s="140" t="s">
        <v>1159</v>
      </c>
      <c r="F107" s="141">
        <v>0</v>
      </c>
      <c r="G107" s="147">
        <v>2.39</v>
      </c>
      <c r="H107" s="147">
        <v>0</v>
      </c>
      <c r="I107" s="147">
        <v>2.94</v>
      </c>
      <c r="J107" s="147">
        <f t="shared" si="25"/>
        <v>2.94</v>
      </c>
      <c r="K107" s="147">
        <f t="shared" si="26"/>
        <v>0</v>
      </c>
      <c r="L107" s="147">
        <f t="shared" si="27"/>
        <v>0</v>
      </c>
      <c r="M107" s="147">
        <f t="shared" si="28"/>
        <v>0</v>
      </c>
      <c r="N107" s="142">
        <f t="shared" si="29"/>
        <v>0</v>
      </c>
      <c r="O107">
        <f t="shared" si="20"/>
        <v>0</v>
      </c>
      <c r="P107" s="152"/>
      <c r="Q107" s="152"/>
      <c r="R107" s="152"/>
      <c r="S107">
        <f t="shared" si="24"/>
        <v>0</v>
      </c>
    </row>
    <row r="108" spans="1:19" ht="38.25" hidden="1" x14ac:dyDescent="0.2">
      <c r="A108" s="140" t="s">
        <v>1218</v>
      </c>
      <c r="B108" s="140" t="s">
        <v>1219</v>
      </c>
      <c r="C108" s="140" t="s">
        <v>23</v>
      </c>
      <c r="D108" s="138" t="s">
        <v>1220</v>
      </c>
      <c r="E108" s="140" t="s">
        <v>25</v>
      </c>
      <c r="F108" s="141">
        <v>0</v>
      </c>
      <c r="G108" s="147">
        <v>13.56</v>
      </c>
      <c r="H108" s="147">
        <v>0.46</v>
      </c>
      <c r="I108" s="147">
        <v>16.27</v>
      </c>
      <c r="J108" s="147">
        <f t="shared" si="25"/>
        <v>16.73</v>
      </c>
      <c r="K108" s="147">
        <f t="shared" si="26"/>
        <v>0</v>
      </c>
      <c r="L108" s="147">
        <f t="shared" si="27"/>
        <v>0</v>
      </c>
      <c r="M108" s="147">
        <f t="shared" si="28"/>
        <v>0</v>
      </c>
      <c r="N108" s="142">
        <f t="shared" si="29"/>
        <v>0</v>
      </c>
      <c r="O108">
        <f t="shared" si="20"/>
        <v>0</v>
      </c>
      <c r="P108" s="152"/>
      <c r="Q108" s="152"/>
      <c r="R108" s="152"/>
      <c r="S108">
        <f t="shared" si="24"/>
        <v>0</v>
      </c>
    </row>
    <row r="109" spans="1:19" ht="38.25" hidden="1" x14ac:dyDescent="0.2">
      <c r="A109" s="140" t="s">
        <v>1224</v>
      </c>
      <c r="B109" s="140" t="s">
        <v>1225</v>
      </c>
      <c r="C109" s="140" t="s">
        <v>23</v>
      </c>
      <c r="D109" s="138" t="s">
        <v>1226</v>
      </c>
      <c r="E109" s="140" t="s">
        <v>25</v>
      </c>
      <c r="F109" s="141">
        <v>0</v>
      </c>
      <c r="G109" s="147">
        <v>30.1</v>
      </c>
      <c r="H109" s="147">
        <v>13.75</v>
      </c>
      <c r="I109" s="147">
        <v>23.38</v>
      </c>
      <c r="J109" s="147">
        <f t="shared" si="25"/>
        <v>37.130000000000003</v>
      </c>
      <c r="K109" s="147">
        <f t="shared" si="26"/>
        <v>0</v>
      </c>
      <c r="L109" s="147">
        <f t="shared" si="27"/>
        <v>0</v>
      </c>
      <c r="M109" s="147">
        <f t="shared" si="28"/>
        <v>0</v>
      </c>
      <c r="N109" s="142">
        <f t="shared" si="29"/>
        <v>0</v>
      </c>
      <c r="O109">
        <f t="shared" si="20"/>
        <v>0</v>
      </c>
      <c r="P109" s="152"/>
      <c r="Q109" s="152"/>
      <c r="R109" s="152"/>
      <c r="S109">
        <f t="shared" si="24"/>
        <v>0</v>
      </c>
    </row>
    <row r="110" spans="1:19" ht="25.5" hidden="1" x14ac:dyDescent="0.2">
      <c r="A110" s="140" t="s">
        <v>1472</v>
      </c>
      <c r="B110" s="140">
        <v>1</v>
      </c>
      <c r="C110" s="140" t="s">
        <v>1386</v>
      </c>
      <c r="D110" s="138" t="s">
        <v>1392</v>
      </c>
      <c r="E110" s="140" t="s">
        <v>1159</v>
      </c>
      <c r="F110" s="141">
        <v>0</v>
      </c>
      <c r="G110" s="147">
        <v>25</v>
      </c>
      <c r="H110" s="147">
        <f>J110-I110</f>
        <v>6.1699999999999982</v>
      </c>
      <c r="I110" s="147">
        <f>ROUND(J110*0.8,2)</f>
        <v>24.67</v>
      </c>
      <c r="J110" s="147">
        <f t="shared" si="25"/>
        <v>30.84</v>
      </c>
      <c r="K110" s="147">
        <f t="shared" si="26"/>
        <v>0</v>
      </c>
      <c r="L110" s="147">
        <f t="shared" si="27"/>
        <v>0</v>
      </c>
      <c r="M110" s="147">
        <f t="shared" si="28"/>
        <v>0</v>
      </c>
      <c r="N110" s="142">
        <f t="shared" si="29"/>
        <v>0</v>
      </c>
      <c r="O110">
        <f t="shared" si="20"/>
        <v>0</v>
      </c>
      <c r="P110" s="152"/>
      <c r="Q110" s="152"/>
      <c r="R110" s="152"/>
      <c r="S110">
        <f t="shared" si="24"/>
        <v>0</v>
      </c>
    </row>
    <row r="111" spans="1:19" ht="25.5" hidden="1" x14ac:dyDescent="0.2">
      <c r="A111" s="140" t="s">
        <v>1388</v>
      </c>
      <c r="B111" s="140">
        <v>2</v>
      </c>
      <c r="C111" s="140" t="s">
        <v>1387</v>
      </c>
      <c r="D111" s="138" t="s">
        <v>1393</v>
      </c>
      <c r="E111" s="140" t="s">
        <v>33</v>
      </c>
      <c r="F111" s="141">
        <v>0</v>
      </c>
      <c r="G111" s="147">
        <v>64.900000000000006</v>
      </c>
      <c r="H111" s="147">
        <f>J111-I111</f>
        <v>16.009999999999991</v>
      </c>
      <c r="I111" s="147">
        <f>ROUND(J111*0.8,2)</f>
        <v>64.06</v>
      </c>
      <c r="J111" s="147">
        <f t="shared" si="25"/>
        <v>80.069999999999993</v>
      </c>
      <c r="K111" s="147">
        <f t="shared" si="26"/>
        <v>0</v>
      </c>
      <c r="L111" s="147">
        <f t="shared" si="27"/>
        <v>0</v>
      </c>
      <c r="M111" s="147">
        <f t="shared" si="28"/>
        <v>0</v>
      </c>
      <c r="N111" s="142">
        <f t="shared" si="29"/>
        <v>0</v>
      </c>
      <c r="O111">
        <f t="shared" si="20"/>
        <v>0</v>
      </c>
      <c r="P111" s="152"/>
      <c r="Q111" s="152"/>
      <c r="R111" s="152"/>
      <c r="S111">
        <f t="shared" si="24"/>
        <v>0</v>
      </c>
    </row>
    <row r="112" spans="1:19" hidden="1" x14ac:dyDescent="0.2">
      <c r="A112" s="140" t="s">
        <v>1389</v>
      </c>
      <c r="B112" s="140">
        <v>3</v>
      </c>
      <c r="C112" s="140" t="s">
        <v>1387</v>
      </c>
      <c r="D112" s="138" t="s">
        <v>1394</v>
      </c>
      <c r="E112" s="140" t="s">
        <v>33</v>
      </c>
      <c r="F112" s="141">
        <v>0</v>
      </c>
      <c r="G112" s="147">
        <v>1400</v>
      </c>
      <c r="H112" s="147">
        <f>J112-I112</f>
        <v>345.46000000000004</v>
      </c>
      <c r="I112" s="147">
        <f>ROUND(J112*0.8,2)</f>
        <v>1381.86</v>
      </c>
      <c r="J112" s="147">
        <f t="shared" si="25"/>
        <v>1727.32</v>
      </c>
      <c r="K112" s="147">
        <f t="shared" si="26"/>
        <v>0</v>
      </c>
      <c r="L112" s="147">
        <f t="shared" si="27"/>
        <v>0</v>
      </c>
      <c r="M112" s="147">
        <f t="shared" si="28"/>
        <v>0</v>
      </c>
      <c r="N112" s="142">
        <f t="shared" si="29"/>
        <v>0</v>
      </c>
      <c r="O112">
        <f t="shared" si="20"/>
        <v>0</v>
      </c>
      <c r="P112" s="152"/>
      <c r="Q112" s="152"/>
      <c r="R112" s="152"/>
      <c r="S112">
        <f t="shared" si="24"/>
        <v>0</v>
      </c>
    </row>
    <row r="113" spans="1:19" hidden="1" x14ac:dyDescent="0.2">
      <c r="A113" s="140" t="s">
        <v>1390</v>
      </c>
      <c r="B113" s="140">
        <v>4</v>
      </c>
      <c r="C113" s="140" t="s">
        <v>1387</v>
      </c>
      <c r="D113" s="138" t="s">
        <v>1452</v>
      </c>
      <c r="E113" s="140" t="s">
        <v>33</v>
      </c>
      <c r="F113" s="141">
        <v>0</v>
      </c>
      <c r="G113" s="147">
        <v>1260</v>
      </c>
      <c r="H113" s="147">
        <f>J113-I113</f>
        <v>310.91999999999985</v>
      </c>
      <c r="I113" s="147">
        <f>ROUND(J113*0.8,2)</f>
        <v>1243.6600000000001</v>
      </c>
      <c r="J113" s="147">
        <f>TRUNC(G113 * (1 + 23.38 / 100), 2)</f>
        <v>1554.58</v>
      </c>
      <c r="K113" s="147">
        <f>TRUNC(F113 * H113, 2)</f>
        <v>0</v>
      </c>
      <c r="L113" s="147">
        <f t="shared" si="27"/>
        <v>0</v>
      </c>
      <c r="M113" s="147">
        <f>TRUNC(F113 * J113, 2)</f>
        <v>0</v>
      </c>
      <c r="N113" s="142">
        <f t="shared" si="29"/>
        <v>0</v>
      </c>
      <c r="O113">
        <f>TRUNC(F113*G113,2)</f>
        <v>0</v>
      </c>
      <c r="P113" s="152"/>
      <c r="Q113" s="152"/>
      <c r="R113" s="152"/>
    </row>
    <row r="114" spans="1:19" hidden="1" x14ac:dyDescent="0.2">
      <c r="A114" s="140" t="s">
        <v>1391</v>
      </c>
      <c r="B114" s="140">
        <v>5</v>
      </c>
      <c r="C114" s="140" t="s">
        <v>1387</v>
      </c>
      <c r="D114" s="138" t="s">
        <v>1395</v>
      </c>
      <c r="E114" s="140" t="s">
        <v>33</v>
      </c>
      <c r="F114" s="141">
        <v>0</v>
      </c>
      <c r="G114" s="147">
        <v>690</v>
      </c>
      <c r="H114" s="147">
        <f>J114-I114</f>
        <v>170.2600000000001</v>
      </c>
      <c r="I114" s="147">
        <f>ROUND(J114*0.8,2)</f>
        <v>681.06</v>
      </c>
      <c r="J114" s="147">
        <f t="shared" si="25"/>
        <v>851.32</v>
      </c>
      <c r="K114" s="147">
        <f t="shared" si="26"/>
        <v>0</v>
      </c>
      <c r="L114" s="147">
        <f t="shared" si="27"/>
        <v>0</v>
      </c>
      <c r="M114" s="147">
        <f t="shared" si="28"/>
        <v>0</v>
      </c>
      <c r="N114" s="142">
        <f t="shared" si="29"/>
        <v>0</v>
      </c>
      <c r="O114">
        <f t="shared" si="20"/>
        <v>0</v>
      </c>
      <c r="P114" s="152"/>
      <c r="Q114" s="152"/>
      <c r="R114" s="152"/>
      <c r="S114">
        <f t="shared" si="24"/>
        <v>0</v>
      </c>
    </row>
    <row r="115" spans="1:19" x14ac:dyDescent="0.2">
      <c r="A115" s="166"/>
      <c r="B115" s="166"/>
      <c r="C115" s="166"/>
      <c r="D115" s="166"/>
      <c r="E115" s="166"/>
      <c r="F115" s="166"/>
      <c r="G115" s="166"/>
      <c r="H115" s="166"/>
      <c r="I115" s="166"/>
      <c r="J115" s="166" t="s">
        <v>93</v>
      </c>
      <c r="K115" s="148">
        <f>SUM(K7:K114)</f>
        <v>6667.8099999999995</v>
      </c>
      <c r="L115" s="148">
        <f>SUM(L7:L114)</f>
        <v>41487.209999999992</v>
      </c>
      <c r="M115" s="148">
        <f>M94+M86+M74+M72+M39+M24+M12+M6+M99</f>
        <v>48155.02</v>
      </c>
      <c r="N115" s="166"/>
      <c r="O115" s="166">
        <f>SUM(O7:O114)</f>
        <v>40012.740000000013</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5"/>
      <c r="B117" s="345"/>
      <c r="C117" s="345"/>
      <c r="D117" s="144"/>
      <c r="E117" s="166"/>
      <c r="F117" s="166"/>
      <c r="G117" s="166"/>
      <c r="H117" s="166"/>
      <c r="I117" s="166"/>
      <c r="J117" s="336" t="s">
        <v>94</v>
      </c>
      <c r="K117" s="336"/>
      <c r="L117" s="337">
        <f>O115</f>
        <v>40012.740000000013</v>
      </c>
      <c r="M117" s="337"/>
      <c r="N117" s="337"/>
      <c r="O117" s="167"/>
      <c r="P117" s="167"/>
      <c r="Q117" s="167"/>
      <c r="R117" s="167"/>
    </row>
    <row r="118" spans="1:19" x14ac:dyDescent="0.2">
      <c r="A118" s="345"/>
      <c r="B118" s="345"/>
      <c r="C118" s="345"/>
      <c r="D118" s="144"/>
      <c r="E118" s="166"/>
      <c r="F118" s="166"/>
      <c r="G118" s="166"/>
      <c r="H118" s="166"/>
      <c r="I118" s="166"/>
      <c r="J118" s="336" t="s">
        <v>95</v>
      </c>
      <c r="K118" s="336"/>
      <c r="L118" s="337">
        <f>L119-L117</f>
        <v>8142.2799999999843</v>
      </c>
      <c r="M118" s="337"/>
      <c r="N118" s="337"/>
      <c r="O118" s="167"/>
      <c r="P118" s="167"/>
      <c r="Q118" s="167"/>
      <c r="R118" s="167"/>
    </row>
    <row r="119" spans="1:19" x14ac:dyDescent="0.2">
      <c r="A119" s="345"/>
      <c r="B119" s="345"/>
      <c r="C119" s="345"/>
      <c r="D119" s="144"/>
      <c r="E119" s="166"/>
      <c r="F119" s="166"/>
      <c r="G119" s="166"/>
      <c r="H119" s="166"/>
      <c r="I119" s="166"/>
      <c r="J119" s="336" t="s">
        <v>96</v>
      </c>
      <c r="K119" s="336"/>
      <c r="L119" s="337">
        <f>M115</f>
        <v>48155.02</v>
      </c>
      <c r="M119" s="337"/>
      <c r="N119" s="337"/>
      <c r="O119" s="167"/>
      <c r="P119" s="167"/>
      <c r="Q119" s="167"/>
      <c r="R119" s="167"/>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N4:N5"/>
    <mergeCell ref="A119:C119"/>
    <mergeCell ref="J119:K119"/>
    <mergeCell ref="L119:N119"/>
    <mergeCell ref="A117:C117"/>
    <mergeCell ref="J117:K117"/>
    <mergeCell ref="L117:N117"/>
    <mergeCell ref="A118:C118"/>
    <mergeCell ref="J118:K118"/>
    <mergeCell ref="L118:N118"/>
  </mergeCells>
  <pageMargins left="0.51181102362204722" right="0.51181102362204722" top="0.98425196850393704" bottom="0.98425196850393704" header="0.51181102362204722" footer="0.51181102362204722"/>
  <pageSetup paperSize="9" scale="63" fitToHeight="0" orientation="landscape" r:id="rId1"/>
  <headerFooter>
    <oddHeader>&amp;L &amp;C &amp;R</oddHeader>
    <oddFooter>&amp;L &amp;CAvenida Hermogêno Cursino dos Santos, 342
Menino Deus, CEP: 99440-000 Salto do Jacuí – RS &amp;R</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119"/>
  <sheetViews>
    <sheetView showWhiteSpace="0" view="pageBreakPreview" topLeftCell="A53" zoomScaleNormal="100" zoomScaleSheetLayoutView="100" workbookViewId="0">
      <selection activeCell="A60" sqref="A60:XFD114"/>
    </sheetView>
  </sheetViews>
  <sheetFormatPr defaultRowHeight="14.25" x14ac:dyDescent="0.2"/>
  <cols>
    <col min="1" max="3" width="10" bestFit="1" customWidth="1"/>
    <col min="4" max="4" width="60" bestFit="1" customWidth="1"/>
    <col min="5" max="5" width="6" customWidth="1"/>
    <col min="6" max="6" width="10" bestFit="1" customWidth="1"/>
    <col min="7" max="11" width="11.5" bestFit="1" customWidth="1"/>
    <col min="12" max="13" width="12.375" bestFit="1" customWidth="1"/>
    <col min="14" max="14" width="8.75" bestFit="1" customWidth="1"/>
  </cols>
  <sheetData>
    <row r="1" spans="1:15" ht="15" x14ac:dyDescent="0.2">
      <c r="A1" s="131"/>
      <c r="B1" s="131"/>
      <c r="C1" s="131"/>
      <c r="D1" s="131" t="s">
        <v>0</v>
      </c>
      <c r="E1" s="351" t="s">
        <v>1</v>
      </c>
      <c r="F1" s="351"/>
      <c r="G1" s="351"/>
      <c r="H1" s="351" t="s">
        <v>2</v>
      </c>
      <c r="I1" s="351"/>
      <c r="J1" s="351"/>
      <c r="K1" s="351" t="s">
        <v>3</v>
      </c>
      <c r="L1" s="351"/>
      <c r="M1" s="351"/>
      <c r="N1" s="351"/>
    </row>
    <row r="2" spans="1:15" ht="50.25" customHeight="1" x14ac:dyDescent="0.2">
      <c r="A2" s="132"/>
      <c r="B2" s="132"/>
      <c r="C2" s="132"/>
      <c r="D2" s="132" t="s">
        <v>443</v>
      </c>
      <c r="E2" s="352" t="s">
        <v>436</v>
      </c>
      <c r="F2" s="352"/>
      <c r="G2" s="352"/>
      <c r="H2" s="352" t="s">
        <v>297</v>
      </c>
      <c r="I2" s="352"/>
      <c r="J2" s="352"/>
      <c r="K2" s="352" t="s">
        <v>5</v>
      </c>
      <c r="L2" s="352"/>
      <c r="M2" s="352"/>
      <c r="N2" s="352"/>
    </row>
    <row r="3" spans="1:15" ht="23.25" customHeight="1" x14ac:dyDescent="0.25">
      <c r="A3" s="346" t="s">
        <v>6</v>
      </c>
      <c r="B3" s="347"/>
      <c r="C3" s="347"/>
      <c r="D3" s="347"/>
      <c r="E3" s="347"/>
      <c r="F3" s="347"/>
      <c r="G3" s="347"/>
      <c r="H3" s="347"/>
      <c r="I3" s="347"/>
      <c r="J3" s="347"/>
      <c r="K3" s="347"/>
      <c r="L3" s="347"/>
      <c r="M3" s="347"/>
      <c r="N3" s="347"/>
    </row>
    <row r="4" spans="1:15" ht="15" customHeight="1" x14ac:dyDescent="0.2">
      <c r="A4" s="348" t="s">
        <v>7</v>
      </c>
      <c r="B4" s="348" t="s">
        <v>8</v>
      </c>
      <c r="C4" s="348" t="s">
        <v>9</v>
      </c>
      <c r="D4" s="349" t="s">
        <v>10</v>
      </c>
      <c r="E4" s="348" t="s">
        <v>11</v>
      </c>
      <c r="F4" s="350" t="s">
        <v>12</v>
      </c>
      <c r="G4" s="350" t="s">
        <v>13</v>
      </c>
      <c r="H4" s="348" t="s">
        <v>14</v>
      </c>
      <c r="I4" s="349"/>
      <c r="J4" s="349"/>
      <c r="K4" s="348" t="s">
        <v>15</v>
      </c>
      <c r="L4" s="349"/>
      <c r="M4" s="349"/>
      <c r="N4" s="350" t="s">
        <v>16</v>
      </c>
    </row>
    <row r="5" spans="1:15" ht="15" customHeight="1" x14ac:dyDescent="0.2">
      <c r="A5" s="348"/>
      <c r="B5" s="348"/>
      <c r="C5" s="348"/>
      <c r="D5" s="350"/>
      <c r="E5" s="350"/>
      <c r="F5" s="350"/>
      <c r="G5" s="350"/>
      <c r="H5" s="133" t="s">
        <v>17</v>
      </c>
      <c r="I5" s="133" t="s">
        <v>18</v>
      </c>
      <c r="J5" s="133" t="s">
        <v>15</v>
      </c>
      <c r="K5" s="133" t="s">
        <v>17</v>
      </c>
      <c r="L5" s="133" t="s">
        <v>18</v>
      </c>
      <c r="M5" s="133" t="s">
        <v>15</v>
      </c>
      <c r="N5" s="350"/>
    </row>
    <row r="6" spans="1:15" x14ac:dyDescent="0.2">
      <c r="A6" s="271" t="s">
        <v>19</v>
      </c>
      <c r="B6" s="271"/>
      <c r="C6" s="271"/>
      <c r="D6" s="134" t="s">
        <v>20</v>
      </c>
      <c r="E6" s="134"/>
      <c r="F6" s="135"/>
      <c r="G6" s="134"/>
      <c r="H6" s="145"/>
      <c r="I6" s="145"/>
      <c r="J6" s="145"/>
      <c r="K6" s="145"/>
      <c r="L6" s="145"/>
      <c r="M6" s="146">
        <f>SUM(M7:M11)</f>
        <v>1536.52</v>
      </c>
      <c r="N6" s="137">
        <f t="shared" ref="N6:N38" si="0">M6 / $M$115</f>
        <v>1.2313741556000707E-2</v>
      </c>
    </row>
    <row r="7" spans="1:15" x14ac:dyDescent="0.2">
      <c r="A7" s="140" t="s">
        <v>21</v>
      </c>
      <c r="B7" s="140">
        <v>106168</v>
      </c>
      <c r="C7" s="140" t="s">
        <v>23</v>
      </c>
      <c r="D7" s="138" t="s">
        <v>448</v>
      </c>
      <c r="E7" s="140" t="s">
        <v>25</v>
      </c>
      <c r="F7" s="141">
        <v>1070</v>
      </c>
      <c r="G7" s="147">
        <f>'Todas as Ruas'!G7</f>
        <v>0.67</v>
      </c>
      <c r="H7" s="147">
        <f>'Todas as Ruas'!H7</f>
        <v>0.25</v>
      </c>
      <c r="I7" s="147">
        <f>'Todas as Ruas'!I7</f>
        <v>0.56999999999999995</v>
      </c>
      <c r="J7" s="147">
        <f>'Todas as Ruas'!J7</f>
        <v>0.82</v>
      </c>
      <c r="K7" s="147">
        <f>ROUND(F7 * H7, 2)</f>
        <v>267.5</v>
      </c>
      <c r="L7" s="147">
        <f>M7 - K7</f>
        <v>609.9</v>
      </c>
      <c r="M7" s="147">
        <f>ROUND(F7 * J7, 2)</f>
        <v>877.4</v>
      </c>
      <c r="N7" s="142">
        <f t="shared" si="0"/>
        <v>7.0315237297497073E-3</v>
      </c>
      <c r="O7">
        <f>TRUNC(F7*G7,2)</f>
        <v>716.9</v>
      </c>
    </row>
    <row r="8" spans="1:15" x14ac:dyDescent="0.2">
      <c r="A8" s="140" t="s">
        <v>298</v>
      </c>
      <c r="B8" s="140" t="s">
        <v>299</v>
      </c>
      <c r="C8" s="140" t="s">
        <v>110</v>
      </c>
      <c r="D8" s="138" t="s">
        <v>111</v>
      </c>
      <c r="E8" s="140" t="s">
        <v>25</v>
      </c>
      <c r="F8" s="141">
        <f>ROUND(F7*0.1,2)</f>
        <v>107</v>
      </c>
      <c r="G8" s="147">
        <f>'Todas as Ruas'!G8</f>
        <v>5</v>
      </c>
      <c r="H8" s="147">
        <f>'Todas as Ruas'!H8</f>
        <v>5.86</v>
      </c>
      <c r="I8" s="147">
        <f>'Todas as Ruas'!I8</f>
        <v>0.3</v>
      </c>
      <c r="J8" s="147">
        <f>'Todas as Ruas'!J8</f>
        <v>6.16</v>
      </c>
      <c r="K8" s="147">
        <f>ROUND(F8 * H8, 2)</f>
        <v>627.02</v>
      </c>
      <c r="L8" s="147">
        <f>M8 - K8</f>
        <v>32.100000000000023</v>
      </c>
      <c r="M8" s="147">
        <f>ROUND(F8 * J8, 2)</f>
        <v>659.12</v>
      </c>
      <c r="N8" s="142">
        <f t="shared" si="0"/>
        <v>5.2822178262510004E-3</v>
      </c>
      <c r="O8">
        <f t="shared" ref="O8:O70" si="1">TRUNC(F8*G8,2)</f>
        <v>535</v>
      </c>
    </row>
    <row r="9" spans="1:15" hidden="1" x14ac:dyDescent="0.2">
      <c r="A9" s="140" t="s">
        <v>29</v>
      </c>
      <c r="B9" s="140" t="s">
        <v>30</v>
      </c>
      <c r="C9" s="140" t="s">
        <v>31</v>
      </c>
      <c r="D9" s="138" t="s">
        <v>32</v>
      </c>
      <c r="E9" s="140" t="s">
        <v>33</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hidden="1" x14ac:dyDescent="0.2">
      <c r="A10" s="140" t="s">
        <v>300</v>
      </c>
      <c r="B10" s="140" t="s">
        <v>301</v>
      </c>
      <c r="C10" s="140" t="s">
        <v>110</v>
      </c>
      <c r="D10" s="138" t="s">
        <v>159</v>
      </c>
      <c r="E10" s="140" t="s">
        <v>155</v>
      </c>
      <c r="F10" s="141">
        <v>0</v>
      </c>
      <c r="G10" s="147">
        <f>'Todas as Ruas'!G10</f>
        <v>1992.46</v>
      </c>
      <c r="H10" s="147">
        <f>'Todas as Ruas'!H10</f>
        <v>303.82</v>
      </c>
      <c r="I10" s="147">
        <f>'Todas as Ruas'!I10</f>
        <v>2154.4699999999998</v>
      </c>
      <c r="J10" s="147">
        <f>'Todas as Ruas'!J10</f>
        <v>2458.29</v>
      </c>
      <c r="K10" s="147">
        <f>ROUND(F10 * H10, 2)</f>
        <v>0</v>
      </c>
      <c r="L10" s="147">
        <f>M10 - K10</f>
        <v>0</v>
      </c>
      <c r="M10" s="147">
        <f>ROUND(F10 * J10, 2)</f>
        <v>0</v>
      </c>
      <c r="N10" s="142">
        <f t="shared" si="0"/>
        <v>0</v>
      </c>
      <c r="O10">
        <f t="shared" si="1"/>
        <v>0</v>
      </c>
    </row>
    <row r="11" spans="1:15" ht="25.5" hidden="1" x14ac:dyDescent="0.2">
      <c r="A11" s="140" t="s">
        <v>302</v>
      </c>
      <c r="B11" s="140" t="s">
        <v>303</v>
      </c>
      <c r="C11" s="140" t="s">
        <v>110</v>
      </c>
      <c r="D11" s="138" t="s">
        <v>160</v>
      </c>
      <c r="E11" s="140" t="s">
        <v>155</v>
      </c>
      <c r="F11" s="141">
        <v>0</v>
      </c>
      <c r="G11" s="147">
        <f>'Todas as Ruas'!G11</f>
        <v>136.57</v>
      </c>
      <c r="H11" s="147">
        <f>'Todas as Ruas'!H11</f>
        <v>25.87</v>
      </c>
      <c r="I11" s="147">
        <f>'Todas as Ruas'!I11</f>
        <v>142.63</v>
      </c>
      <c r="J11" s="147">
        <f>'Todas as Ruas'!J11</f>
        <v>168.5</v>
      </c>
      <c r="K11" s="147">
        <f>ROUND(F11 * H11, 2)</f>
        <v>0</v>
      </c>
      <c r="L11" s="147">
        <f>M11 - K11</f>
        <v>0</v>
      </c>
      <c r="M11" s="147">
        <f>ROUND(F11 * J11, 2)</f>
        <v>0</v>
      </c>
      <c r="N11" s="142">
        <f t="shared" si="0"/>
        <v>0</v>
      </c>
      <c r="O11">
        <f t="shared" si="1"/>
        <v>0</v>
      </c>
    </row>
    <row r="12" spans="1:15" x14ac:dyDescent="0.2">
      <c r="A12" s="271" t="s">
        <v>34</v>
      </c>
      <c r="B12" s="271"/>
      <c r="C12" s="271"/>
      <c r="D12" s="134" t="s">
        <v>35</v>
      </c>
      <c r="E12" s="134"/>
      <c r="F12" s="136"/>
      <c r="G12" s="145"/>
      <c r="H12" s="145"/>
      <c r="I12" s="145"/>
      <c r="J12" s="145"/>
      <c r="K12" s="145"/>
      <c r="L12" s="145"/>
      <c r="M12" s="146">
        <f>SUM(M13:M23)</f>
        <v>19838.45</v>
      </c>
      <c r="N12" s="137">
        <f t="shared" si="0"/>
        <v>0.1589862456535823</v>
      </c>
      <c r="O12">
        <f t="shared" si="1"/>
        <v>0</v>
      </c>
    </row>
    <row r="13" spans="1:15" x14ac:dyDescent="0.2">
      <c r="A13" s="140" t="s">
        <v>36</v>
      </c>
      <c r="B13" s="140" t="s">
        <v>304</v>
      </c>
      <c r="C13" s="140" t="s">
        <v>110</v>
      </c>
      <c r="D13" s="138" t="s">
        <v>305</v>
      </c>
      <c r="E13" s="140" t="s">
        <v>306</v>
      </c>
      <c r="F13" s="141">
        <f>ROUND(($F$7/'Todas as Ruas'!$F$7)*2,2)</f>
        <v>0.06</v>
      </c>
      <c r="G13" s="147">
        <f>'Todas as Ruas'!G13</f>
        <v>30360.664499999999</v>
      </c>
      <c r="H13" s="147">
        <f>'Todas as Ruas'!H13</f>
        <v>37458.980000000003</v>
      </c>
      <c r="I13" s="147">
        <f>'Todas as Ruas'!I13</f>
        <v>0</v>
      </c>
      <c r="J13" s="147">
        <f>'Todas as Ruas'!J13</f>
        <v>37458.980000000003</v>
      </c>
      <c r="K13" s="147">
        <f t="shared" ref="K13:K23" si="2">ROUND(F13 * H13, 2)</f>
        <v>2247.54</v>
      </c>
      <c r="L13" s="147">
        <f t="shared" ref="L13:L23" si="3">M13 - K13</f>
        <v>0</v>
      </c>
      <c r="M13" s="147">
        <f t="shared" ref="M13:M23" si="4">ROUND(F13 * J13, 2)</f>
        <v>2247.54</v>
      </c>
      <c r="N13" s="142">
        <f t="shared" si="0"/>
        <v>1.8011888356008272E-2</v>
      </c>
      <c r="O13">
        <f t="shared" si="1"/>
        <v>1821.63</v>
      </c>
    </row>
    <row r="14" spans="1:15" x14ac:dyDescent="0.2">
      <c r="A14" s="140" t="s">
        <v>40</v>
      </c>
      <c r="B14" s="140" t="s">
        <v>307</v>
      </c>
      <c r="C14" s="140" t="s">
        <v>110</v>
      </c>
      <c r="D14" s="138" t="s">
        <v>308</v>
      </c>
      <c r="E14" s="140" t="s">
        <v>306</v>
      </c>
      <c r="F14" s="141">
        <f>ROUND(($F$7/'Todas as Ruas'!$F$7)*6,2)</f>
        <v>0.18</v>
      </c>
      <c r="G14" s="147">
        <f>'Todas as Ruas'!G14</f>
        <v>13144.4879</v>
      </c>
      <c r="H14" s="147">
        <f>'Todas as Ruas'!H14</f>
        <v>16217.66</v>
      </c>
      <c r="I14" s="147">
        <f>'Todas as Ruas'!I14</f>
        <v>0</v>
      </c>
      <c r="J14" s="147">
        <f>'Todas as Ruas'!J14</f>
        <v>16217.66</v>
      </c>
      <c r="K14" s="147">
        <f t="shared" si="2"/>
        <v>2919.18</v>
      </c>
      <c r="L14" s="147">
        <f t="shared" si="3"/>
        <v>0</v>
      </c>
      <c r="M14" s="147">
        <f t="shared" si="4"/>
        <v>2919.18</v>
      </c>
      <c r="N14" s="142">
        <f t="shared" si="0"/>
        <v>2.3394442034888021E-2</v>
      </c>
      <c r="O14">
        <f t="shared" si="1"/>
        <v>2366</v>
      </c>
    </row>
    <row r="15" spans="1:15" x14ac:dyDescent="0.2">
      <c r="A15" s="140" t="s">
        <v>309</v>
      </c>
      <c r="B15" s="140" t="s">
        <v>310</v>
      </c>
      <c r="C15" s="140" t="s">
        <v>110</v>
      </c>
      <c r="D15" s="138" t="s">
        <v>311</v>
      </c>
      <c r="E15" s="140" t="s">
        <v>306</v>
      </c>
      <c r="F15" s="141">
        <f>ROUND(($F$7/'Todas as Ruas'!$F$7)*6,2)</f>
        <v>0.18</v>
      </c>
      <c r="G15" s="147">
        <f>'Todas as Ruas'!G15</f>
        <v>7296.3648999999996</v>
      </c>
      <c r="H15" s="147">
        <f>'Todas as Ruas'!H15</f>
        <v>9002.25</v>
      </c>
      <c r="I15" s="147">
        <f>'Todas as Ruas'!I15</f>
        <v>0</v>
      </c>
      <c r="J15" s="147">
        <f>'Todas as Ruas'!J15</f>
        <v>9002.25</v>
      </c>
      <c r="K15" s="147">
        <f t="shared" si="2"/>
        <v>1620.41</v>
      </c>
      <c r="L15" s="147">
        <f t="shared" si="3"/>
        <v>0</v>
      </c>
      <c r="M15" s="147">
        <f t="shared" si="4"/>
        <v>1620.41</v>
      </c>
      <c r="N15" s="142">
        <f t="shared" si="0"/>
        <v>1.2986039852887765E-2</v>
      </c>
      <c r="O15">
        <f t="shared" si="1"/>
        <v>1313.34</v>
      </c>
    </row>
    <row r="16" spans="1:15" x14ac:dyDescent="0.2">
      <c r="A16" s="140" t="s">
        <v>100</v>
      </c>
      <c r="B16" s="140" t="s">
        <v>312</v>
      </c>
      <c r="C16" s="140" t="s">
        <v>110</v>
      </c>
      <c r="D16" s="138" t="s">
        <v>313</v>
      </c>
      <c r="E16" s="140" t="s">
        <v>306</v>
      </c>
      <c r="F16" s="141">
        <f>ROUND(($F$7/'Todas as Ruas'!$F$7)*6,2)</f>
        <v>0.18</v>
      </c>
      <c r="G16" s="147">
        <f>'Todas as Ruas'!G16</f>
        <v>5189.7538000000004</v>
      </c>
      <c r="H16" s="147">
        <f>'Todas as Ruas'!H16</f>
        <v>6403.11</v>
      </c>
      <c r="I16" s="147">
        <f>'Todas as Ruas'!I16</f>
        <v>0</v>
      </c>
      <c r="J16" s="147">
        <f>'Todas as Ruas'!J16</f>
        <v>6403.11</v>
      </c>
      <c r="K16" s="147">
        <f t="shared" si="2"/>
        <v>1152.56</v>
      </c>
      <c r="L16" s="147">
        <f t="shared" si="3"/>
        <v>0</v>
      </c>
      <c r="M16" s="147">
        <f t="shared" si="4"/>
        <v>1152.56</v>
      </c>
      <c r="N16" s="142">
        <f t="shared" si="0"/>
        <v>9.2366685547758415E-3</v>
      </c>
      <c r="O16">
        <f t="shared" si="1"/>
        <v>934.15</v>
      </c>
    </row>
    <row r="17" spans="1:15" x14ac:dyDescent="0.2">
      <c r="A17" s="140" t="s">
        <v>314</v>
      </c>
      <c r="B17" s="140" t="s">
        <v>315</v>
      </c>
      <c r="C17" s="140" t="s">
        <v>110</v>
      </c>
      <c r="D17" s="138" t="s">
        <v>316</v>
      </c>
      <c r="E17" s="140" t="s">
        <v>306</v>
      </c>
      <c r="F17" s="141">
        <f>ROUND(($F$7/'Todas as Ruas'!$F$7)*6,2)</f>
        <v>0.18</v>
      </c>
      <c r="G17" s="147">
        <f>'Todas as Ruas'!G17</f>
        <v>8605.0395000000008</v>
      </c>
      <c r="H17" s="147">
        <f>'Todas as Ruas'!H17</f>
        <v>10616.88</v>
      </c>
      <c r="I17" s="147">
        <f>'Todas as Ruas'!I17</f>
        <v>0</v>
      </c>
      <c r="J17" s="147">
        <f>'Todas as Ruas'!J17</f>
        <v>10616.89</v>
      </c>
      <c r="K17" s="147">
        <f t="shared" si="2"/>
        <v>1911.04</v>
      </c>
      <c r="L17" s="147">
        <f t="shared" si="3"/>
        <v>0</v>
      </c>
      <c r="M17" s="147">
        <f t="shared" si="4"/>
        <v>1911.04</v>
      </c>
      <c r="N17" s="142">
        <f t="shared" si="0"/>
        <v>1.5315161965467155E-2</v>
      </c>
      <c r="O17">
        <f t="shared" si="1"/>
        <v>1548.9</v>
      </c>
    </row>
    <row r="18" spans="1:15" x14ac:dyDescent="0.2">
      <c r="A18" s="140" t="s">
        <v>317</v>
      </c>
      <c r="B18" s="140" t="s">
        <v>318</v>
      </c>
      <c r="C18" s="140" t="s">
        <v>110</v>
      </c>
      <c r="D18" s="138" t="s">
        <v>319</v>
      </c>
      <c r="E18" s="140" t="s">
        <v>306</v>
      </c>
      <c r="F18" s="141">
        <f>ROUND(($F$7/'Todas as Ruas'!$F$7)*2,2)</f>
        <v>0.06</v>
      </c>
      <c r="G18" s="147">
        <f>'Todas as Ruas'!G18</f>
        <v>5778.4354999999996</v>
      </c>
      <c r="H18" s="147">
        <f>'Todas as Ruas'!H18</f>
        <v>7129.42</v>
      </c>
      <c r="I18" s="147">
        <f>'Todas as Ruas'!I18</f>
        <v>0</v>
      </c>
      <c r="J18" s="147">
        <f>'Todas as Ruas'!J18</f>
        <v>7129.43</v>
      </c>
      <c r="K18" s="147">
        <f t="shared" si="2"/>
        <v>427.77</v>
      </c>
      <c r="L18" s="147">
        <f t="shared" si="3"/>
        <v>0</v>
      </c>
      <c r="M18" s="147">
        <f t="shared" si="4"/>
        <v>427.77</v>
      </c>
      <c r="N18" s="142">
        <f t="shared" si="0"/>
        <v>3.4281683449681245E-3</v>
      </c>
      <c r="O18">
        <f t="shared" si="1"/>
        <v>346.7</v>
      </c>
    </row>
    <row r="19" spans="1:15" x14ac:dyDescent="0.2">
      <c r="A19" s="140" t="s">
        <v>320</v>
      </c>
      <c r="B19" s="140" t="s">
        <v>321</v>
      </c>
      <c r="C19" s="140" t="s">
        <v>110</v>
      </c>
      <c r="D19" s="138" t="s">
        <v>322</v>
      </c>
      <c r="E19" s="140" t="s">
        <v>306</v>
      </c>
      <c r="F19" s="141">
        <f>ROUND(($F$7/'Todas as Ruas'!$F$7)*6,2)</f>
        <v>0.18</v>
      </c>
      <c r="G19" s="147">
        <f>'Todas as Ruas'!G19</f>
        <v>4987.0394999999999</v>
      </c>
      <c r="H19" s="147">
        <f>'Todas as Ruas'!H19</f>
        <v>6152.99</v>
      </c>
      <c r="I19" s="147">
        <f>'Todas as Ruas'!I19</f>
        <v>0</v>
      </c>
      <c r="J19" s="147">
        <f>'Todas as Ruas'!J19</f>
        <v>6153</v>
      </c>
      <c r="K19" s="147">
        <f t="shared" si="2"/>
        <v>1107.54</v>
      </c>
      <c r="L19" s="147">
        <f t="shared" si="3"/>
        <v>0</v>
      </c>
      <c r="M19" s="147">
        <f t="shared" si="4"/>
        <v>1107.54</v>
      </c>
      <c r="N19" s="142">
        <f t="shared" si="0"/>
        <v>8.8758762156906663E-3</v>
      </c>
      <c r="O19">
        <f t="shared" si="1"/>
        <v>897.66</v>
      </c>
    </row>
    <row r="20" spans="1:15" x14ac:dyDescent="0.2">
      <c r="A20" s="140" t="s">
        <v>323</v>
      </c>
      <c r="B20" s="140" t="s">
        <v>324</v>
      </c>
      <c r="C20" s="140" t="s">
        <v>110</v>
      </c>
      <c r="D20" s="138" t="s">
        <v>325</v>
      </c>
      <c r="E20" s="140" t="s">
        <v>306</v>
      </c>
      <c r="F20" s="141">
        <f>ROUND(($F$7/'Todas as Ruas'!$F$7)*6,2)</f>
        <v>0.18</v>
      </c>
      <c r="G20" s="147">
        <f>'Todas as Ruas'!G20</f>
        <v>7704.9210000000003</v>
      </c>
      <c r="H20" s="147">
        <f>'Todas as Ruas'!H20</f>
        <v>9506.33</v>
      </c>
      <c r="I20" s="147">
        <f>'Todas as Ruas'!I20</f>
        <v>0</v>
      </c>
      <c r="J20" s="147">
        <f>'Todas as Ruas'!J20</f>
        <v>9506.33</v>
      </c>
      <c r="K20" s="147">
        <f t="shared" si="2"/>
        <v>1711.14</v>
      </c>
      <c r="L20" s="147">
        <f t="shared" si="3"/>
        <v>0</v>
      </c>
      <c r="M20" s="147">
        <f t="shared" si="4"/>
        <v>1711.14</v>
      </c>
      <c r="N20" s="142">
        <f t="shared" si="0"/>
        <v>1.3713154222616727E-2</v>
      </c>
      <c r="O20">
        <f t="shared" si="1"/>
        <v>1386.88</v>
      </c>
    </row>
    <row r="21" spans="1:15" x14ac:dyDescent="0.2">
      <c r="A21" s="140" t="s">
        <v>326</v>
      </c>
      <c r="B21" s="140" t="s">
        <v>327</v>
      </c>
      <c r="C21" s="140" t="s">
        <v>110</v>
      </c>
      <c r="D21" s="138" t="s">
        <v>328</v>
      </c>
      <c r="E21" s="140" t="s">
        <v>39</v>
      </c>
      <c r="F21" s="141">
        <f>ROUND(($F$7/'Todas as Ruas'!$F$7)*320,2)</f>
        <v>9.66</v>
      </c>
      <c r="G21" s="147">
        <f>'Todas as Ruas'!G21</f>
        <v>245.17779999999999</v>
      </c>
      <c r="H21" s="147">
        <f>'Todas as Ruas'!H21</f>
        <v>0</v>
      </c>
      <c r="I21" s="147">
        <f>'Todas as Ruas'!I21</f>
        <v>302.49</v>
      </c>
      <c r="J21" s="147">
        <f>'Todas as Ruas'!J21</f>
        <v>302.5</v>
      </c>
      <c r="K21" s="147">
        <f t="shared" si="2"/>
        <v>0</v>
      </c>
      <c r="L21" s="147">
        <f t="shared" si="3"/>
        <v>2922.15</v>
      </c>
      <c r="M21" s="147">
        <f t="shared" si="4"/>
        <v>2922.15</v>
      </c>
      <c r="N21" s="142">
        <f t="shared" si="0"/>
        <v>2.3418243750727274E-2</v>
      </c>
      <c r="O21">
        <f t="shared" si="1"/>
        <v>2368.41</v>
      </c>
    </row>
    <row r="22" spans="1:15" x14ac:dyDescent="0.2">
      <c r="A22" s="140" t="s">
        <v>329</v>
      </c>
      <c r="B22" s="140" t="s">
        <v>327</v>
      </c>
      <c r="C22" s="140" t="s">
        <v>110</v>
      </c>
      <c r="D22" s="138" t="s">
        <v>328</v>
      </c>
      <c r="E22" s="140" t="s">
        <v>39</v>
      </c>
      <c r="F22" s="141">
        <f>TRUNC(($F$7/'Todas as Ruas'!$F$7)*120,2)</f>
        <v>3.62</v>
      </c>
      <c r="G22" s="147">
        <f>'Todas as Ruas'!G22</f>
        <v>245.17779999999999</v>
      </c>
      <c r="H22" s="147">
        <f>'Todas as Ruas'!H22</f>
        <v>0</v>
      </c>
      <c r="I22" s="147">
        <f>'Todas as Ruas'!I22</f>
        <v>302.49</v>
      </c>
      <c r="J22" s="147">
        <f>'Todas as Ruas'!J22</f>
        <v>302.5</v>
      </c>
      <c r="K22" s="147">
        <f t="shared" si="2"/>
        <v>0</v>
      </c>
      <c r="L22" s="147">
        <f t="shared" si="3"/>
        <v>1095.05</v>
      </c>
      <c r="M22" s="147">
        <f t="shared" si="4"/>
        <v>1095.05</v>
      </c>
      <c r="N22" s="142">
        <f t="shared" si="0"/>
        <v>8.7757807844340285E-3</v>
      </c>
      <c r="O22">
        <f t="shared" si="1"/>
        <v>887.54</v>
      </c>
    </row>
    <row r="23" spans="1:15" ht="25.5" x14ac:dyDescent="0.2">
      <c r="A23" s="140" t="s">
        <v>330</v>
      </c>
      <c r="B23" s="140" t="s">
        <v>331</v>
      </c>
      <c r="C23" s="140" t="s">
        <v>110</v>
      </c>
      <c r="D23" s="138" t="s">
        <v>238</v>
      </c>
      <c r="E23" s="140" t="s">
        <v>155</v>
      </c>
      <c r="F23" s="141">
        <f>ROUND(($F$7/'Todas as Ruas'!$F$7)*1,2)</f>
        <v>0.03</v>
      </c>
      <c r="G23" s="147">
        <f>'Todas as Ruas'!G23</f>
        <v>73595.7984</v>
      </c>
      <c r="H23" s="147">
        <f>'Todas as Ruas'!H23</f>
        <v>0</v>
      </c>
      <c r="I23" s="147">
        <f>'Todas as Ruas'!I23</f>
        <v>90802.48</v>
      </c>
      <c r="J23" s="147">
        <f>'Todas as Ruas'!J23</f>
        <v>90802.49</v>
      </c>
      <c r="K23" s="147">
        <f t="shared" si="2"/>
        <v>0</v>
      </c>
      <c r="L23" s="147">
        <f t="shared" si="3"/>
        <v>2724.07</v>
      </c>
      <c r="M23" s="147">
        <f t="shared" si="4"/>
        <v>2724.07</v>
      </c>
      <c r="N23" s="142">
        <f t="shared" si="0"/>
        <v>2.1830821571118403E-2</v>
      </c>
      <c r="O23">
        <f t="shared" si="1"/>
        <v>2207.87</v>
      </c>
    </row>
    <row r="24" spans="1:15" hidden="1" x14ac:dyDescent="0.2">
      <c r="A24" s="271" t="s">
        <v>43</v>
      </c>
      <c r="B24" s="271"/>
      <c r="C24" s="271"/>
      <c r="D24" s="134" t="s">
        <v>108</v>
      </c>
      <c r="E24" s="134"/>
      <c r="F24" s="136"/>
      <c r="G24" s="145"/>
      <c r="H24" s="145"/>
      <c r="I24" s="145"/>
      <c r="J24" s="145"/>
      <c r="K24" s="145"/>
      <c r="L24" s="145"/>
      <c r="M24" s="146">
        <f>SUM(M25:M38)</f>
        <v>0</v>
      </c>
      <c r="N24" s="137">
        <f t="shared" si="0"/>
        <v>0</v>
      </c>
      <c r="O24">
        <f t="shared" si="1"/>
        <v>0</v>
      </c>
    </row>
    <row r="25" spans="1:15" hidden="1" x14ac:dyDescent="0.2">
      <c r="A25" s="140" t="s">
        <v>45</v>
      </c>
      <c r="B25" s="140" t="s">
        <v>332</v>
      </c>
      <c r="C25" s="140" t="s">
        <v>110</v>
      </c>
      <c r="D25" s="138" t="s">
        <v>113</v>
      </c>
      <c r="E25" s="140" t="s">
        <v>48</v>
      </c>
      <c r="F25" s="141">
        <v>0</v>
      </c>
      <c r="G25" s="147">
        <f>'Todas as Ruas'!G25</f>
        <v>7.03</v>
      </c>
      <c r="H25" s="147">
        <f>'Todas as Ruas'!H25</f>
        <v>1.1200000000000001</v>
      </c>
      <c r="I25" s="147">
        <f>'Todas as Ruas'!I25</f>
        <v>7.55</v>
      </c>
      <c r="J25" s="147">
        <f>'Todas as Ruas'!J25</f>
        <v>8.67</v>
      </c>
      <c r="K25" s="147">
        <f t="shared" ref="K25:K38" si="5">TRUNC(F25 * H25, 2)</f>
        <v>0</v>
      </c>
      <c r="L25" s="147">
        <f t="shared" ref="L25:L38" si="6">M25 - K25</f>
        <v>0</v>
      </c>
      <c r="M25" s="147">
        <f t="shared" ref="M25:M31" si="7">TRUNC(F25 * J25, 2)</f>
        <v>0</v>
      </c>
      <c r="N25" s="142">
        <f t="shared" si="0"/>
        <v>0</v>
      </c>
      <c r="O25">
        <f t="shared" si="1"/>
        <v>0</v>
      </c>
    </row>
    <row r="26" spans="1:15" ht="25.5" hidden="1" x14ac:dyDescent="0.2">
      <c r="A26" s="140" t="s">
        <v>49</v>
      </c>
      <c r="B26" s="140" t="s">
        <v>333</v>
      </c>
      <c r="C26" s="140" t="s">
        <v>110</v>
      </c>
      <c r="D26" s="138" t="s">
        <v>114</v>
      </c>
      <c r="E26" s="140" t="s">
        <v>48</v>
      </c>
      <c r="F26" s="141">
        <v>0</v>
      </c>
      <c r="G26" s="147">
        <f>'Todas as Ruas'!G26</f>
        <v>163.35</v>
      </c>
      <c r="H26" s="147">
        <f>'Todas as Ruas'!H26</f>
        <v>12.29</v>
      </c>
      <c r="I26" s="147">
        <f>'Todas as Ruas'!I26</f>
        <v>189.25</v>
      </c>
      <c r="J26" s="147">
        <f>'Todas as Ruas'!J26</f>
        <v>201.54</v>
      </c>
      <c r="K26" s="147">
        <f t="shared" si="5"/>
        <v>0</v>
      </c>
      <c r="L26" s="147">
        <f t="shared" si="6"/>
        <v>0</v>
      </c>
      <c r="M26" s="147">
        <f t="shared" si="7"/>
        <v>0</v>
      </c>
      <c r="N26" s="142">
        <f t="shared" si="0"/>
        <v>0</v>
      </c>
      <c r="O26">
        <f t="shared" si="1"/>
        <v>0</v>
      </c>
    </row>
    <row r="27" spans="1:15" hidden="1" x14ac:dyDescent="0.2">
      <c r="A27" s="140" t="s">
        <v>52</v>
      </c>
      <c r="B27" s="140" t="s">
        <v>334</v>
      </c>
      <c r="C27" s="140" t="s">
        <v>110</v>
      </c>
      <c r="D27" s="138" t="s">
        <v>335</v>
      </c>
      <c r="E27" s="140" t="s">
        <v>336</v>
      </c>
      <c r="F27" s="141">
        <v>0</v>
      </c>
      <c r="G27" s="147">
        <f>'Todas as Ruas'!G27</f>
        <v>470.66</v>
      </c>
      <c r="H27" s="147">
        <f>'Todas as Ruas'!H27</f>
        <v>66.45</v>
      </c>
      <c r="I27" s="147">
        <f>'Todas as Ruas'!I27</f>
        <v>514.25</v>
      </c>
      <c r="J27" s="147">
        <f>'Todas as Ruas'!J27</f>
        <v>580.70000000000005</v>
      </c>
      <c r="K27" s="147">
        <f t="shared" si="5"/>
        <v>0</v>
      </c>
      <c r="L27" s="147">
        <f t="shared" si="6"/>
        <v>0</v>
      </c>
      <c r="M27" s="147">
        <f t="shared" si="7"/>
        <v>0</v>
      </c>
      <c r="N27" s="142">
        <f t="shared" si="0"/>
        <v>0</v>
      </c>
      <c r="O27">
        <f t="shared" si="1"/>
        <v>0</v>
      </c>
    </row>
    <row r="28" spans="1:15" hidden="1" x14ac:dyDescent="0.2">
      <c r="A28" s="140" t="s">
        <v>55</v>
      </c>
      <c r="B28" s="140" t="s">
        <v>337</v>
      </c>
      <c r="C28" s="140" t="s">
        <v>110</v>
      </c>
      <c r="D28" s="138" t="s">
        <v>115</v>
      </c>
      <c r="E28" s="140" t="s">
        <v>48</v>
      </c>
      <c r="F28" s="141">
        <v>0</v>
      </c>
      <c r="G28" s="147">
        <f>'Todas as Ruas'!G28</f>
        <v>20.21</v>
      </c>
      <c r="H28" s="147">
        <f>'Todas as Ruas'!H28</f>
        <v>18.850000000000001</v>
      </c>
      <c r="I28" s="147">
        <f>'Todas as Ruas'!I28</f>
        <v>6.08</v>
      </c>
      <c r="J28" s="147">
        <f>'Todas as Ruas'!J28</f>
        <v>24.93</v>
      </c>
      <c r="K28" s="147">
        <f t="shared" si="5"/>
        <v>0</v>
      </c>
      <c r="L28" s="147">
        <f t="shared" si="6"/>
        <v>0</v>
      </c>
      <c r="M28" s="147">
        <f t="shared" si="7"/>
        <v>0</v>
      </c>
      <c r="N28" s="142">
        <f t="shared" si="0"/>
        <v>0</v>
      </c>
      <c r="O28">
        <f t="shared" si="1"/>
        <v>0</v>
      </c>
    </row>
    <row r="29" spans="1:15" ht="25.5" hidden="1" x14ac:dyDescent="0.2">
      <c r="A29" s="140" t="s">
        <v>59</v>
      </c>
      <c r="B29" s="140" t="s">
        <v>338</v>
      </c>
      <c r="C29" s="140" t="s">
        <v>110</v>
      </c>
      <c r="D29" s="138" t="s">
        <v>119</v>
      </c>
      <c r="E29" s="140" t="s">
        <v>48</v>
      </c>
      <c r="F29" s="141">
        <v>0</v>
      </c>
      <c r="G29" s="147">
        <f>'Todas as Ruas'!G29</f>
        <v>240.05</v>
      </c>
      <c r="H29" s="147">
        <f>'Todas as Ruas'!H29</f>
        <v>1.03</v>
      </c>
      <c r="I29" s="147">
        <f>'Todas as Ruas'!I29</f>
        <v>295.14</v>
      </c>
      <c r="J29" s="147">
        <f>'Todas as Ruas'!J29</f>
        <v>296.17</v>
      </c>
      <c r="K29" s="147">
        <f t="shared" si="5"/>
        <v>0</v>
      </c>
      <c r="L29" s="147">
        <f t="shared" si="6"/>
        <v>0</v>
      </c>
      <c r="M29" s="147">
        <f t="shared" si="7"/>
        <v>0</v>
      </c>
      <c r="N29" s="142">
        <f t="shared" si="0"/>
        <v>0</v>
      </c>
      <c r="O29">
        <f t="shared" si="1"/>
        <v>0</v>
      </c>
    </row>
    <row r="30" spans="1:15" hidden="1" x14ac:dyDescent="0.2">
      <c r="A30" s="140" t="s">
        <v>339</v>
      </c>
      <c r="B30" s="140" t="s">
        <v>340</v>
      </c>
      <c r="C30" s="140" t="s">
        <v>110</v>
      </c>
      <c r="D30" s="138" t="s">
        <v>116</v>
      </c>
      <c r="E30" s="140" t="s">
        <v>341</v>
      </c>
      <c r="F30" s="141">
        <v>0</v>
      </c>
      <c r="G30" s="147">
        <f>'Todas as Ruas'!G30</f>
        <v>0.82</v>
      </c>
      <c r="H30" s="147">
        <f>'Todas as Ruas'!H30</f>
        <v>0</v>
      </c>
      <c r="I30" s="147">
        <f>'Todas as Ruas'!I30</f>
        <v>1.01</v>
      </c>
      <c r="J30" s="147">
        <f>'Todas as Ruas'!J30</f>
        <v>1.01</v>
      </c>
      <c r="K30" s="147">
        <f t="shared" si="5"/>
        <v>0</v>
      </c>
      <c r="L30" s="147">
        <f t="shared" si="6"/>
        <v>0</v>
      </c>
      <c r="M30" s="147">
        <f t="shared" si="7"/>
        <v>0</v>
      </c>
      <c r="N30" s="142">
        <f t="shared" si="0"/>
        <v>0</v>
      </c>
      <c r="O30">
        <f t="shared" si="1"/>
        <v>0</v>
      </c>
    </row>
    <row r="31" spans="1:15" hidden="1" x14ac:dyDescent="0.2">
      <c r="A31" s="140" t="s">
        <v>342</v>
      </c>
      <c r="B31" s="140" t="s">
        <v>343</v>
      </c>
      <c r="C31" s="140" t="s">
        <v>110</v>
      </c>
      <c r="D31" s="138" t="s">
        <v>344</v>
      </c>
      <c r="E31" s="140" t="s">
        <v>25</v>
      </c>
      <c r="F31" s="141">
        <v>0</v>
      </c>
      <c r="G31" s="147">
        <f>'Todas as Ruas'!G31</f>
        <v>0.56000000000000005</v>
      </c>
      <c r="H31" s="147">
        <f>'Todas as Ruas'!H31</f>
        <v>0.05</v>
      </c>
      <c r="I31" s="147">
        <f>'Todas as Ruas'!I31</f>
        <v>0.64</v>
      </c>
      <c r="J31" s="147">
        <f>'Todas as Ruas'!J31</f>
        <v>0.69</v>
      </c>
      <c r="K31" s="147">
        <f t="shared" si="5"/>
        <v>0</v>
      </c>
      <c r="L31" s="147">
        <f t="shared" si="6"/>
        <v>0</v>
      </c>
      <c r="M31" s="147">
        <f t="shared" si="7"/>
        <v>0</v>
      </c>
      <c r="N31" s="142">
        <f t="shared" si="0"/>
        <v>0</v>
      </c>
      <c r="O31">
        <f t="shared" si="1"/>
        <v>0</v>
      </c>
    </row>
    <row r="32" spans="1:15" ht="25.5" hidden="1" x14ac:dyDescent="0.2">
      <c r="A32" s="140" t="s">
        <v>345</v>
      </c>
      <c r="B32" s="140" t="s">
        <v>346</v>
      </c>
      <c r="C32" s="140" t="s">
        <v>110</v>
      </c>
      <c r="D32" s="138" t="s">
        <v>222</v>
      </c>
      <c r="E32" s="140" t="s">
        <v>120</v>
      </c>
      <c r="F32" s="141">
        <v>0</v>
      </c>
      <c r="G32" s="147">
        <f>'Todas as Ruas'!G32</f>
        <v>3122.09</v>
      </c>
      <c r="H32" s="147">
        <f>'Todas as Ruas'!H32</f>
        <v>0</v>
      </c>
      <c r="I32" s="147">
        <f>'Todas as Ruas'!I32</f>
        <v>3590.4</v>
      </c>
      <c r="J32" s="147" t="str">
        <f>'Todas as Ruas'!J32</f>
        <v>3590,4
(15.0%)</v>
      </c>
      <c r="K32" s="147">
        <f t="shared" si="5"/>
        <v>0</v>
      </c>
      <c r="L32" s="147">
        <f t="shared" si="6"/>
        <v>0</v>
      </c>
      <c r="M32" s="147">
        <f>TRUNC((F32 * 1 ) * TRUNC(G32 * (1 + 15 / 100), 2), 2)</f>
        <v>0</v>
      </c>
      <c r="N32" s="142">
        <f t="shared" si="0"/>
        <v>0</v>
      </c>
      <c r="O32">
        <f t="shared" si="1"/>
        <v>0</v>
      </c>
    </row>
    <row r="33" spans="1:15" ht="38.25" hidden="1" x14ac:dyDescent="0.2">
      <c r="A33" s="140" t="s">
        <v>347</v>
      </c>
      <c r="B33" s="140" t="s">
        <v>348</v>
      </c>
      <c r="C33" s="140" t="s">
        <v>23</v>
      </c>
      <c r="D33" s="138" t="s">
        <v>349</v>
      </c>
      <c r="E33" s="140" t="s">
        <v>350</v>
      </c>
      <c r="F33" s="141">
        <v>0</v>
      </c>
      <c r="G33" s="147">
        <f>'Todas as Ruas'!G33</f>
        <v>1.69</v>
      </c>
      <c r="H33" s="147">
        <f>'Todas as Ruas'!H33</f>
        <v>0.13</v>
      </c>
      <c r="I33" s="147">
        <f>'Todas as Ruas'!I33</f>
        <v>1.95</v>
      </c>
      <c r="J33" s="147">
        <f>'Todas as Ruas'!J33</f>
        <v>2.08</v>
      </c>
      <c r="K33" s="147">
        <f t="shared" si="5"/>
        <v>0</v>
      </c>
      <c r="L33" s="147">
        <f t="shared" si="6"/>
        <v>0</v>
      </c>
      <c r="M33" s="147">
        <f t="shared" ref="M33:M38" si="8">TRUNC(F33 * J33, 2)</f>
        <v>0</v>
      </c>
      <c r="N33" s="142">
        <f t="shared" si="0"/>
        <v>0</v>
      </c>
      <c r="O33">
        <f t="shared" si="1"/>
        <v>0</v>
      </c>
    </row>
    <row r="34" spans="1:15" ht="38.25" hidden="1" x14ac:dyDescent="0.2">
      <c r="A34" s="140" t="s">
        <v>351</v>
      </c>
      <c r="B34" s="140" t="s">
        <v>352</v>
      </c>
      <c r="C34" s="140" t="s">
        <v>23</v>
      </c>
      <c r="D34" s="138" t="s">
        <v>353</v>
      </c>
      <c r="E34" s="140" t="s">
        <v>350</v>
      </c>
      <c r="F34" s="141">
        <v>0</v>
      </c>
      <c r="G34" s="147">
        <f>'Todas as Ruas'!G34</f>
        <v>0.64</v>
      </c>
      <c r="H34" s="147">
        <f>'Todas as Ruas'!H34</f>
        <v>0.05</v>
      </c>
      <c r="I34" s="147">
        <f>'Todas as Ruas'!I34</f>
        <v>0.73</v>
      </c>
      <c r="J34" s="147">
        <f>'Todas as Ruas'!J34</f>
        <v>0.78</v>
      </c>
      <c r="K34" s="147">
        <f t="shared" si="5"/>
        <v>0</v>
      </c>
      <c r="L34" s="147">
        <f t="shared" si="6"/>
        <v>0</v>
      </c>
      <c r="M34" s="147">
        <f t="shared" si="8"/>
        <v>0</v>
      </c>
      <c r="N34" s="142">
        <f t="shared" si="0"/>
        <v>0</v>
      </c>
      <c r="O34">
        <f t="shared" si="1"/>
        <v>0</v>
      </c>
    </row>
    <row r="35" spans="1:15" ht="25.5" hidden="1" x14ac:dyDescent="0.2">
      <c r="A35" s="140" t="s">
        <v>354</v>
      </c>
      <c r="B35" s="140" t="s">
        <v>355</v>
      </c>
      <c r="C35" s="140" t="s">
        <v>110</v>
      </c>
      <c r="D35" s="138" t="s">
        <v>356</v>
      </c>
      <c r="E35" s="140" t="s">
        <v>155</v>
      </c>
      <c r="F35" s="141">
        <v>0</v>
      </c>
      <c r="G35" s="147">
        <f>'Todas as Ruas'!G35</f>
        <v>4969.53</v>
      </c>
      <c r="H35" s="147">
        <f>'Todas as Ruas'!H35</f>
        <v>2317.2199999999998</v>
      </c>
      <c r="I35" s="147">
        <f>'Todas as Ruas'!I35</f>
        <v>3814.18</v>
      </c>
      <c r="J35" s="147">
        <f>'Todas as Ruas'!J35</f>
        <v>6131.4</v>
      </c>
      <c r="K35" s="147">
        <f t="shared" si="5"/>
        <v>0</v>
      </c>
      <c r="L35" s="147">
        <f t="shared" si="6"/>
        <v>0</v>
      </c>
      <c r="M35" s="147">
        <f t="shared" si="8"/>
        <v>0</v>
      </c>
      <c r="N35" s="142">
        <f t="shared" si="0"/>
        <v>0</v>
      </c>
      <c r="O35">
        <f t="shared" si="1"/>
        <v>0</v>
      </c>
    </row>
    <row r="36" spans="1:15" ht="25.5" hidden="1" x14ac:dyDescent="0.2">
      <c r="A36" s="140" t="s">
        <v>1545</v>
      </c>
      <c r="B36" s="140">
        <v>1023</v>
      </c>
      <c r="C36" s="140" t="s">
        <v>31</v>
      </c>
      <c r="D36" s="138" t="s">
        <v>1548</v>
      </c>
      <c r="E36" s="140" t="s">
        <v>155</v>
      </c>
      <c r="F36" s="141">
        <v>0</v>
      </c>
      <c r="G36" s="147">
        <v>1900.28</v>
      </c>
      <c r="H36" s="147">
        <f>J36-I36</f>
        <v>468.90999999999985</v>
      </c>
      <c r="I36" s="147">
        <f>ROUND(J36*0.8,2)</f>
        <v>1875.65</v>
      </c>
      <c r="J36" s="147">
        <f>'Todas as Ruas'!J36</f>
        <v>2344.56</v>
      </c>
      <c r="K36" s="147">
        <f t="shared" ref="K36" si="9">TRUNC(F36 * H36, 2)</f>
        <v>0</v>
      </c>
      <c r="L36" s="147">
        <f t="shared" ref="L36" si="10">M36 - K36</f>
        <v>0</v>
      </c>
      <c r="M36" s="147">
        <f t="shared" si="8"/>
        <v>0</v>
      </c>
      <c r="N36" s="142">
        <f t="shared" ref="N36" si="11">M36 / $M$115</f>
        <v>0</v>
      </c>
    </row>
    <row r="37" spans="1:15" ht="25.5" hidden="1" x14ac:dyDescent="0.2">
      <c r="A37" s="140" t="s">
        <v>1546</v>
      </c>
      <c r="B37" s="140" t="s">
        <v>358</v>
      </c>
      <c r="C37" s="140" t="s">
        <v>110</v>
      </c>
      <c r="D37" s="138" t="s">
        <v>359</v>
      </c>
      <c r="E37" s="140" t="s">
        <v>336</v>
      </c>
      <c r="F37" s="141">
        <v>0</v>
      </c>
      <c r="G37" s="147">
        <f>'Todas as Ruas'!G37</f>
        <v>51.88</v>
      </c>
      <c r="H37" s="147">
        <f>'Todas as Ruas'!H37</f>
        <v>13.89</v>
      </c>
      <c r="I37" s="147">
        <f>'Todas as Ruas'!I37</f>
        <v>50.11</v>
      </c>
      <c r="J37" s="147">
        <f>'Todas as Ruas'!J37</f>
        <v>64</v>
      </c>
      <c r="K37" s="147">
        <f t="shared" si="5"/>
        <v>0</v>
      </c>
      <c r="L37" s="147">
        <f t="shared" si="6"/>
        <v>0</v>
      </c>
      <c r="M37" s="147">
        <f t="shared" si="8"/>
        <v>0</v>
      </c>
      <c r="N37" s="142">
        <f t="shared" si="0"/>
        <v>0</v>
      </c>
      <c r="O37">
        <f t="shared" si="1"/>
        <v>0</v>
      </c>
    </row>
    <row r="38" spans="1:15" ht="25.5" hidden="1" x14ac:dyDescent="0.2">
      <c r="A38" s="140" t="s">
        <v>1547</v>
      </c>
      <c r="B38" s="140" t="s">
        <v>361</v>
      </c>
      <c r="C38" s="140" t="s">
        <v>110</v>
      </c>
      <c r="D38" s="138" t="s">
        <v>362</v>
      </c>
      <c r="E38" s="140" t="s">
        <v>155</v>
      </c>
      <c r="F38" s="141">
        <v>0</v>
      </c>
      <c r="G38" s="147">
        <f>'Todas as Ruas'!G38</f>
        <v>798.59</v>
      </c>
      <c r="H38" s="147">
        <f>'Todas as Ruas'!H38</f>
        <v>324.83999999999997</v>
      </c>
      <c r="I38" s="147">
        <f>'Todas as Ruas'!I38</f>
        <v>660.46</v>
      </c>
      <c r="J38" s="147">
        <f>'Todas as Ruas'!J38</f>
        <v>985.3</v>
      </c>
      <c r="K38" s="147">
        <f t="shared" si="5"/>
        <v>0</v>
      </c>
      <c r="L38" s="147">
        <f t="shared" si="6"/>
        <v>0</v>
      </c>
      <c r="M38" s="147">
        <f t="shared" si="8"/>
        <v>0</v>
      </c>
      <c r="N38" s="142">
        <f t="shared" si="0"/>
        <v>0</v>
      </c>
      <c r="O38">
        <f t="shared" si="1"/>
        <v>0</v>
      </c>
    </row>
    <row r="39" spans="1:15" x14ac:dyDescent="0.2">
      <c r="A39" s="271" t="s">
        <v>61</v>
      </c>
      <c r="B39" s="271"/>
      <c r="C39" s="271"/>
      <c r="D39" s="134" t="s">
        <v>62</v>
      </c>
      <c r="E39" s="134"/>
      <c r="F39" s="136"/>
      <c r="G39" s="145"/>
      <c r="H39" s="145"/>
      <c r="I39" s="145"/>
      <c r="J39" s="145"/>
      <c r="K39" s="145"/>
      <c r="L39" s="145"/>
      <c r="M39" s="146">
        <f>M40+M50+M60</f>
        <v>94538.200000000012</v>
      </c>
      <c r="N39" s="137">
        <f t="shared" ref="N39:N70" si="12">M39 / $M$115</f>
        <v>0.75763345870506482</v>
      </c>
      <c r="O39">
        <f t="shared" si="1"/>
        <v>0</v>
      </c>
    </row>
    <row r="40" spans="1:15" x14ac:dyDescent="0.2">
      <c r="A40" s="271" t="s">
        <v>63</v>
      </c>
      <c r="B40" s="271"/>
      <c r="C40" s="271"/>
      <c r="D40" s="134" t="s">
        <v>64</v>
      </c>
      <c r="E40" s="134"/>
      <c r="F40" s="136"/>
      <c r="G40" s="145"/>
      <c r="H40" s="145"/>
      <c r="I40" s="145"/>
      <c r="J40" s="145"/>
      <c r="K40" s="145"/>
      <c r="L40" s="145"/>
      <c r="M40" s="146">
        <f>SUM(M41:M49)</f>
        <v>43217.600000000006</v>
      </c>
      <c r="N40" s="137">
        <f t="shared" si="12"/>
        <v>0.34634782304858791</v>
      </c>
      <c r="O40">
        <f t="shared" si="1"/>
        <v>0</v>
      </c>
    </row>
    <row r="41" spans="1:15" x14ac:dyDescent="0.2">
      <c r="A41" s="140" t="s">
        <v>65</v>
      </c>
      <c r="B41" s="140" t="s">
        <v>363</v>
      </c>
      <c r="C41" s="140" t="s">
        <v>110</v>
      </c>
      <c r="D41" s="138" t="s">
        <v>129</v>
      </c>
      <c r="E41" s="140" t="s">
        <v>25</v>
      </c>
      <c r="F41" s="141">
        <f>F7</f>
        <v>1070</v>
      </c>
      <c r="G41" s="147">
        <f>'Todas as Ruas'!G41</f>
        <v>0.42</v>
      </c>
      <c r="H41" s="147">
        <f>'Todas as Ruas'!H41</f>
        <v>0.03</v>
      </c>
      <c r="I41" s="147">
        <f>'Todas as Ruas'!I41</f>
        <v>0.48</v>
      </c>
      <c r="J41" s="147">
        <f>'Todas as Ruas'!J41</f>
        <v>0.51</v>
      </c>
      <c r="K41" s="147">
        <f>ROUND(F41 * H41, 2)</f>
        <v>32.1</v>
      </c>
      <c r="L41" s="147">
        <f t="shared" ref="L41:L49" si="13">M41 - K41</f>
        <v>513.6</v>
      </c>
      <c r="M41" s="147">
        <f>ROUND(F41 * J41, 2)</f>
        <v>545.70000000000005</v>
      </c>
      <c r="N41" s="142">
        <f t="shared" si="12"/>
        <v>4.3732647587467702E-3</v>
      </c>
      <c r="O41">
        <f t="shared" si="1"/>
        <v>449.4</v>
      </c>
    </row>
    <row r="42" spans="1:15" ht="25.5" x14ac:dyDescent="0.2">
      <c r="A42" s="140" t="s">
        <v>67</v>
      </c>
      <c r="B42" s="140" t="s">
        <v>364</v>
      </c>
      <c r="C42" s="140" t="s">
        <v>110</v>
      </c>
      <c r="D42" s="138" t="s">
        <v>224</v>
      </c>
      <c r="E42" s="140" t="s">
        <v>120</v>
      </c>
      <c r="F42" s="141">
        <f>ROUND(F41*0.0005,2)</f>
        <v>0.54</v>
      </c>
      <c r="G42" s="147">
        <f>'Todas as Ruas'!G42</f>
        <v>3133.24</v>
      </c>
      <c r="H42" s="147">
        <f>'Todas as Ruas'!H42</f>
        <v>0</v>
      </c>
      <c r="I42" s="147">
        <f>'Todas as Ruas'!I42</f>
        <v>3603.22</v>
      </c>
      <c r="J42" s="147" t="str">
        <f>'Todas as Ruas'!J42</f>
        <v>3603,22
(15.0%)</v>
      </c>
      <c r="K42" s="147">
        <f>TRUNC(F42 * H42, 2)</f>
        <v>0</v>
      </c>
      <c r="L42" s="147">
        <f t="shared" si="13"/>
        <v>1945.74</v>
      </c>
      <c r="M42" s="147">
        <f>ROUND((F42 * 1 ) * TRUNC(G42 * (1 + 15 / 100), 2), 2)</f>
        <v>1945.74</v>
      </c>
      <c r="N42" s="142">
        <f t="shared" si="12"/>
        <v>1.5593249352545243E-2</v>
      </c>
      <c r="O42">
        <f t="shared" si="1"/>
        <v>1691.94</v>
      </c>
    </row>
    <row r="43" spans="1:15" ht="38.25" x14ac:dyDescent="0.2">
      <c r="A43" s="140" t="s">
        <v>69</v>
      </c>
      <c r="B43" s="140" t="s">
        <v>348</v>
      </c>
      <c r="C43" s="140" t="s">
        <v>23</v>
      </c>
      <c r="D43" s="138" t="s">
        <v>349</v>
      </c>
      <c r="E43" s="140" t="s">
        <v>350</v>
      </c>
      <c r="F43" s="141">
        <f>ROUND(F42*30,2)</f>
        <v>16.2</v>
      </c>
      <c r="G43" s="147">
        <f>'Todas as Ruas'!G43</f>
        <v>1.69</v>
      </c>
      <c r="H43" s="147">
        <f>'Todas as Ruas'!H43</f>
        <v>0.13</v>
      </c>
      <c r="I43" s="147">
        <f>'Todas as Ruas'!I43</f>
        <v>1.95</v>
      </c>
      <c r="J43" s="147">
        <f>'Todas as Ruas'!J43</f>
        <v>2.08</v>
      </c>
      <c r="K43" s="147">
        <f>ROUND(F43 * H43, 2)</f>
        <v>2.11</v>
      </c>
      <c r="L43" s="147">
        <f t="shared" si="13"/>
        <v>31.590000000000003</v>
      </c>
      <c r="M43" s="147">
        <f>ROUND(F43 * J43, 2)</f>
        <v>33.700000000000003</v>
      </c>
      <c r="N43" s="142">
        <f t="shared" si="12"/>
        <v>2.7007334134096782E-4</v>
      </c>
      <c r="O43">
        <f t="shared" si="1"/>
        <v>27.37</v>
      </c>
    </row>
    <row r="44" spans="1:15" ht="38.25" x14ac:dyDescent="0.2">
      <c r="A44" s="140" t="s">
        <v>365</v>
      </c>
      <c r="B44" s="140" t="s">
        <v>352</v>
      </c>
      <c r="C44" s="140" t="s">
        <v>23</v>
      </c>
      <c r="D44" s="138" t="s">
        <v>353</v>
      </c>
      <c r="E44" s="140" t="s">
        <v>350</v>
      </c>
      <c r="F44" s="141">
        <f>ROUND(F42*(DMT!$H$31-30),2)</f>
        <v>166.86</v>
      </c>
      <c r="G44" s="147">
        <f>'Todas as Ruas'!G44</f>
        <v>0.64</v>
      </c>
      <c r="H44" s="147">
        <f>'Todas as Ruas'!H44</f>
        <v>0.05</v>
      </c>
      <c r="I44" s="147">
        <f>'Todas as Ruas'!I44</f>
        <v>0.73</v>
      </c>
      <c r="J44" s="147">
        <f>'Todas as Ruas'!J44</f>
        <v>0.78</v>
      </c>
      <c r="K44" s="147">
        <f>ROUND(F44 * H44, 2)</f>
        <v>8.34</v>
      </c>
      <c r="L44" s="147">
        <f t="shared" si="13"/>
        <v>121.81</v>
      </c>
      <c r="M44" s="147">
        <f>ROUND(F44 * J44, 2)</f>
        <v>130.15</v>
      </c>
      <c r="N44" s="142">
        <f t="shared" si="12"/>
        <v>1.04302805268626E-3</v>
      </c>
      <c r="O44">
        <f t="shared" si="1"/>
        <v>106.79</v>
      </c>
    </row>
    <row r="45" spans="1:15" x14ac:dyDescent="0.2">
      <c r="A45" s="140" t="s">
        <v>366</v>
      </c>
      <c r="B45" s="140" t="s">
        <v>367</v>
      </c>
      <c r="C45" s="140" t="s">
        <v>110</v>
      </c>
      <c r="D45" s="138" t="s">
        <v>124</v>
      </c>
      <c r="E45" s="140" t="s">
        <v>120</v>
      </c>
      <c r="F45" s="141">
        <f>ROUND(F41*0.025*2.5548,2)</f>
        <v>68.34</v>
      </c>
      <c r="G45" s="147">
        <f>'Todas as Ruas'!G45</f>
        <v>191.74</v>
      </c>
      <c r="H45" s="147">
        <f>'Todas as Ruas'!H45</f>
        <v>3.53</v>
      </c>
      <c r="I45" s="147">
        <f>'Todas as Ruas'!I45</f>
        <v>233.03</v>
      </c>
      <c r="J45" s="147">
        <f>'Todas as Ruas'!J45</f>
        <v>236.56</v>
      </c>
      <c r="K45" s="147">
        <f>ROUND(F45 * H45, 2)</f>
        <v>241.24</v>
      </c>
      <c r="L45" s="147">
        <f t="shared" si="13"/>
        <v>15925.27</v>
      </c>
      <c r="M45" s="147">
        <f>ROUND(F45 * J45, 2)</f>
        <v>16166.51</v>
      </c>
      <c r="N45" s="142">
        <f t="shared" si="12"/>
        <v>0.12955915054961928</v>
      </c>
      <c r="O45">
        <f t="shared" si="1"/>
        <v>13103.51</v>
      </c>
    </row>
    <row r="46" spans="1:15" ht="25.5" x14ac:dyDescent="0.2">
      <c r="A46" s="140" t="s">
        <v>368</v>
      </c>
      <c r="B46" s="140" t="s">
        <v>369</v>
      </c>
      <c r="C46" s="140" t="s">
        <v>110</v>
      </c>
      <c r="D46" s="138" t="s">
        <v>370</v>
      </c>
      <c r="E46" s="140" t="s">
        <v>120</v>
      </c>
      <c r="F46" s="141">
        <f>ROUND(F45*0.055,2)</f>
        <v>3.76</v>
      </c>
      <c r="G46" s="147">
        <f>'Todas as Ruas'!G46</f>
        <v>4117.58</v>
      </c>
      <c r="H46" s="147">
        <f>'Todas as Ruas'!H46</f>
        <v>0</v>
      </c>
      <c r="I46" s="147">
        <f>'Todas as Ruas'!I46</f>
        <v>4735.21</v>
      </c>
      <c r="J46" s="147" t="str">
        <f>'Todas as Ruas'!J46</f>
        <v>4735,21
(15.0%)</v>
      </c>
      <c r="K46" s="147">
        <f>TRUNC(F46 * H46, 2)</f>
        <v>0</v>
      </c>
      <c r="L46" s="147">
        <f t="shared" si="13"/>
        <v>17804.39</v>
      </c>
      <c r="M46" s="147">
        <f>ROUND((F46 * 1 ) * TRUNC(G46 * (1 + 15 / 100), 2), 2)</f>
        <v>17804.39</v>
      </c>
      <c r="N46" s="142">
        <f t="shared" si="12"/>
        <v>0.14268519578153452</v>
      </c>
      <c r="O46">
        <f t="shared" si="1"/>
        <v>15482.1</v>
      </c>
    </row>
    <row r="47" spans="1:15" ht="38.25" x14ac:dyDescent="0.2">
      <c r="A47" s="140" t="s">
        <v>371</v>
      </c>
      <c r="B47" s="140" t="s">
        <v>348</v>
      </c>
      <c r="C47" s="140" t="s">
        <v>23</v>
      </c>
      <c r="D47" s="138" t="s">
        <v>349</v>
      </c>
      <c r="E47" s="140" t="s">
        <v>350</v>
      </c>
      <c r="F47" s="141">
        <f>ROUND(F46*30,2)</f>
        <v>112.8</v>
      </c>
      <c r="G47" s="147">
        <f>'Todas as Ruas'!G47</f>
        <v>1.69</v>
      </c>
      <c r="H47" s="147">
        <f>'Todas as Ruas'!H47</f>
        <v>0.13</v>
      </c>
      <c r="I47" s="147">
        <f>'Todas as Ruas'!I47</f>
        <v>1.95</v>
      </c>
      <c r="J47" s="147">
        <f>'Todas as Ruas'!J47</f>
        <v>2.08</v>
      </c>
      <c r="K47" s="147">
        <f>ROUND(F47 * H47, 2)</f>
        <v>14.66</v>
      </c>
      <c r="L47" s="147">
        <f t="shared" si="13"/>
        <v>219.96</v>
      </c>
      <c r="M47" s="147">
        <f>ROUND(F47 * J47, 2)</f>
        <v>234.62</v>
      </c>
      <c r="N47" s="142">
        <f t="shared" si="12"/>
        <v>1.8802554108432602E-3</v>
      </c>
      <c r="O47">
        <f t="shared" si="1"/>
        <v>190.63</v>
      </c>
    </row>
    <row r="48" spans="1:15" ht="38.25" x14ac:dyDescent="0.2">
      <c r="A48" s="140" t="s">
        <v>372</v>
      </c>
      <c r="B48" s="140" t="s">
        <v>352</v>
      </c>
      <c r="C48" s="140" t="s">
        <v>23</v>
      </c>
      <c r="D48" s="138" t="s">
        <v>353</v>
      </c>
      <c r="E48" s="140" t="s">
        <v>350</v>
      </c>
      <c r="F48" s="141">
        <f>ROUND(F46*(DMT!$H$31-30),2)</f>
        <v>1161.8399999999999</v>
      </c>
      <c r="G48" s="147">
        <f>'Todas as Ruas'!G48</f>
        <v>0.64</v>
      </c>
      <c r="H48" s="147">
        <f>'Todas as Ruas'!H48</f>
        <v>0.05</v>
      </c>
      <c r="I48" s="147">
        <f>'Todas as Ruas'!I48</f>
        <v>0.73</v>
      </c>
      <c r="J48" s="147">
        <f>'Todas as Ruas'!J48</f>
        <v>0.78</v>
      </c>
      <c r="K48" s="147">
        <f>ROUND(F48 * H48, 2)</f>
        <v>58.09</v>
      </c>
      <c r="L48" s="147">
        <f t="shared" si="13"/>
        <v>848.15</v>
      </c>
      <c r="M48" s="147">
        <f>ROUND(F48 * J48, 2)</f>
        <v>906.24</v>
      </c>
      <c r="N48" s="142">
        <f t="shared" si="12"/>
        <v>7.2626488088082686E-3</v>
      </c>
      <c r="O48">
        <f t="shared" si="1"/>
        <v>743.57</v>
      </c>
    </row>
    <row r="49" spans="1:15" x14ac:dyDescent="0.2">
      <c r="A49" s="140" t="s">
        <v>373</v>
      </c>
      <c r="B49" s="140" t="s">
        <v>340</v>
      </c>
      <c r="C49" s="140" t="s">
        <v>110</v>
      </c>
      <c r="D49" s="138" t="s">
        <v>116</v>
      </c>
      <c r="E49" s="140" t="s">
        <v>341</v>
      </c>
      <c r="F49" s="141">
        <f>ROUND(F45*DMT!$H$20,2)</f>
        <v>5396.58</v>
      </c>
      <c r="G49" s="147">
        <f>'Todas as Ruas'!G49</f>
        <v>0.82</v>
      </c>
      <c r="H49" s="147">
        <f>'Todas as Ruas'!H49</f>
        <v>0</v>
      </c>
      <c r="I49" s="147">
        <f>'Todas as Ruas'!I49</f>
        <v>1.01</v>
      </c>
      <c r="J49" s="147">
        <f>'Todas as Ruas'!J49</f>
        <v>1.01</v>
      </c>
      <c r="K49" s="147">
        <f>ROUND(F49 * H49, 2)</f>
        <v>0</v>
      </c>
      <c r="L49" s="147">
        <f t="shared" si="13"/>
        <v>5450.55</v>
      </c>
      <c r="M49" s="147">
        <f>ROUND(F49 * J49, 2)</f>
        <v>5450.55</v>
      </c>
      <c r="N49" s="142">
        <f t="shared" si="12"/>
        <v>4.3680956992463271E-2</v>
      </c>
      <c r="O49">
        <f t="shared" si="1"/>
        <v>4425.1899999999996</v>
      </c>
    </row>
    <row r="50" spans="1:15" x14ac:dyDescent="0.2">
      <c r="A50" s="271" t="s">
        <v>70</v>
      </c>
      <c r="B50" s="271"/>
      <c r="C50" s="271"/>
      <c r="D50" s="134" t="s">
        <v>71</v>
      </c>
      <c r="E50" s="134"/>
      <c r="F50" s="136"/>
      <c r="G50" s="145"/>
      <c r="H50" s="145"/>
      <c r="I50" s="145"/>
      <c r="J50" s="145"/>
      <c r="K50" s="145"/>
      <c r="L50" s="145"/>
      <c r="M50" s="146">
        <f>SUM(M51:M59)</f>
        <v>51320.6</v>
      </c>
      <c r="N50" s="137">
        <f t="shared" si="12"/>
        <v>0.41128563565647691</v>
      </c>
      <c r="O50">
        <f t="shared" si="1"/>
        <v>0</v>
      </c>
    </row>
    <row r="51" spans="1:15" x14ac:dyDescent="0.2">
      <c r="A51" s="140" t="s">
        <v>72</v>
      </c>
      <c r="B51" s="140" t="s">
        <v>363</v>
      </c>
      <c r="C51" s="140" t="s">
        <v>110</v>
      </c>
      <c r="D51" s="138" t="s">
        <v>129</v>
      </c>
      <c r="E51" s="140" t="s">
        <v>25</v>
      </c>
      <c r="F51" s="141">
        <f>F7</f>
        <v>1070</v>
      </c>
      <c r="G51" s="147">
        <f>'Todas as Ruas'!G51</f>
        <v>0.42</v>
      </c>
      <c r="H51" s="147">
        <f>'Todas as Ruas'!H51</f>
        <v>0.03</v>
      </c>
      <c r="I51" s="147">
        <f>'Todas as Ruas'!I51</f>
        <v>0.48</v>
      </c>
      <c r="J51" s="147">
        <f>'Todas as Ruas'!J51</f>
        <v>0.51</v>
      </c>
      <c r="K51" s="147">
        <f>ROUND(F51 * H51, 2)</f>
        <v>32.1</v>
      </c>
      <c r="L51" s="147">
        <f>M51 - K51</f>
        <v>513.6</v>
      </c>
      <c r="M51" s="147">
        <f>ROUND(F51 * J51, 2)</f>
        <v>545.70000000000005</v>
      </c>
      <c r="N51" s="142">
        <f t="shared" si="12"/>
        <v>4.3732647587467702E-3</v>
      </c>
      <c r="O51">
        <f t="shared" si="1"/>
        <v>449.4</v>
      </c>
    </row>
    <row r="52" spans="1:15" ht="25.5" x14ac:dyDescent="0.2">
      <c r="A52" s="140" t="s">
        <v>1473</v>
      </c>
      <c r="B52" s="140" t="s">
        <v>364</v>
      </c>
      <c r="C52" s="140" t="s">
        <v>110</v>
      </c>
      <c r="D52" s="138" t="s">
        <v>224</v>
      </c>
      <c r="E52" s="140" t="s">
        <v>120</v>
      </c>
      <c r="F52" s="141">
        <f>ROUND(F51*0.0005,2)</f>
        <v>0.54</v>
      </c>
      <c r="G52" s="147">
        <f>'Todas as Ruas'!G52</f>
        <v>3133.24</v>
      </c>
      <c r="H52" s="147">
        <f>'Todas as Ruas'!H52</f>
        <v>0</v>
      </c>
      <c r="I52" s="147">
        <f>'Todas as Ruas'!I52</f>
        <v>3603.22</v>
      </c>
      <c r="J52" s="147" t="str">
        <f>'Todas as Ruas'!J52</f>
        <v>3603,22
(15.0%)</v>
      </c>
      <c r="K52" s="147">
        <f t="shared" ref="K52:K59" si="14">TRUNC(F52 * H52, 2)</f>
        <v>0</v>
      </c>
      <c r="L52" s="147">
        <f t="shared" ref="L52:L59" si="15">M52 - K52</f>
        <v>1945.73</v>
      </c>
      <c r="M52" s="147">
        <f>TRUNC((F52 * 1 ) * TRUNC(G52 * (1 + 15 / 100), 2), 2)</f>
        <v>1945.73</v>
      </c>
      <c r="N52" s="142">
        <f t="shared" si="12"/>
        <v>1.5593169212087872E-2</v>
      </c>
      <c r="O52">
        <f t="shared" si="1"/>
        <v>1691.94</v>
      </c>
    </row>
    <row r="53" spans="1:15" ht="38.25" x14ac:dyDescent="0.2">
      <c r="A53" s="140" t="s">
        <v>1474</v>
      </c>
      <c r="B53" s="140" t="s">
        <v>348</v>
      </c>
      <c r="C53" s="140" t="s">
        <v>23</v>
      </c>
      <c r="D53" s="138" t="s">
        <v>349</v>
      </c>
      <c r="E53" s="140" t="s">
        <v>350</v>
      </c>
      <c r="F53" s="141">
        <f>ROUND(F52*30,2)</f>
        <v>16.2</v>
      </c>
      <c r="G53" s="147">
        <f>'Todas as Ruas'!G53</f>
        <v>1.69</v>
      </c>
      <c r="H53" s="147">
        <f>'Todas as Ruas'!H53</f>
        <v>0.13</v>
      </c>
      <c r="I53" s="147">
        <f>'Todas as Ruas'!I53</f>
        <v>1.95</v>
      </c>
      <c r="J53" s="147">
        <f>'Todas as Ruas'!J53</f>
        <v>2.08</v>
      </c>
      <c r="K53" s="147">
        <f>ROUND(F53 * H53, 2)</f>
        <v>2.11</v>
      </c>
      <c r="L53" s="147">
        <f t="shared" si="15"/>
        <v>31.590000000000003</v>
      </c>
      <c r="M53" s="147">
        <f>ROUND(F53 * J53, 2)</f>
        <v>33.700000000000003</v>
      </c>
      <c r="N53" s="142">
        <f t="shared" si="12"/>
        <v>2.7007334134096782E-4</v>
      </c>
      <c r="O53">
        <f t="shared" si="1"/>
        <v>27.37</v>
      </c>
    </row>
    <row r="54" spans="1:15" ht="38.25" x14ac:dyDescent="0.2">
      <c r="A54" s="140" t="s">
        <v>1475</v>
      </c>
      <c r="B54" s="140" t="s">
        <v>352</v>
      </c>
      <c r="C54" s="140" t="s">
        <v>23</v>
      </c>
      <c r="D54" s="138" t="s">
        <v>353</v>
      </c>
      <c r="E54" s="140" t="s">
        <v>350</v>
      </c>
      <c r="F54" s="141">
        <f>ROUND(F52*(DMT!$H$31-30),2)</f>
        <v>166.86</v>
      </c>
      <c r="G54" s="147">
        <f>'Todas as Ruas'!G54</f>
        <v>0.64</v>
      </c>
      <c r="H54" s="147">
        <f>'Todas as Ruas'!H54</f>
        <v>0.05</v>
      </c>
      <c r="I54" s="147">
        <f>'Todas as Ruas'!I54</f>
        <v>0.73</v>
      </c>
      <c r="J54" s="147">
        <f>'Todas as Ruas'!J54</f>
        <v>0.78</v>
      </c>
      <c r="K54" s="147">
        <f>ROUND(F54 * H54, 2)</f>
        <v>8.34</v>
      </c>
      <c r="L54" s="147">
        <f t="shared" si="15"/>
        <v>121.81</v>
      </c>
      <c r="M54" s="147">
        <f>ROUND(F54 * J54, 2)</f>
        <v>130.15</v>
      </c>
      <c r="N54" s="142">
        <f t="shared" si="12"/>
        <v>1.04302805268626E-3</v>
      </c>
      <c r="O54">
        <f t="shared" si="1"/>
        <v>106.79</v>
      </c>
    </row>
    <row r="55" spans="1:15" x14ac:dyDescent="0.2">
      <c r="A55" s="140" t="s">
        <v>1476</v>
      </c>
      <c r="B55" s="140" t="s">
        <v>367</v>
      </c>
      <c r="C55" s="140" t="s">
        <v>110</v>
      </c>
      <c r="D55" s="138" t="s">
        <v>124</v>
      </c>
      <c r="E55" s="140" t="s">
        <v>120</v>
      </c>
      <c r="F55" s="141">
        <f>ROUND(F51*0.03*2.5548,2)</f>
        <v>82.01</v>
      </c>
      <c r="G55" s="147">
        <f>'Todas as Ruas'!G55</f>
        <v>191.74</v>
      </c>
      <c r="H55" s="147">
        <f>'Todas as Ruas'!H55</f>
        <v>3.53</v>
      </c>
      <c r="I55" s="147">
        <f>'Todas as Ruas'!I55</f>
        <v>233.03</v>
      </c>
      <c r="J55" s="147">
        <f>'Todas as Ruas'!J55</f>
        <v>236.56</v>
      </c>
      <c r="K55" s="147">
        <f>ROUND(F55 * H55, 2)</f>
        <v>289.5</v>
      </c>
      <c r="L55" s="147">
        <f t="shared" si="15"/>
        <v>19110.79</v>
      </c>
      <c r="M55" s="147">
        <f>ROUND(F55 * J55, 2)</f>
        <v>19400.29</v>
      </c>
      <c r="N55" s="142">
        <f t="shared" si="12"/>
        <v>0.15547481137340546</v>
      </c>
      <c r="O55">
        <f t="shared" si="1"/>
        <v>15724.59</v>
      </c>
    </row>
    <row r="56" spans="1:15" ht="25.5" x14ac:dyDescent="0.2">
      <c r="A56" s="140" t="s">
        <v>1477</v>
      </c>
      <c r="B56" s="140" t="s">
        <v>369</v>
      </c>
      <c r="C56" s="140" t="s">
        <v>110</v>
      </c>
      <c r="D56" s="138" t="s">
        <v>370</v>
      </c>
      <c r="E56" s="140" t="s">
        <v>120</v>
      </c>
      <c r="F56" s="141">
        <f>ROUND(F55*0.055,2)</f>
        <v>4.51</v>
      </c>
      <c r="G56" s="147">
        <f>'Todas as Ruas'!G56</f>
        <v>4117.58</v>
      </c>
      <c r="H56" s="147">
        <f>'Todas as Ruas'!H56</f>
        <v>0</v>
      </c>
      <c r="I56" s="147">
        <f>'Todas as Ruas'!I56</f>
        <v>4735.21</v>
      </c>
      <c r="J56" s="147" t="str">
        <f>'Todas as Ruas'!J56</f>
        <v>4735,21
(15.0%)</v>
      </c>
      <c r="K56" s="147">
        <f t="shared" si="14"/>
        <v>0</v>
      </c>
      <c r="L56" s="147">
        <f t="shared" si="15"/>
        <v>21355.79</v>
      </c>
      <c r="M56" s="147">
        <f>TRUNC((F56 * 1 ) * TRUNC(G56 * (1 + 15 / 100), 2), 2)</f>
        <v>21355.79</v>
      </c>
      <c r="N56" s="142">
        <f t="shared" si="12"/>
        <v>0.17114627781234501</v>
      </c>
      <c r="O56">
        <f t="shared" si="1"/>
        <v>18570.28</v>
      </c>
    </row>
    <row r="57" spans="1:15" ht="38.25" x14ac:dyDescent="0.2">
      <c r="A57" s="140" t="s">
        <v>1478</v>
      </c>
      <c r="B57" s="140" t="s">
        <v>348</v>
      </c>
      <c r="C57" s="140" t="s">
        <v>23</v>
      </c>
      <c r="D57" s="138" t="s">
        <v>349</v>
      </c>
      <c r="E57" s="140" t="s">
        <v>350</v>
      </c>
      <c r="F57" s="141">
        <f>ROUND(F56*30,2)</f>
        <v>135.30000000000001</v>
      </c>
      <c r="G57" s="147">
        <f>'Todas as Ruas'!G57</f>
        <v>1.69</v>
      </c>
      <c r="H57" s="147">
        <f>'Todas as Ruas'!H57</f>
        <v>0.13</v>
      </c>
      <c r="I57" s="147">
        <f>'Todas as Ruas'!I57</f>
        <v>1.95</v>
      </c>
      <c r="J57" s="147">
        <f>'Todas as Ruas'!J57</f>
        <v>2.08</v>
      </c>
      <c r="K57" s="147">
        <f>ROUND(F57 * H57, 2)</f>
        <v>17.59</v>
      </c>
      <c r="L57" s="147">
        <f t="shared" si="15"/>
        <v>263.83000000000004</v>
      </c>
      <c r="M57" s="147">
        <f>ROUND(F57 * J57, 2)</f>
        <v>281.42</v>
      </c>
      <c r="N57" s="142">
        <f t="shared" si="12"/>
        <v>2.2553127513405095E-3</v>
      </c>
      <c r="O57">
        <f t="shared" si="1"/>
        <v>228.65</v>
      </c>
    </row>
    <row r="58" spans="1:15" ht="38.25" x14ac:dyDescent="0.2">
      <c r="A58" s="140" t="s">
        <v>1479</v>
      </c>
      <c r="B58" s="140" t="s">
        <v>352</v>
      </c>
      <c r="C58" s="140" t="s">
        <v>23</v>
      </c>
      <c r="D58" s="138" t="s">
        <v>353</v>
      </c>
      <c r="E58" s="140" t="s">
        <v>350</v>
      </c>
      <c r="F58" s="141">
        <f>ROUND(F56*(DMT!$H$31-30),2)</f>
        <v>1393.59</v>
      </c>
      <c r="G58" s="147">
        <f>'Todas as Ruas'!G58</f>
        <v>0.64</v>
      </c>
      <c r="H58" s="147">
        <f>'Todas as Ruas'!H58</f>
        <v>0.05</v>
      </c>
      <c r="I58" s="147">
        <f>'Todas as Ruas'!I58</f>
        <v>0.73</v>
      </c>
      <c r="J58" s="147">
        <f>'Todas as Ruas'!J58</f>
        <v>0.78</v>
      </c>
      <c r="K58" s="147">
        <f>ROUND(F58 * H58, 2)</f>
        <v>69.680000000000007</v>
      </c>
      <c r="L58" s="147">
        <f t="shared" si="15"/>
        <v>1017.3199999999999</v>
      </c>
      <c r="M58" s="147">
        <f>ROUND(F58 * J58, 2)</f>
        <v>1087</v>
      </c>
      <c r="N58" s="142">
        <f t="shared" si="12"/>
        <v>8.7112677162502084E-3</v>
      </c>
      <c r="O58">
        <f t="shared" si="1"/>
        <v>891.89</v>
      </c>
    </row>
    <row r="59" spans="1:15" x14ac:dyDescent="0.2">
      <c r="A59" s="140" t="s">
        <v>1480</v>
      </c>
      <c r="B59" s="140" t="s">
        <v>340</v>
      </c>
      <c r="C59" s="140" t="s">
        <v>110</v>
      </c>
      <c r="D59" s="138" t="s">
        <v>116</v>
      </c>
      <c r="E59" s="140" t="s">
        <v>341</v>
      </c>
      <c r="F59" s="141">
        <f>ROUND(F55*DMT!$H$20,2)</f>
        <v>6476.06</v>
      </c>
      <c r="G59" s="147">
        <f>'Todas as Ruas'!G59</f>
        <v>0.82</v>
      </c>
      <c r="H59" s="147">
        <f>'Todas as Ruas'!H59</f>
        <v>0</v>
      </c>
      <c r="I59" s="147">
        <f>'Todas as Ruas'!I59</f>
        <v>1.01</v>
      </c>
      <c r="J59" s="147">
        <f>'Todas as Ruas'!J59</f>
        <v>1.01</v>
      </c>
      <c r="K59" s="147">
        <f t="shared" si="14"/>
        <v>0</v>
      </c>
      <c r="L59" s="147">
        <f t="shared" si="15"/>
        <v>6540.82</v>
      </c>
      <c r="M59" s="147">
        <f>TRUNC(F59 * J59, 2)</f>
        <v>6540.82</v>
      </c>
      <c r="N59" s="142">
        <f t="shared" si="12"/>
        <v>5.2418430638273859E-2</v>
      </c>
      <c r="O59">
        <f t="shared" si="1"/>
        <v>5310.36</v>
      </c>
    </row>
    <row r="60" spans="1:15" hidden="1" x14ac:dyDescent="0.2">
      <c r="A60" s="271" t="s">
        <v>377</v>
      </c>
      <c r="B60" s="271"/>
      <c r="C60" s="271"/>
      <c r="D60" s="134" t="s">
        <v>285</v>
      </c>
      <c r="E60" s="134"/>
      <c r="F60" s="136"/>
      <c r="G60" s="145"/>
      <c r="H60" s="145"/>
      <c r="I60" s="145"/>
      <c r="J60" s="145"/>
      <c r="K60" s="145"/>
      <c r="L60" s="145"/>
      <c r="M60" s="146">
        <f>SUM(M61:M71)</f>
        <v>0</v>
      </c>
      <c r="N60" s="137">
        <f t="shared" si="12"/>
        <v>0</v>
      </c>
      <c r="O60">
        <f t="shared" si="1"/>
        <v>0</v>
      </c>
    </row>
    <row r="61" spans="1:15" hidden="1" x14ac:dyDescent="0.2">
      <c r="A61" s="140" t="s">
        <v>378</v>
      </c>
      <c r="B61" s="140" t="s">
        <v>332</v>
      </c>
      <c r="C61" s="140" t="s">
        <v>110</v>
      </c>
      <c r="D61" s="138" t="s">
        <v>113</v>
      </c>
      <c r="E61" s="140" t="s">
        <v>48</v>
      </c>
      <c r="F61" s="141">
        <v>0</v>
      </c>
      <c r="G61" s="147">
        <f>'Todas as Ruas'!G61</f>
        <v>7.03</v>
      </c>
      <c r="H61" s="147">
        <f>'Todas as Ruas'!H61</f>
        <v>1.1200000000000001</v>
      </c>
      <c r="I61" s="147">
        <f>'Todas as Ruas'!I61</f>
        <v>7.55</v>
      </c>
      <c r="J61" s="147">
        <f>'Todas as Ruas'!J61</f>
        <v>8.67</v>
      </c>
      <c r="K61" s="147">
        <f t="shared" ref="K61:K71" si="16">TRUNC(F61 * H61, 2)</f>
        <v>0</v>
      </c>
      <c r="L61" s="147">
        <f t="shared" ref="L61:L71" si="17">M61 - K61</f>
        <v>0</v>
      </c>
      <c r="M61" s="147">
        <f t="shared" ref="M61:M67" si="18">TRUNC(F61 * J61, 2)</f>
        <v>0</v>
      </c>
      <c r="N61" s="142">
        <f t="shared" si="12"/>
        <v>0</v>
      </c>
      <c r="O61">
        <f t="shared" si="1"/>
        <v>0</v>
      </c>
    </row>
    <row r="62" spans="1:15" hidden="1" x14ac:dyDescent="0.2">
      <c r="A62" s="140" t="s">
        <v>379</v>
      </c>
      <c r="B62" s="140" t="s">
        <v>380</v>
      </c>
      <c r="C62" s="140" t="s">
        <v>110</v>
      </c>
      <c r="D62" s="138" t="s">
        <v>132</v>
      </c>
      <c r="E62" s="140" t="s">
        <v>25</v>
      </c>
      <c r="F62" s="141">
        <v>0</v>
      </c>
      <c r="G62" s="147">
        <f>'Todas as Ruas'!G62</f>
        <v>1.85</v>
      </c>
      <c r="H62" s="147">
        <f>'Todas as Ruas'!H62</f>
        <v>0.04</v>
      </c>
      <c r="I62" s="147">
        <f>'Todas as Ruas'!I62</f>
        <v>2.2400000000000002</v>
      </c>
      <c r="J62" s="147">
        <f>'Todas as Ruas'!J62</f>
        <v>2.2799999999999998</v>
      </c>
      <c r="K62" s="147">
        <f t="shared" si="16"/>
        <v>0</v>
      </c>
      <c r="L62" s="147">
        <f t="shared" si="17"/>
        <v>0</v>
      </c>
      <c r="M62" s="147">
        <f t="shared" si="18"/>
        <v>0</v>
      </c>
      <c r="N62" s="142">
        <f t="shared" si="12"/>
        <v>0</v>
      </c>
      <c r="O62">
        <f t="shared" si="1"/>
        <v>0</v>
      </c>
    </row>
    <row r="63" spans="1:15" ht="25.5" hidden="1" x14ac:dyDescent="0.2">
      <c r="A63" s="140" t="s">
        <v>381</v>
      </c>
      <c r="B63" s="140" t="s">
        <v>382</v>
      </c>
      <c r="C63" s="140" t="s">
        <v>110</v>
      </c>
      <c r="D63" s="138" t="s">
        <v>383</v>
      </c>
      <c r="E63" s="140" t="s">
        <v>48</v>
      </c>
      <c r="F63" s="141">
        <v>0</v>
      </c>
      <c r="G63" s="147">
        <f>'Todas as Ruas'!G63</f>
        <v>199.52</v>
      </c>
      <c r="H63" s="147">
        <f>'Todas as Ruas'!H63</f>
        <v>0.69</v>
      </c>
      <c r="I63" s="147">
        <f>'Todas as Ruas'!I63</f>
        <v>245.47</v>
      </c>
      <c r="J63" s="147">
        <f>'Todas as Ruas'!J63</f>
        <v>246.16</v>
      </c>
      <c r="K63" s="147">
        <f t="shared" si="16"/>
        <v>0</v>
      </c>
      <c r="L63" s="147">
        <f t="shared" si="17"/>
        <v>0</v>
      </c>
      <c r="M63" s="147">
        <f t="shared" si="18"/>
        <v>0</v>
      </c>
      <c r="N63" s="142">
        <f t="shared" si="12"/>
        <v>0</v>
      </c>
      <c r="O63">
        <f t="shared" si="1"/>
        <v>0</v>
      </c>
    </row>
    <row r="64" spans="1:15" hidden="1" x14ac:dyDescent="0.2">
      <c r="A64" s="140" t="s">
        <v>384</v>
      </c>
      <c r="B64" s="140" t="s">
        <v>340</v>
      </c>
      <c r="C64" s="140" t="s">
        <v>110</v>
      </c>
      <c r="D64" s="138" t="s">
        <v>116</v>
      </c>
      <c r="E64" s="140" t="s">
        <v>341</v>
      </c>
      <c r="F64" s="141">
        <v>0</v>
      </c>
      <c r="G64" s="147">
        <f>'Todas as Ruas'!G64</f>
        <v>0.82</v>
      </c>
      <c r="H64" s="147">
        <f>'Todas as Ruas'!H64</f>
        <v>0</v>
      </c>
      <c r="I64" s="147">
        <f>'Todas as Ruas'!I64</f>
        <v>1.01</v>
      </c>
      <c r="J64" s="147">
        <f>'Todas as Ruas'!J64</f>
        <v>1.01</v>
      </c>
      <c r="K64" s="147">
        <f t="shared" si="16"/>
        <v>0</v>
      </c>
      <c r="L64" s="147">
        <f t="shared" si="17"/>
        <v>0</v>
      </c>
      <c r="M64" s="147">
        <f t="shared" si="18"/>
        <v>0</v>
      </c>
      <c r="N64" s="142">
        <f t="shared" si="12"/>
        <v>0</v>
      </c>
      <c r="O64">
        <f t="shared" si="1"/>
        <v>0</v>
      </c>
    </row>
    <row r="65" spans="1:15" ht="25.5" hidden="1" x14ac:dyDescent="0.2">
      <c r="A65" s="140" t="s">
        <v>385</v>
      </c>
      <c r="B65" s="140" t="s">
        <v>338</v>
      </c>
      <c r="C65" s="140" t="s">
        <v>110</v>
      </c>
      <c r="D65" s="138" t="s">
        <v>119</v>
      </c>
      <c r="E65" s="140" t="s">
        <v>48</v>
      </c>
      <c r="F65" s="141">
        <v>0</v>
      </c>
      <c r="G65" s="147">
        <f>'Todas as Ruas'!G65</f>
        <v>240.05</v>
      </c>
      <c r="H65" s="147">
        <f>'Todas as Ruas'!H65</f>
        <v>1.03</v>
      </c>
      <c r="I65" s="147">
        <f>'Todas as Ruas'!I65</f>
        <v>295.14</v>
      </c>
      <c r="J65" s="147">
        <f>'Todas as Ruas'!J65</f>
        <v>296.17</v>
      </c>
      <c r="K65" s="147">
        <f t="shared" si="16"/>
        <v>0</v>
      </c>
      <c r="L65" s="147">
        <f t="shared" si="17"/>
        <v>0</v>
      </c>
      <c r="M65" s="147">
        <f t="shared" si="18"/>
        <v>0</v>
      </c>
      <c r="N65" s="142">
        <f t="shared" si="12"/>
        <v>0</v>
      </c>
      <c r="O65">
        <f t="shared" si="1"/>
        <v>0</v>
      </c>
    </row>
    <row r="66" spans="1:15" hidden="1" x14ac:dyDescent="0.2">
      <c r="A66" s="140" t="s">
        <v>386</v>
      </c>
      <c r="B66" s="140" t="s">
        <v>340</v>
      </c>
      <c r="C66" s="140" t="s">
        <v>110</v>
      </c>
      <c r="D66" s="138" t="s">
        <v>116</v>
      </c>
      <c r="E66" s="140" t="s">
        <v>341</v>
      </c>
      <c r="F66" s="141">
        <v>0</v>
      </c>
      <c r="G66" s="147">
        <f>'Todas as Ruas'!G66</f>
        <v>0.82</v>
      </c>
      <c r="H66" s="147">
        <f>'Todas as Ruas'!H66</f>
        <v>0</v>
      </c>
      <c r="I66" s="147">
        <f>'Todas as Ruas'!I66</f>
        <v>1.01</v>
      </c>
      <c r="J66" s="147">
        <f>'Todas as Ruas'!J66</f>
        <v>1.01</v>
      </c>
      <c r="K66" s="147">
        <f t="shared" si="16"/>
        <v>0</v>
      </c>
      <c r="L66" s="147">
        <f t="shared" si="17"/>
        <v>0</v>
      </c>
      <c r="M66" s="147">
        <f t="shared" si="18"/>
        <v>0</v>
      </c>
      <c r="N66" s="142">
        <f t="shared" si="12"/>
        <v>0</v>
      </c>
      <c r="O66">
        <f t="shared" si="1"/>
        <v>0</v>
      </c>
    </row>
    <row r="67" spans="1:15" hidden="1" x14ac:dyDescent="0.2">
      <c r="A67" s="140" t="s">
        <v>387</v>
      </c>
      <c r="B67" s="140" t="s">
        <v>343</v>
      </c>
      <c r="C67" s="140" t="s">
        <v>110</v>
      </c>
      <c r="D67" s="138" t="s">
        <v>344</v>
      </c>
      <c r="E67" s="140" t="s">
        <v>25</v>
      </c>
      <c r="F67" s="141">
        <v>0</v>
      </c>
      <c r="G67" s="147">
        <f>'Todas as Ruas'!G67</f>
        <v>0.56000000000000005</v>
      </c>
      <c r="H67" s="147">
        <f>'Todas as Ruas'!H67</f>
        <v>0.05</v>
      </c>
      <c r="I67" s="147">
        <f>'Todas as Ruas'!I67</f>
        <v>0.64</v>
      </c>
      <c r="J67" s="147">
        <f>'Todas as Ruas'!J67</f>
        <v>0.69</v>
      </c>
      <c r="K67" s="147">
        <f t="shared" si="16"/>
        <v>0</v>
      </c>
      <c r="L67" s="147">
        <f t="shared" si="17"/>
        <v>0</v>
      </c>
      <c r="M67" s="147">
        <f t="shared" si="18"/>
        <v>0</v>
      </c>
      <c r="N67" s="142">
        <f t="shared" si="12"/>
        <v>0</v>
      </c>
      <c r="O67">
        <f t="shared" si="1"/>
        <v>0</v>
      </c>
    </row>
    <row r="68" spans="1:15" ht="25.5" hidden="1" x14ac:dyDescent="0.2">
      <c r="A68" s="140" t="s">
        <v>388</v>
      </c>
      <c r="B68" s="140" t="s">
        <v>346</v>
      </c>
      <c r="C68" s="140" t="s">
        <v>110</v>
      </c>
      <c r="D68" s="138" t="s">
        <v>222</v>
      </c>
      <c r="E68" s="140" t="s">
        <v>120</v>
      </c>
      <c r="F68" s="141">
        <v>0</v>
      </c>
      <c r="G68" s="147">
        <f>'Todas as Ruas'!G68</f>
        <v>3122.09</v>
      </c>
      <c r="H68" s="147">
        <f>'Todas as Ruas'!H68</f>
        <v>0</v>
      </c>
      <c r="I68" s="147">
        <f>'Todas as Ruas'!I68</f>
        <v>3590.4</v>
      </c>
      <c r="J68" s="147" t="str">
        <f>'Todas as Ruas'!J68</f>
        <v>3590,4
(15.0%)</v>
      </c>
      <c r="K68" s="147">
        <f t="shared" si="16"/>
        <v>0</v>
      </c>
      <c r="L68" s="147">
        <f t="shared" si="17"/>
        <v>0</v>
      </c>
      <c r="M68" s="147">
        <f>TRUNC((F68 * 1 ) * TRUNC(G68 * (1 + 15 / 100), 2), 2)</f>
        <v>0</v>
      </c>
      <c r="N68" s="142">
        <f t="shared" si="12"/>
        <v>0</v>
      </c>
      <c r="O68">
        <f t="shared" si="1"/>
        <v>0</v>
      </c>
    </row>
    <row r="69" spans="1:15" ht="38.25" hidden="1" x14ac:dyDescent="0.2">
      <c r="A69" s="140" t="s">
        <v>389</v>
      </c>
      <c r="B69" s="140" t="s">
        <v>348</v>
      </c>
      <c r="C69" s="140" t="s">
        <v>23</v>
      </c>
      <c r="D69" s="138" t="s">
        <v>349</v>
      </c>
      <c r="E69" s="140" t="s">
        <v>350</v>
      </c>
      <c r="F69" s="141">
        <v>0</v>
      </c>
      <c r="G69" s="147">
        <f>'Todas as Ruas'!G69</f>
        <v>1.69</v>
      </c>
      <c r="H69" s="147">
        <f>'Todas as Ruas'!H69</f>
        <v>0.13</v>
      </c>
      <c r="I69" s="147">
        <f>'Todas as Ruas'!I69</f>
        <v>1.95</v>
      </c>
      <c r="J69" s="147">
        <f>'Todas as Ruas'!J69</f>
        <v>2.08</v>
      </c>
      <c r="K69" s="147">
        <f t="shared" si="16"/>
        <v>0</v>
      </c>
      <c r="L69" s="147">
        <f t="shared" si="17"/>
        <v>0</v>
      </c>
      <c r="M69" s="147">
        <f>TRUNC(F69 * J69, 2)</f>
        <v>0</v>
      </c>
      <c r="N69" s="142">
        <f t="shared" si="12"/>
        <v>0</v>
      </c>
      <c r="O69">
        <f t="shared" si="1"/>
        <v>0</v>
      </c>
    </row>
    <row r="70" spans="1:15" ht="38.25" hidden="1" x14ac:dyDescent="0.2">
      <c r="A70" s="140" t="s">
        <v>390</v>
      </c>
      <c r="B70" s="140" t="s">
        <v>352</v>
      </c>
      <c r="C70" s="140" t="s">
        <v>23</v>
      </c>
      <c r="D70" s="138" t="s">
        <v>353</v>
      </c>
      <c r="E70" s="140" t="s">
        <v>350</v>
      </c>
      <c r="F70" s="141">
        <v>0</v>
      </c>
      <c r="G70" s="147">
        <f>'Todas as Ruas'!G70</f>
        <v>0.64</v>
      </c>
      <c r="H70" s="147">
        <f>'Todas as Ruas'!H70</f>
        <v>0.05</v>
      </c>
      <c r="I70" s="147">
        <f>'Todas as Ruas'!I70</f>
        <v>0.73</v>
      </c>
      <c r="J70" s="147">
        <f>'Todas as Ruas'!J70</f>
        <v>0.78</v>
      </c>
      <c r="K70" s="147">
        <f t="shared" si="16"/>
        <v>0</v>
      </c>
      <c r="L70" s="147">
        <f t="shared" si="17"/>
        <v>0</v>
      </c>
      <c r="M70" s="147">
        <f>TRUNC(F70 * J70, 2)</f>
        <v>0</v>
      </c>
      <c r="N70" s="142">
        <f t="shared" si="12"/>
        <v>0</v>
      </c>
      <c r="O70">
        <f t="shared" si="1"/>
        <v>0</v>
      </c>
    </row>
    <row r="71" spans="1:15" hidden="1" x14ac:dyDescent="0.2">
      <c r="A71" s="140" t="s">
        <v>391</v>
      </c>
      <c r="B71" s="140" t="s">
        <v>392</v>
      </c>
      <c r="C71" s="140" t="s">
        <v>110</v>
      </c>
      <c r="D71" s="138" t="s">
        <v>393</v>
      </c>
      <c r="E71" s="140" t="s">
        <v>48</v>
      </c>
      <c r="F71" s="141">
        <v>0</v>
      </c>
      <c r="G71" s="147">
        <f>'Todas as Ruas'!G71</f>
        <v>75.459999999999994</v>
      </c>
      <c r="H71" s="147">
        <f>'Todas as Ruas'!H71</f>
        <v>1.63</v>
      </c>
      <c r="I71" s="147">
        <f>'Todas as Ruas'!I71</f>
        <v>91.47</v>
      </c>
      <c r="J71" s="147">
        <f>'Todas as Ruas'!J71</f>
        <v>93.1</v>
      </c>
      <c r="K71" s="147">
        <f t="shared" si="16"/>
        <v>0</v>
      </c>
      <c r="L71" s="147">
        <f t="shared" si="17"/>
        <v>0</v>
      </c>
      <c r="M71" s="147">
        <f>TRUNC(F71 * J71, 2)</f>
        <v>0</v>
      </c>
      <c r="N71" s="142">
        <f t="shared" ref="N71:N102" si="19">M71 / $M$115</f>
        <v>0</v>
      </c>
      <c r="O71">
        <f t="shared" ref="O71:O114" si="20">TRUNC(F71*G71,2)</f>
        <v>0</v>
      </c>
    </row>
    <row r="72" spans="1:15" hidden="1" x14ac:dyDescent="0.2">
      <c r="A72" s="271" t="s">
        <v>75</v>
      </c>
      <c r="B72" s="271"/>
      <c r="C72" s="271"/>
      <c r="D72" s="134" t="s">
        <v>76</v>
      </c>
      <c r="E72" s="134"/>
      <c r="F72" s="136"/>
      <c r="G72" s="145"/>
      <c r="H72" s="145"/>
      <c r="I72" s="145"/>
      <c r="J72" s="145"/>
      <c r="K72" s="145"/>
      <c r="L72" s="145"/>
      <c r="M72" s="146">
        <f>SUM(M73:M73)</f>
        <v>0</v>
      </c>
      <c r="N72" s="137">
        <f t="shared" si="19"/>
        <v>0</v>
      </c>
      <c r="O72">
        <f t="shared" si="20"/>
        <v>0</v>
      </c>
    </row>
    <row r="73" spans="1:15" hidden="1" x14ac:dyDescent="0.2">
      <c r="A73" s="140" t="s">
        <v>77</v>
      </c>
      <c r="B73" s="140" t="s">
        <v>394</v>
      </c>
      <c r="C73" s="140" t="s">
        <v>110</v>
      </c>
      <c r="D73" s="138" t="s">
        <v>157</v>
      </c>
      <c r="E73" s="140" t="s">
        <v>336</v>
      </c>
      <c r="F73" s="141">
        <v>0</v>
      </c>
      <c r="G73" s="147">
        <f>'Todas as Ruas'!G73</f>
        <v>56.33</v>
      </c>
      <c r="H73" s="147">
        <f>'Todas as Ruas'!H73</f>
        <v>34.56</v>
      </c>
      <c r="I73" s="147">
        <f>'Todas as Ruas'!I73</f>
        <v>34.93</v>
      </c>
      <c r="J73" s="147">
        <f>'Todas as Ruas'!J73</f>
        <v>69.489999999999995</v>
      </c>
      <c r="K73" s="147">
        <f>TRUNC(F73 * H73, 2)</f>
        <v>0</v>
      </c>
      <c r="L73" s="147">
        <f>M73 - K73</f>
        <v>0</v>
      </c>
      <c r="M73" s="147">
        <f>TRUNC(F73 * J73, 2)</f>
        <v>0</v>
      </c>
      <c r="N73" s="142">
        <f t="shared" si="19"/>
        <v>0</v>
      </c>
      <c r="O73">
        <f t="shared" si="20"/>
        <v>0</v>
      </c>
    </row>
    <row r="74" spans="1:15" hidden="1" x14ac:dyDescent="0.2">
      <c r="A74" s="271" t="s">
        <v>83</v>
      </c>
      <c r="B74" s="271"/>
      <c r="C74" s="271"/>
      <c r="D74" s="134" t="s">
        <v>84</v>
      </c>
      <c r="E74" s="134"/>
      <c r="F74" s="136"/>
      <c r="G74" s="145"/>
      <c r="H74" s="145"/>
      <c r="I74" s="145"/>
      <c r="J74" s="145"/>
      <c r="K74" s="145"/>
      <c r="L74" s="145"/>
      <c r="M74" s="146">
        <f>M75+M80+M83</f>
        <v>6892.43</v>
      </c>
      <c r="N74" s="137">
        <f t="shared" si="19"/>
        <v>5.5236249259902871E-2</v>
      </c>
      <c r="O74">
        <f t="shared" si="20"/>
        <v>0</v>
      </c>
    </row>
    <row r="75" spans="1:15" hidden="1" x14ac:dyDescent="0.2">
      <c r="A75" s="271" t="s">
        <v>85</v>
      </c>
      <c r="B75" s="271"/>
      <c r="C75" s="271"/>
      <c r="D75" s="134" t="s">
        <v>293</v>
      </c>
      <c r="E75" s="134"/>
      <c r="F75" s="136"/>
      <c r="G75" s="145"/>
      <c r="H75" s="145"/>
      <c r="I75" s="145"/>
      <c r="J75" s="145"/>
      <c r="K75" s="145"/>
      <c r="L75" s="145"/>
      <c r="M75" s="146">
        <f>SUM(M76:M79)</f>
        <v>2187.31</v>
      </c>
      <c r="N75" s="137">
        <f t="shared" si="19"/>
        <v>1.7529202381261492E-2</v>
      </c>
      <c r="O75">
        <f t="shared" si="20"/>
        <v>0</v>
      </c>
    </row>
    <row r="76" spans="1:15" hidden="1" x14ac:dyDescent="0.2">
      <c r="A76" s="140" t="s">
        <v>87</v>
      </c>
      <c r="B76" s="140" t="s">
        <v>397</v>
      </c>
      <c r="C76" s="140" t="s">
        <v>110</v>
      </c>
      <c r="D76" s="138" t="s">
        <v>117</v>
      </c>
      <c r="E76" s="140" t="s">
        <v>25</v>
      </c>
      <c r="F76" s="141">
        <f>ROUND(134*0.12*3,2)</f>
        <v>48.24</v>
      </c>
      <c r="G76" s="147">
        <f>'Todas as Ruas'!G76</f>
        <v>28.04</v>
      </c>
      <c r="H76" s="147">
        <f>'Todas as Ruas'!H76</f>
        <v>1.01</v>
      </c>
      <c r="I76" s="147">
        <f>'Todas as Ruas'!I76</f>
        <v>33.58</v>
      </c>
      <c r="J76" s="147">
        <f>'Todas as Ruas'!J76</f>
        <v>34.590000000000003</v>
      </c>
      <c r="K76" s="147">
        <f>ROUND(F76 * H76, 2)</f>
        <v>48.72</v>
      </c>
      <c r="L76" s="147">
        <f>M76 - K76</f>
        <v>1619.8999999999999</v>
      </c>
      <c r="M76" s="147">
        <f>ROUND(F76 * J76, 2)</f>
        <v>1668.62</v>
      </c>
      <c r="N76" s="142">
        <f t="shared" si="19"/>
        <v>1.3372396997874353E-2</v>
      </c>
      <c r="O76">
        <f t="shared" si="20"/>
        <v>1352.64</v>
      </c>
    </row>
    <row r="77" spans="1:15" hidden="1" x14ac:dyDescent="0.2">
      <c r="A77" s="140" t="s">
        <v>90</v>
      </c>
      <c r="B77" s="140" t="s">
        <v>398</v>
      </c>
      <c r="C77" s="140" t="s">
        <v>110</v>
      </c>
      <c r="D77" s="138" t="s">
        <v>118</v>
      </c>
      <c r="E77" s="140" t="s">
        <v>25</v>
      </c>
      <c r="F77" s="141">
        <f>ROUND(F76*0.2,2)</f>
        <v>9.65</v>
      </c>
      <c r="G77" s="147">
        <f>'Todas as Ruas'!G77</f>
        <v>43.57</v>
      </c>
      <c r="H77" s="147">
        <f>'Todas as Ruas'!H77</f>
        <v>4.93</v>
      </c>
      <c r="I77" s="147">
        <f>'Todas as Ruas'!I77</f>
        <v>48.82</v>
      </c>
      <c r="J77" s="147">
        <f>'Todas as Ruas'!J77</f>
        <v>53.75</v>
      </c>
      <c r="K77" s="147">
        <f>ROUND(F77 * H77, 2)</f>
        <v>47.57</v>
      </c>
      <c r="L77" s="147">
        <f>M77 - K77</f>
        <v>471.12000000000006</v>
      </c>
      <c r="M77" s="147">
        <f>ROUND(F77 * J77, 2)</f>
        <v>518.69000000000005</v>
      </c>
      <c r="N77" s="142">
        <f t="shared" si="19"/>
        <v>4.1568053833871393E-3</v>
      </c>
      <c r="O77">
        <f t="shared" si="20"/>
        <v>420.45</v>
      </c>
    </row>
    <row r="78" spans="1:15" hidden="1" x14ac:dyDescent="0.2">
      <c r="A78" s="140" t="s">
        <v>399</v>
      </c>
      <c r="B78" s="140" t="s">
        <v>289</v>
      </c>
      <c r="C78" s="140" t="s">
        <v>110</v>
      </c>
      <c r="D78" s="138" t="s">
        <v>290</v>
      </c>
      <c r="E78" s="140" t="s">
        <v>155</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9"/>
        <v>0</v>
      </c>
      <c r="O78">
        <f t="shared" si="20"/>
        <v>0</v>
      </c>
    </row>
    <row r="79" spans="1:15" ht="25.5" hidden="1" x14ac:dyDescent="0.2">
      <c r="A79" s="140" t="s">
        <v>400</v>
      </c>
      <c r="B79" s="140" t="s">
        <v>291</v>
      </c>
      <c r="C79" s="140" t="s">
        <v>110</v>
      </c>
      <c r="D79" s="138" t="s">
        <v>292</v>
      </c>
      <c r="E79" s="140" t="s">
        <v>155</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9"/>
        <v>0</v>
      </c>
      <c r="O79">
        <f t="shared" si="20"/>
        <v>0</v>
      </c>
    </row>
    <row r="80" spans="1:15" hidden="1" x14ac:dyDescent="0.2">
      <c r="A80" s="271" t="s">
        <v>151</v>
      </c>
      <c r="B80" s="271"/>
      <c r="C80" s="271"/>
      <c r="D80" s="134" t="s">
        <v>294</v>
      </c>
      <c r="E80" s="134"/>
      <c r="F80" s="136"/>
      <c r="G80" s="145"/>
      <c r="H80" s="145"/>
      <c r="I80" s="145"/>
      <c r="J80" s="145"/>
      <c r="K80" s="145"/>
      <c r="L80" s="145"/>
      <c r="M80" s="146">
        <f>SUM(M81:M82)</f>
        <v>0</v>
      </c>
      <c r="N80" s="137">
        <f t="shared" si="19"/>
        <v>0</v>
      </c>
      <c r="O80">
        <f t="shared" si="20"/>
        <v>0</v>
      </c>
    </row>
    <row r="81" spans="1:15" hidden="1" x14ac:dyDescent="0.2">
      <c r="A81" s="140" t="s">
        <v>401</v>
      </c>
      <c r="B81" s="140" t="s">
        <v>289</v>
      </c>
      <c r="C81" s="140" t="s">
        <v>110</v>
      </c>
      <c r="D81" s="138" t="s">
        <v>290</v>
      </c>
      <c r="E81" s="140" t="s">
        <v>155</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9"/>
        <v>0</v>
      </c>
      <c r="O81">
        <f t="shared" si="20"/>
        <v>0</v>
      </c>
    </row>
    <row r="82" spans="1:15" ht="25.5" hidden="1" x14ac:dyDescent="0.2">
      <c r="A82" s="140" t="s">
        <v>402</v>
      </c>
      <c r="B82" s="140" t="s">
        <v>291</v>
      </c>
      <c r="C82" s="140" t="s">
        <v>110</v>
      </c>
      <c r="D82" s="138" t="s">
        <v>292</v>
      </c>
      <c r="E82" s="140" t="s">
        <v>155</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9"/>
        <v>0</v>
      </c>
      <c r="O82">
        <f t="shared" si="20"/>
        <v>0</v>
      </c>
    </row>
    <row r="83" spans="1:15" hidden="1" x14ac:dyDescent="0.2">
      <c r="A83" s="271" t="s">
        <v>403</v>
      </c>
      <c r="B83" s="271"/>
      <c r="C83" s="271"/>
      <c r="D83" s="134" t="s">
        <v>152</v>
      </c>
      <c r="E83" s="134"/>
      <c r="F83" s="136"/>
      <c r="G83" s="145"/>
      <c r="H83" s="145"/>
      <c r="I83" s="145"/>
      <c r="J83" s="145"/>
      <c r="K83" s="145"/>
      <c r="L83" s="145"/>
      <c r="M83" s="146">
        <f>SUM(M84:M85)</f>
        <v>4705.12</v>
      </c>
      <c r="N83" s="137">
        <f t="shared" si="19"/>
        <v>3.7707046878641376E-2</v>
      </c>
      <c r="O83">
        <f t="shared" si="20"/>
        <v>0</v>
      </c>
    </row>
    <row r="84" spans="1:15" ht="25.5" hidden="1" x14ac:dyDescent="0.2">
      <c r="A84" s="140" t="s">
        <v>295</v>
      </c>
      <c r="B84" s="140" t="s">
        <v>404</v>
      </c>
      <c r="C84" s="140" t="s">
        <v>110</v>
      </c>
      <c r="D84" s="138" t="s">
        <v>154</v>
      </c>
      <c r="E84" s="140" t="s">
        <v>155</v>
      </c>
      <c r="F84" s="141">
        <v>4</v>
      </c>
      <c r="G84" s="147">
        <f>'Todas as Ruas'!G84</f>
        <v>482.55</v>
      </c>
      <c r="H84" s="147">
        <f>'Todas as Ruas'!H84</f>
        <v>72.010000000000005</v>
      </c>
      <c r="I84" s="147">
        <f>'Todas as Ruas'!I84</f>
        <v>523.36</v>
      </c>
      <c r="J84" s="147">
        <f>'Todas as Ruas'!J84</f>
        <v>595.37</v>
      </c>
      <c r="K84" s="147">
        <f>TRUNC(F84 * H84, 2)</f>
        <v>288.04000000000002</v>
      </c>
      <c r="L84" s="147">
        <f>M84 - K84</f>
        <v>2093.44</v>
      </c>
      <c r="M84" s="147">
        <f>TRUNC(F84 * J84, 2)</f>
        <v>2381.48</v>
      </c>
      <c r="N84" s="142">
        <f t="shared" si="19"/>
        <v>1.908528964203822E-2</v>
      </c>
      <c r="O84">
        <f t="shared" si="20"/>
        <v>1930.2</v>
      </c>
    </row>
    <row r="85" spans="1:15" ht="25.5" hidden="1" x14ac:dyDescent="0.2">
      <c r="A85" s="140" t="s">
        <v>296</v>
      </c>
      <c r="B85" s="140" t="s">
        <v>405</v>
      </c>
      <c r="C85" s="140" t="s">
        <v>110</v>
      </c>
      <c r="D85" s="138" t="s">
        <v>156</v>
      </c>
      <c r="E85" s="140" t="s">
        <v>155</v>
      </c>
      <c r="F85" s="141">
        <v>4</v>
      </c>
      <c r="G85" s="147">
        <f>'Todas as Ruas'!G85</f>
        <v>470.83</v>
      </c>
      <c r="H85" s="147">
        <f>'Todas as Ruas'!H85</f>
        <v>22.18</v>
      </c>
      <c r="I85" s="147">
        <f>'Todas as Ruas'!I85</f>
        <v>558.73</v>
      </c>
      <c r="J85" s="147">
        <f>'Todas as Ruas'!J85</f>
        <v>580.91</v>
      </c>
      <c r="K85" s="147">
        <f>TRUNC(F85 * H85, 2)</f>
        <v>88.72</v>
      </c>
      <c r="L85" s="147">
        <f>M85 - K85</f>
        <v>2234.92</v>
      </c>
      <c r="M85" s="147">
        <f>TRUNC(F85 * J85, 2)</f>
        <v>2323.64</v>
      </c>
      <c r="N85" s="142">
        <f t="shared" si="19"/>
        <v>1.8621757236603156E-2</v>
      </c>
      <c r="O85">
        <f t="shared" si="20"/>
        <v>1883.32</v>
      </c>
    </row>
    <row r="86" spans="1:15" hidden="1" x14ac:dyDescent="0.2">
      <c r="A86" s="271" t="s">
        <v>406</v>
      </c>
      <c r="B86" s="271"/>
      <c r="C86" s="271"/>
      <c r="D86" s="134" t="s">
        <v>213</v>
      </c>
      <c r="E86" s="134"/>
      <c r="F86" s="136"/>
      <c r="G86" s="145"/>
      <c r="H86" s="145"/>
      <c r="I86" s="145"/>
      <c r="J86" s="145"/>
      <c r="K86" s="145"/>
      <c r="L86" s="145"/>
      <c r="M86" s="146">
        <f>M87</f>
        <v>1975.3200000000002</v>
      </c>
      <c r="N86" s="137">
        <f t="shared" si="19"/>
        <v>1.5830304825449275E-2</v>
      </c>
      <c r="O86">
        <f t="shared" si="20"/>
        <v>0</v>
      </c>
    </row>
    <row r="87" spans="1:15" hidden="1" x14ac:dyDescent="0.2">
      <c r="A87" s="271" t="s">
        <v>407</v>
      </c>
      <c r="B87" s="271"/>
      <c r="C87" s="271"/>
      <c r="D87" s="134" t="s">
        <v>215</v>
      </c>
      <c r="E87" s="134"/>
      <c r="F87" s="136"/>
      <c r="G87" s="145"/>
      <c r="H87" s="145"/>
      <c r="I87" s="145"/>
      <c r="J87" s="145"/>
      <c r="K87" s="145"/>
      <c r="L87" s="145"/>
      <c r="M87" s="146">
        <f>SUM(M88:M93)</f>
        <v>1975.3200000000002</v>
      </c>
      <c r="N87" s="137">
        <f t="shared" si="19"/>
        <v>1.5830304825449275E-2</v>
      </c>
      <c r="O87">
        <f t="shared" si="20"/>
        <v>0</v>
      </c>
    </row>
    <row r="88" spans="1:15" hidden="1" x14ac:dyDescent="0.2">
      <c r="A88" s="140" t="s">
        <v>408</v>
      </c>
      <c r="B88" s="140" t="s">
        <v>409</v>
      </c>
      <c r="C88" s="140" t="s">
        <v>23</v>
      </c>
      <c r="D88" s="138" t="s">
        <v>410</v>
      </c>
      <c r="E88" s="140" t="s">
        <v>25</v>
      </c>
      <c r="F88" s="141">
        <f>F31+F67</f>
        <v>0</v>
      </c>
      <c r="G88" s="147">
        <f>'Todas as Ruas'!G88</f>
        <v>7.0000000000000007E-2</v>
      </c>
      <c r="H88" s="147">
        <f>'Todas as Ruas'!H88</f>
        <v>0.06</v>
      </c>
      <c r="I88" s="147">
        <f>'Todas as Ruas'!I88</f>
        <v>0.02</v>
      </c>
      <c r="J88" s="147">
        <f>'Todas as Ruas'!J88</f>
        <v>0.08</v>
      </c>
      <c r="K88" s="147">
        <f t="shared" ref="K88:K93" si="21">TRUNC(F88 * H88, 2)</f>
        <v>0</v>
      </c>
      <c r="L88" s="147">
        <f t="shared" ref="L88:L93" si="22">M88 - K88</f>
        <v>0</v>
      </c>
      <c r="M88" s="147">
        <f t="shared" ref="M88:M93" si="23">TRUNC(F88 * J88, 2)</f>
        <v>0</v>
      </c>
      <c r="N88" s="142">
        <f t="shared" si="19"/>
        <v>0</v>
      </c>
      <c r="O88">
        <f t="shared" si="20"/>
        <v>0</v>
      </c>
    </row>
    <row r="89" spans="1:15" hidden="1" x14ac:dyDescent="0.2">
      <c r="A89" s="140" t="s">
        <v>411</v>
      </c>
      <c r="B89" s="140" t="s">
        <v>412</v>
      </c>
      <c r="C89" s="140" t="s">
        <v>23</v>
      </c>
      <c r="D89" s="138" t="s">
        <v>413</v>
      </c>
      <c r="E89" s="140" t="s">
        <v>25</v>
      </c>
      <c r="F89" s="141">
        <f>F51+F41</f>
        <v>2140</v>
      </c>
      <c r="G89" s="147">
        <f>'Todas as Ruas'!G89</f>
        <v>0.03</v>
      </c>
      <c r="H89" s="147">
        <f>'Todas as Ruas'!H89</f>
        <v>0.03</v>
      </c>
      <c r="I89" s="147">
        <f>'Todas as Ruas'!I89</f>
        <v>0</v>
      </c>
      <c r="J89" s="147">
        <f>'Todas as Ruas'!J89</f>
        <v>0.03</v>
      </c>
      <c r="K89" s="147">
        <f t="shared" si="21"/>
        <v>64.2</v>
      </c>
      <c r="L89" s="147">
        <f t="shared" si="22"/>
        <v>0</v>
      </c>
      <c r="M89" s="147">
        <f t="shared" si="23"/>
        <v>64.2</v>
      </c>
      <c r="N89" s="142">
        <f t="shared" si="19"/>
        <v>5.1450173632314937E-4</v>
      </c>
      <c r="O89">
        <f t="shared" si="20"/>
        <v>64.2</v>
      </c>
    </row>
    <row r="90" spans="1:15" hidden="1" x14ac:dyDescent="0.2">
      <c r="A90" s="140" t="s">
        <v>414</v>
      </c>
      <c r="B90" s="140" t="s">
        <v>415</v>
      </c>
      <c r="C90" s="140" t="s">
        <v>23</v>
      </c>
      <c r="D90" s="138" t="s">
        <v>416</v>
      </c>
      <c r="E90" s="140" t="s">
        <v>109</v>
      </c>
      <c r="F90" s="141">
        <f>ROUNDUP((F55+F45)/100,0)</f>
        <v>2</v>
      </c>
      <c r="G90" s="147">
        <f>'Todas as Ruas'!G90</f>
        <v>112.25</v>
      </c>
      <c r="H90" s="147">
        <f>'Todas as Ruas'!H90</f>
        <v>119.29</v>
      </c>
      <c r="I90" s="147">
        <f>'Todas as Ruas'!I90</f>
        <v>19.2</v>
      </c>
      <c r="J90" s="147">
        <f>'Todas as Ruas'!J90</f>
        <v>138.49</v>
      </c>
      <c r="K90" s="147">
        <f t="shared" si="21"/>
        <v>238.58</v>
      </c>
      <c r="L90" s="147">
        <f t="shared" si="22"/>
        <v>38.400000000000006</v>
      </c>
      <c r="M90" s="147">
        <f t="shared" si="23"/>
        <v>276.98</v>
      </c>
      <c r="N90" s="142">
        <f t="shared" si="19"/>
        <v>2.2197303882676932E-3</v>
      </c>
      <c r="O90">
        <f t="shared" si="20"/>
        <v>224.5</v>
      </c>
    </row>
    <row r="91" spans="1:15" hidden="1" x14ac:dyDescent="0.2">
      <c r="A91" s="140" t="s">
        <v>417</v>
      </c>
      <c r="B91" s="140" t="s">
        <v>418</v>
      </c>
      <c r="C91" s="140" t="s">
        <v>23</v>
      </c>
      <c r="D91" s="138" t="s">
        <v>419</v>
      </c>
      <c r="E91" s="140" t="s">
        <v>109</v>
      </c>
      <c r="F91" s="141">
        <f>F90</f>
        <v>2</v>
      </c>
      <c r="G91" s="147">
        <f>'Todas as Ruas'!G91</f>
        <v>392.87</v>
      </c>
      <c r="H91" s="147">
        <f>'Todas as Ruas'!H91</f>
        <v>417.51</v>
      </c>
      <c r="I91" s="147">
        <f>'Todas as Ruas'!I91</f>
        <v>67.209999999999994</v>
      </c>
      <c r="J91" s="147">
        <f>'Todas as Ruas'!J91</f>
        <v>484.72</v>
      </c>
      <c r="K91" s="147">
        <f t="shared" si="21"/>
        <v>835.02</v>
      </c>
      <c r="L91" s="147">
        <f t="shared" si="22"/>
        <v>134.42000000000007</v>
      </c>
      <c r="M91" s="147">
        <f t="shared" si="23"/>
        <v>969.44</v>
      </c>
      <c r="N91" s="142">
        <f t="shared" si="19"/>
        <v>7.7691364993942979E-3</v>
      </c>
      <c r="O91">
        <f t="shared" si="20"/>
        <v>785.74</v>
      </c>
    </row>
    <row r="92" spans="1:15" hidden="1" x14ac:dyDescent="0.2">
      <c r="A92" s="140" t="s">
        <v>420</v>
      </c>
      <c r="B92" s="140" t="s">
        <v>421</v>
      </c>
      <c r="C92" s="140" t="s">
        <v>23</v>
      </c>
      <c r="D92" s="138" t="s">
        <v>422</v>
      </c>
      <c r="E92" s="140" t="s">
        <v>109</v>
      </c>
      <c r="F92" s="141">
        <f>F91</f>
        <v>2</v>
      </c>
      <c r="G92" s="147">
        <f>'Todas as Ruas'!G92</f>
        <v>168.37</v>
      </c>
      <c r="H92" s="147">
        <f>'Todas as Ruas'!H92</f>
        <v>178.93</v>
      </c>
      <c r="I92" s="147">
        <f>'Todas as Ruas'!I92</f>
        <v>28.8</v>
      </c>
      <c r="J92" s="147">
        <f>'Todas as Ruas'!J92</f>
        <v>207.73</v>
      </c>
      <c r="K92" s="147">
        <f t="shared" si="21"/>
        <v>357.86</v>
      </c>
      <c r="L92" s="147">
        <f t="shared" si="22"/>
        <v>57.599999999999966</v>
      </c>
      <c r="M92" s="147">
        <f t="shared" si="23"/>
        <v>415.46</v>
      </c>
      <c r="N92" s="142">
        <f t="shared" si="19"/>
        <v>3.3295154419441687E-3</v>
      </c>
      <c r="O92">
        <f t="shared" si="20"/>
        <v>336.74</v>
      </c>
    </row>
    <row r="93" spans="1:15" ht="25.5" hidden="1" x14ac:dyDescent="0.2">
      <c r="A93" s="140" t="s">
        <v>423</v>
      </c>
      <c r="B93" s="140" t="s">
        <v>424</v>
      </c>
      <c r="C93" s="140" t="s">
        <v>23</v>
      </c>
      <c r="D93" s="138" t="s">
        <v>425</v>
      </c>
      <c r="E93" s="140" t="s">
        <v>109</v>
      </c>
      <c r="F93" s="141">
        <f>F92</f>
        <v>2</v>
      </c>
      <c r="G93" s="147">
        <f>'Todas as Ruas'!G93</f>
        <v>101.01</v>
      </c>
      <c r="H93" s="147">
        <f>'Todas as Ruas'!H93</f>
        <v>107.35</v>
      </c>
      <c r="I93" s="147">
        <f>'Todas as Ruas'!I93</f>
        <v>17.27</v>
      </c>
      <c r="J93" s="147">
        <f>'Todas as Ruas'!J93</f>
        <v>124.62</v>
      </c>
      <c r="K93" s="147">
        <f t="shared" si="21"/>
        <v>214.7</v>
      </c>
      <c r="L93" s="147">
        <f t="shared" si="22"/>
        <v>34.54000000000002</v>
      </c>
      <c r="M93" s="147">
        <f t="shared" si="23"/>
        <v>249.24</v>
      </c>
      <c r="N93" s="142">
        <f t="shared" si="19"/>
        <v>1.9974207595199649E-3</v>
      </c>
      <c r="O93">
        <f t="shared" si="20"/>
        <v>202.02</v>
      </c>
    </row>
    <row r="94" spans="1:15" hidden="1" x14ac:dyDescent="0.2">
      <c r="A94" s="271" t="s">
        <v>426</v>
      </c>
      <c r="B94" s="271"/>
      <c r="C94" s="271"/>
      <c r="D94" s="134" t="s">
        <v>231</v>
      </c>
      <c r="E94" s="134"/>
      <c r="F94" s="136"/>
      <c r="G94" s="145"/>
      <c r="H94" s="145"/>
      <c r="I94" s="145"/>
      <c r="J94" s="145"/>
      <c r="K94" s="145"/>
      <c r="L94" s="145"/>
      <c r="M94" s="146">
        <f>SUM(M95:M98)</f>
        <v>0</v>
      </c>
      <c r="N94" s="137">
        <f t="shared" si="19"/>
        <v>0</v>
      </c>
      <c r="O94">
        <f t="shared" si="20"/>
        <v>0</v>
      </c>
    </row>
    <row r="95" spans="1:15" hidden="1" x14ac:dyDescent="0.2">
      <c r="A95" s="140" t="s">
        <v>427</v>
      </c>
      <c r="B95" s="140" t="s">
        <v>428</v>
      </c>
      <c r="C95" s="140" t="s">
        <v>110</v>
      </c>
      <c r="D95" s="138" t="s">
        <v>232</v>
      </c>
      <c r="E95" s="140" t="s">
        <v>123</v>
      </c>
      <c r="F95" s="141">
        <v>0</v>
      </c>
      <c r="G95" s="147">
        <f>'Todas as Ruas'!G95</f>
        <v>24.78</v>
      </c>
      <c r="H95" s="147">
        <f>'Todas as Ruas'!H95</f>
        <v>29.34</v>
      </c>
      <c r="I95" s="147">
        <f>'Todas as Ruas'!I95</f>
        <v>1.23</v>
      </c>
      <c r="J95" s="147">
        <f>'Todas as Ruas'!J95</f>
        <v>30.57</v>
      </c>
      <c r="K95" s="147">
        <f>TRUNC(F95 * H95, 2)</f>
        <v>0</v>
      </c>
      <c r="L95" s="147">
        <f>M95 - K95</f>
        <v>0</v>
      </c>
      <c r="M95" s="147">
        <f>TRUNC(F95 * J95, 2)</f>
        <v>0</v>
      </c>
      <c r="N95" s="142">
        <f t="shared" si="19"/>
        <v>0</v>
      </c>
      <c r="O95">
        <f t="shared" si="20"/>
        <v>0</v>
      </c>
    </row>
    <row r="96" spans="1:15" ht="25.5" hidden="1" x14ac:dyDescent="0.2">
      <c r="A96" s="140" t="s">
        <v>429</v>
      </c>
      <c r="B96" s="140" t="s">
        <v>430</v>
      </c>
      <c r="C96" s="140" t="s">
        <v>110</v>
      </c>
      <c r="D96" s="138" t="s">
        <v>288</v>
      </c>
      <c r="E96" s="140" t="s">
        <v>233</v>
      </c>
      <c r="F96" s="141">
        <v>0</v>
      </c>
      <c r="G96" s="147">
        <f>'Todas as Ruas'!G96</f>
        <v>0.9</v>
      </c>
      <c r="H96" s="147">
        <f>'Todas as Ruas'!H96</f>
        <v>0.05</v>
      </c>
      <c r="I96" s="147">
        <f>'Todas as Ruas'!I96</f>
        <v>1.06</v>
      </c>
      <c r="J96" s="147">
        <f>'Todas as Ruas'!J96</f>
        <v>1.1100000000000001</v>
      </c>
      <c r="K96" s="147">
        <f>TRUNC(F96 * H96, 2)</f>
        <v>0</v>
      </c>
      <c r="L96" s="147">
        <f>M96 - K96</f>
        <v>0</v>
      </c>
      <c r="M96" s="147">
        <f>TRUNC(F96 * J96, 2)</f>
        <v>0</v>
      </c>
      <c r="N96" s="142">
        <f t="shared" si="19"/>
        <v>0</v>
      </c>
      <c r="O96">
        <f t="shared" si="20"/>
        <v>0</v>
      </c>
    </row>
    <row r="97" spans="1:19" ht="25.5" hidden="1" x14ac:dyDescent="0.2">
      <c r="A97" s="140" t="s">
        <v>431</v>
      </c>
      <c r="B97" s="140" t="s">
        <v>432</v>
      </c>
      <c r="C97" s="140" t="s">
        <v>110</v>
      </c>
      <c r="D97" s="138" t="s">
        <v>286</v>
      </c>
      <c r="E97" s="140" t="s">
        <v>234</v>
      </c>
      <c r="F97" s="141">
        <v>0</v>
      </c>
      <c r="G97" s="147">
        <f>'Todas as Ruas'!G97</f>
        <v>0.8</v>
      </c>
      <c r="H97" s="147">
        <f>'Todas as Ruas'!H97</f>
        <v>0.23</v>
      </c>
      <c r="I97" s="147">
        <f>'Todas as Ruas'!I97</f>
        <v>0.75</v>
      </c>
      <c r="J97" s="147">
        <f>'Todas as Ruas'!J97</f>
        <v>0.98</v>
      </c>
      <c r="K97" s="147">
        <f>TRUNC(F97 * H97, 2)</f>
        <v>0</v>
      </c>
      <c r="L97" s="147">
        <f>M97 - K97</f>
        <v>0</v>
      </c>
      <c r="M97" s="147">
        <f>TRUNC(F97 * J97, 2)</f>
        <v>0</v>
      </c>
      <c r="N97" s="142">
        <f t="shared" si="19"/>
        <v>0</v>
      </c>
      <c r="O97">
        <f t="shared" si="20"/>
        <v>0</v>
      </c>
    </row>
    <row r="98" spans="1:19" ht="25.5" hidden="1" x14ac:dyDescent="0.2">
      <c r="A98" s="140" t="s">
        <v>433</v>
      </c>
      <c r="B98" s="140" t="s">
        <v>434</v>
      </c>
      <c r="C98" s="140" t="s">
        <v>110</v>
      </c>
      <c r="D98" s="138" t="s">
        <v>287</v>
      </c>
      <c r="E98" s="140" t="s">
        <v>233</v>
      </c>
      <c r="F98" s="141">
        <v>0</v>
      </c>
      <c r="G98" s="147">
        <f>'Todas as Ruas'!G98</f>
        <v>2</v>
      </c>
      <c r="H98" s="147">
        <f>'Todas as Ruas'!H98</f>
        <v>0.51</v>
      </c>
      <c r="I98" s="147">
        <f>'Todas as Ruas'!I98</f>
        <v>1.95</v>
      </c>
      <c r="J98" s="147">
        <f>'Todas as Ruas'!J98</f>
        <v>2.46</v>
      </c>
      <c r="K98" s="147">
        <f>TRUNC(F98 * H98, 2)</f>
        <v>0</v>
      </c>
      <c r="L98" s="147">
        <f>M98 - K98</f>
        <v>0</v>
      </c>
      <c r="M98" s="147">
        <f>TRUNC(F98 * J98, 2)</f>
        <v>0</v>
      </c>
      <c r="N98" s="142">
        <f t="shared" si="19"/>
        <v>0</v>
      </c>
      <c r="O98">
        <f t="shared" si="20"/>
        <v>0</v>
      </c>
    </row>
    <row r="99" spans="1:19" hidden="1" x14ac:dyDescent="0.2">
      <c r="A99" s="271" t="s">
        <v>1378</v>
      </c>
      <c r="B99" s="271"/>
      <c r="C99" s="271"/>
      <c r="D99" s="134" t="s">
        <v>1379</v>
      </c>
      <c r="E99" s="134"/>
      <c r="F99" s="136"/>
      <c r="G99" s="145"/>
      <c r="H99" s="145"/>
      <c r="I99" s="145"/>
      <c r="J99" s="145"/>
      <c r="K99" s="145"/>
      <c r="L99" s="145"/>
      <c r="M99" s="146">
        <f>SUM(M100:M114)</f>
        <v>0</v>
      </c>
      <c r="N99" s="137">
        <f t="shared" si="19"/>
        <v>0</v>
      </c>
      <c r="O99">
        <f t="shared" si="20"/>
        <v>0</v>
      </c>
      <c r="P99" s="153"/>
      <c r="Q99" s="151"/>
      <c r="R99" s="151"/>
      <c r="S99">
        <f t="shared" ref="S99:S114" si="24">TRUNC(F99*G99,2)</f>
        <v>0</v>
      </c>
    </row>
    <row r="100" spans="1:19" ht="38.25" hidden="1" x14ac:dyDescent="0.2">
      <c r="A100" s="140" t="s">
        <v>1146</v>
      </c>
      <c r="B100" s="140" t="s">
        <v>1147</v>
      </c>
      <c r="C100" s="140" t="s">
        <v>23</v>
      </c>
      <c r="D100" s="138" t="s">
        <v>1148</v>
      </c>
      <c r="E100" s="140" t="s">
        <v>80</v>
      </c>
      <c r="F100" s="141">
        <v>0</v>
      </c>
      <c r="G100" s="147">
        <v>66.77</v>
      </c>
      <c r="H100" s="147">
        <v>9.68</v>
      </c>
      <c r="I100" s="147">
        <v>72.7</v>
      </c>
      <c r="J100" s="147">
        <f t="shared" ref="J100:J114" si="25">TRUNC(G100 * (1 + 23.38 / 100), 2)</f>
        <v>82.38</v>
      </c>
      <c r="K100" s="147">
        <f t="shared" ref="K100:K114" si="26">TRUNC(F100 * H100, 2)</f>
        <v>0</v>
      </c>
      <c r="L100" s="147">
        <f t="shared" ref="L100:L114" si="27">M100 - K100</f>
        <v>0</v>
      </c>
      <c r="M100" s="147">
        <f t="shared" ref="M100:M114" si="28">TRUNC(F100 * J100, 2)</f>
        <v>0</v>
      </c>
      <c r="N100" s="142">
        <f t="shared" si="19"/>
        <v>0</v>
      </c>
      <c r="O100">
        <f t="shared" si="20"/>
        <v>0</v>
      </c>
      <c r="P100" s="152"/>
      <c r="Q100" s="152"/>
      <c r="R100" s="152"/>
      <c r="S100">
        <f t="shared" si="24"/>
        <v>0</v>
      </c>
    </row>
    <row r="101" spans="1:19" ht="38.25" hidden="1" x14ac:dyDescent="0.2">
      <c r="A101" s="140" t="s">
        <v>1164</v>
      </c>
      <c r="B101" s="140" t="s">
        <v>1165</v>
      </c>
      <c r="C101" s="140" t="s">
        <v>23</v>
      </c>
      <c r="D101" s="138" t="s">
        <v>1166</v>
      </c>
      <c r="E101" s="140" t="s">
        <v>25</v>
      </c>
      <c r="F101" s="141">
        <v>0</v>
      </c>
      <c r="G101" s="147">
        <v>0.71</v>
      </c>
      <c r="H101" s="147">
        <v>0.27</v>
      </c>
      <c r="I101" s="147">
        <v>0.6</v>
      </c>
      <c r="J101" s="147">
        <f t="shared" si="25"/>
        <v>0.87</v>
      </c>
      <c r="K101" s="147">
        <f t="shared" si="26"/>
        <v>0</v>
      </c>
      <c r="L101" s="147">
        <f t="shared" si="27"/>
        <v>0</v>
      </c>
      <c r="M101" s="147">
        <f t="shared" si="28"/>
        <v>0</v>
      </c>
      <c r="N101" s="142">
        <f t="shared" si="19"/>
        <v>0</v>
      </c>
      <c r="O101">
        <f t="shared" si="20"/>
        <v>0</v>
      </c>
      <c r="P101" s="152"/>
      <c r="Q101" s="152"/>
      <c r="R101" s="152"/>
      <c r="S101">
        <f t="shared" si="24"/>
        <v>0</v>
      </c>
    </row>
    <row r="102" spans="1:19" ht="38.25" hidden="1" x14ac:dyDescent="0.2">
      <c r="A102" s="140" t="s">
        <v>1174</v>
      </c>
      <c r="B102" s="140" t="s">
        <v>1175</v>
      </c>
      <c r="C102" s="140" t="s">
        <v>23</v>
      </c>
      <c r="D102" s="138" t="s">
        <v>1176</v>
      </c>
      <c r="E102" s="140" t="s">
        <v>25</v>
      </c>
      <c r="F102" s="141">
        <v>0</v>
      </c>
      <c r="G102" s="147">
        <v>0.78</v>
      </c>
      <c r="H102" s="147">
        <v>0.66</v>
      </c>
      <c r="I102" s="147">
        <v>0.3</v>
      </c>
      <c r="J102" s="147">
        <f t="shared" si="25"/>
        <v>0.96</v>
      </c>
      <c r="K102" s="147">
        <f t="shared" si="26"/>
        <v>0</v>
      </c>
      <c r="L102" s="147">
        <f t="shared" si="27"/>
        <v>0</v>
      </c>
      <c r="M102" s="147">
        <f t="shared" si="28"/>
        <v>0</v>
      </c>
      <c r="N102" s="142">
        <f t="shared" si="19"/>
        <v>0</v>
      </c>
      <c r="O102">
        <f t="shared" si="20"/>
        <v>0</v>
      </c>
      <c r="P102" s="152"/>
      <c r="Q102" s="152"/>
      <c r="R102" s="152"/>
      <c r="S102">
        <f t="shared" si="24"/>
        <v>0</v>
      </c>
    </row>
    <row r="103" spans="1:19" ht="38.25" hidden="1" x14ac:dyDescent="0.2">
      <c r="A103" s="140" t="s">
        <v>1182</v>
      </c>
      <c r="B103" s="140" t="s">
        <v>1183</v>
      </c>
      <c r="C103" s="140" t="s">
        <v>23</v>
      </c>
      <c r="D103" s="138" t="s">
        <v>1184</v>
      </c>
      <c r="E103" s="140" t="s">
        <v>48</v>
      </c>
      <c r="F103" s="141">
        <v>0</v>
      </c>
      <c r="G103" s="147">
        <v>799.28</v>
      </c>
      <c r="H103" s="147">
        <v>90.78</v>
      </c>
      <c r="I103" s="147">
        <v>895.37</v>
      </c>
      <c r="J103" s="147">
        <f t="shared" si="25"/>
        <v>986.15</v>
      </c>
      <c r="K103" s="147">
        <f t="shared" si="26"/>
        <v>0</v>
      </c>
      <c r="L103" s="147">
        <f t="shared" si="27"/>
        <v>0</v>
      </c>
      <c r="M103" s="147">
        <f t="shared" si="28"/>
        <v>0</v>
      </c>
      <c r="N103" s="142">
        <f t="shared" ref="N103:N114" si="29">M103 / $M$115</f>
        <v>0</v>
      </c>
      <c r="O103">
        <f t="shared" si="20"/>
        <v>0</v>
      </c>
      <c r="P103" s="152"/>
      <c r="Q103" s="152"/>
      <c r="R103" s="152"/>
      <c r="S103">
        <f t="shared" si="24"/>
        <v>0</v>
      </c>
    </row>
    <row r="104" spans="1:19" ht="38.25" hidden="1" x14ac:dyDescent="0.2">
      <c r="A104" s="140" t="s">
        <v>1198</v>
      </c>
      <c r="B104" s="140" t="s">
        <v>1199</v>
      </c>
      <c r="C104" s="140" t="s">
        <v>23</v>
      </c>
      <c r="D104" s="138" t="s">
        <v>1200</v>
      </c>
      <c r="E104" s="140" t="s">
        <v>48</v>
      </c>
      <c r="F104" s="141">
        <v>0</v>
      </c>
      <c r="G104" s="147">
        <v>181.1</v>
      </c>
      <c r="H104" s="147">
        <v>59.53</v>
      </c>
      <c r="I104" s="147">
        <v>163.91</v>
      </c>
      <c r="J104" s="147">
        <f t="shared" si="25"/>
        <v>223.44</v>
      </c>
      <c r="K104" s="147">
        <f t="shared" si="26"/>
        <v>0</v>
      </c>
      <c r="L104" s="147">
        <f t="shared" si="27"/>
        <v>0</v>
      </c>
      <c r="M104" s="147">
        <f t="shared" si="28"/>
        <v>0</v>
      </c>
      <c r="N104" s="142">
        <f t="shared" si="29"/>
        <v>0</v>
      </c>
      <c r="O104">
        <f t="shared" si="20"/>
        <v>0</v>
      </c>
      <c r="P104" s="152"/>
      <c r="Q104" s="152"/>
      <c r="R104" s="152"/>
      <c r="S104">
        <f t="shared" si="24"/>
        <v>0</v>
      </c>
    </row>
    <row r="105" spans="1:19" ht="38.25" hidden="1" x14ac:dyDescent="0.2">
      <c r="A105" s="140" t="s">
        <v>1380</v>
      </c>
      <c r="B105" s="140" t="s">
        <v>1381</v>
      </c>
      <c r="C105" s="140" t="s">
        <v>23</v>
      </c>
      <c r="D105" s="138" t="s">
        <v>1382</v>
      </c>
      <c r="E105" s="140" t="s">
        <v>25</v>
      </c>
      <c r="F105" s="141">
        <v>0</v>
      </c>
      <c r="G105" s="147">
        <v>8.6</v>
      </c>
      <c r="H105" s="147">
        <v>0</v>
      </c>
      <c r="I105" s="147">
        <v>10.61</v>
      </c>
      <c r="J105" s="147">
        <f t="shared" si="25"/>
        <v>10.61</v>
      </c>
      <c r="K105" s="147">
        <f t="shared" si="26"/>
        <v>0</v>
      </c>
      <c r="L105" s="147">
        <f t="shared" si="27"/>
        <v>0</v>
      </c>
      <c r="M105" s="147">
        <f t="shared" si="28"/>
        <v>0</v>
      </c>
      <c r="N105" s="142">
        <f t="shared" si="29"/>
        <v>0</v>
      </c>
      <c r="O105">
        <f t="shared" si="20"/>
        <v>0</v>
      </c>
      <c r="P105" s="152"/>
      <c r="Q105" s="152"/>
      <c r="R105" s="152"/>
      <c r="S105">
        <f t="shared" si="24"/>
        <v>0</v>
      </c>
    </row>
    <row r="106" spans="1:19" ht="38.25" hidden="1" x14ac:dyDescent="0.2">
      <c r="A106" s="140" t="s">
        <v>1208</v>
      </c>
      <c r="B106" s="140" t="s">
        <v>1209</v>
      </c>
      <c r="C106" s="140" t="s">
        <v>23</v>
      </c>
      <c r="D106" s="138" t="s">
        <v>1210</v>
      </c>
      <c r="E106" s="140" t="s">
        <v>48</v>
      </c>
      <c r="F106" s="141">
        <v>0</v>
      </c>
      <c r="G106" s="147">
        <v>697.78</v>
      </c>
      <c r="H106" s="147">
        <v>197.63</v>
      </c>
      <c r="I106" s="147">
        <v>663.29</v>
      </c>
      <c r="J106" s="147">
        <f t="shared" si="25"/>
        <v>860.92</v>
      </c>
      <c r="K106" s="147">
        <f t="shared" si="26"/>
        <v>0</v>
      </c>
      <c r="L106" s="147">
        <f t="shared" si="27"/>
        <v>0</v>
      </c>
      <c r="M106" s="147">
        <f t="shared" si="28"/>
        <v>0</v>
      </c>
      <c r="N106" s="142">
        <f t="shared" si="29"/>
        <v>0</v>
      </c>
      <c r="O106">
        <f t="shared" si="20"/>
        <v>0</v>
      </c>
      <c r="P106" s="152"/>
      <c r="Q106" s="152"/>
      <c r="R106" s="152"/>
      <c r="S106">
        <f t="shared" si="24"/>
        <v>0</v>
      </c>
    </row>
    <row r="107" spans="1:19" hidden="1" x14ac:dyDescent="0.2">
      <c r="A107" s="140" t="s">
        <v>1383</v>
      </c>
      <c r="B107" s="140" t="s">
        <v>1384</v>
      </c>
      <c r="C107" s="140" t="s">
        <v>23</v>
      </c>
      <c r="D107" s="138" t="s">
        <v>1385</v>
      </c>
      <c r="E107" s="140" t="s">
        <v>1159</v>
      </c>
      <c r="F107" s="141">
        <v>0</v>
      </c>
      <c r="G107" s="147">
        <v>2.39</v>
      </c>
      <c r="H107" s="147">
        <v>0</v>
      </c>
      <c r="I107" s="147">
        <v>2.94</v>
      </c>
      <c r="J107" s="147">
        <f t="shared" si="25"/>
        <v>2.94</v>
      </c>
      <c r="K107" s="147">
        <f t="shared" si="26"/>
        <v>0</v>
      </c>
      <c r="L107" s="147">
        <f t="shared" si="27"/>
        <v>0</v>
      </c>
      <c r="M107" s="147">
        <f t="shared" si="28"/>
        <v>0</v>
      </c>
      <c r="N107" s="142">
        <f t="shared" si="29"/>
        <v>0</v>
      </c>
      <c r="O107">
        <f t="shared" si="20"/>
        <v>0</v>
      </c>
      <c r="P107" s="152"/>
      <c r="Q107" s="152"/>
      <c r="R107" s="152"/>
      <c r="S107">
        <f t="shared" si="24"/>
        <v>0</v>
      </c>
    </row>
    <row r="108" spans="1:19" ht="38.25" hidden="1" x14ac:dyDescent="0.2">
      <c r="A108" s="140" t="s">
        <v>1218</v>
      </c>
      <c r="B108" s="140" t="s">
        <v>1219</v>
      </c>
      <c r="C108" s="140" t="s">
        <v>23</v>
      </c>
      <c r="D108" s="138" t="s">
        <v>1220</v>
      </c>
      <c r="E108" s="140" t="s">
        <v>25</v>
      </c>
      <c r="F108" s="141">
        <v>0</v>
      </c>
      <c r="G108" s="147">
        <v>13.56</v>
      </c>
      <c r="H108" s="147">
        <v>0.46</v>
      </c>
      <c r="I108" s="147">
        <v>16.27</v>
      </c>
      <c r="J108" s="147">
        <f t="shared" si="25"/>
        <v>16.73</v>
      </c>
      <c r="K108" s="147">
        <f t="shared" si="26"/>
        <v>0</v>
      </c>
      <c r="L108" s="147">
        <f t="shared" si="27"/>
        <v>0</v>
      </c>
      <c r="M108" s="147">
        <f t="shared" si="28"/>
        <v>0</v>
      </c>
      <c r="N108" s="142">
        <f t="shared" si="29"/>
        <v>0</v>
      </c>
      <c r="O108">
        <f t="shared" si="20"/>
        <v>0</v>
      </c>
      <c r="P108" s="152"/>
      <c r="Q108" s="152"/>
      <c r="R108" s="152"/>
      <c r="S108">
        <f t="shared" si="24"/>
        <v>0</v>
      </c>
    </row>
    <row r="109" spans="1:19" ht="38.25" hidden="1" x14ac:dyDescent="0.2">
      <c r="A109" s="140" t="s">
        <v>1224</v>
      </c>
      <c r="B109" s="140" t="s">
        <v>1225</v>
      </c>
      <c r="C109" s="140" t="s">
        <v>23</v>
      </c>
      <c r="D109" s="138" t="s">
        <v>1226</v>
      </c>
      <c r="E109" s="140" t="s">
        <v>25</v>
      </c>
      <c r="F109" s="141">
        <v>0</v>
      </c>
      <c r="G109" s="147">
        <v>30.1</v>
      </c>
      <c r="H109" s="147">
        <v>13.75</v>
      </c>
      <c r="I109" s="147">
        <v>23.38</v>
      </c>
      <c r="J109" s="147">
        <f t="shared" si="25"/>
        <v>37.130000000000003</v>
      </c>
      <c r="K109" s="147">
        <f t="shared" si="26"/>
        <v>0</v>
      </c>
      <c r="L109" s="147">
        <f t="shared" si="27"/>
        <v>0</v>
      </c>
      <c r="M109" s="147">
        <f t="shared" si="28"/>
        <v>0</v>
      </c>
      <c r="N109" s="142">
        <f t="shared" si="29"/>
        <v>0</v>
      </c>
      <c r="O109">
        <f t="shared" si="20"/>
        <v>0</v>
      </c>
      <c r="P109" s="152"/>
      <c r="Q109" s="152"/>
      <c r="R109" s="152"/>
      <c r="S109">
        <f t="shared" si="24"/>
        <v>0</v>
      </c>
    </row>
    <row r="110" spans="1:19" ht="25.5" hidden="1" x14ac:dyDescent="0.2">
      <c r="A110" s="140" t="s">
        <v>1472</v>
      </c>
      <c r="B110" s="140">
        <v>1</v>
      </c>
      <c r="C110" s="140" t="s">
        <v>1386</v>
      </c>
      <c r="D110" s="138" t="s">
        <v>1392</v>
      </c>
      <c r="E110" s="140" t="s">
        <v>1159</v>
      </c>
      <c r="F110" s="141">
        <v>0</v>
      </c>
      <c r="G110" s="147">
        <v>25</v>
      </c>
      <c r="H110" s="147">
        <f>J110-I110</f>
        <v>6.1699999999999982</v>
      </c>
      <c r="I110" s="147">
        <f>ROUND(J110*0.8,2)</f>
        <v>24.67</v>
      </c>
      <c r="J110" s="147">
        <f t="shared" si="25"/>
        <v>30.84</v>
      </c>
      <c r="K110" s="147">
        <f t="shared" si="26"/>
        <v>0</v>
      </c>
      <c r="L110" s="147">
        <f t="shared" si="27"/>
        <v>0</v>
      </c>
      <c r="M110" s="147">
        <f t="shared" si="28"/>
        <v>0</v>
      </c>
      <c r="N110" s="142">
        <f t="shared" si="29"/>
        <v>0</v>
      </c>
      <c r="O110">
        <f t="shared" si="20"/>
        <v>0</v>
      </c>
      <c r="P110" s="152"/>
      <c r="Q110" s="152"/>
      <c r="R110" s="152"/>
      <c r="S110">
        <f t="shared" si="24"/>
        <v>0</v>
      </c>
    </row>
    <row r="111" spans="1:19" ht="25.5" hidden="1" x14ac:dyDescent="0.2">
      <c r="A111" s="140" t="s">
        <v>1388</v>
      </c>
      <c r="B111" s="140">
        <v>2</v>
      </c>
      <c r="C111" s="140" t="s">
        <v>1387</v>
      </c>
      <c r="D111" s="138" t="s">
        <v>1393</v>
      </c>
      <c r="E111" s="140" t="s">
        <v>33</v>
      </c>
      <c r="F111" s="141">
        <v>0</v>
      </c>
      <c r="G111" s="147">
        <v>64.900000000000006</v>
      </c>
      <c r="H111" s="147">
        <f>J111-I111</f>
        <v>16.009999999999991</v>
      </c>
      <c r="I111" s="147">
        <f>ROUND(J111*0.8,2)</f>
        <v>64.06</v>
      </c>
      <c r="J111" s="147">
        <f t="shared" si="25"/>
        <v>80.069999999999993</v>
      </c>
      <c r="K111" s="147">
        <f t="shared" si="26"/>
        <v>0</v>
      </c>
      <c r="L111" s="147">
        <f t="shared" si="27"/>
        <v>0</v>
      </c>
      <c r="M111" s="147">
        <f t="shared" si="28"/>
        <v>0</v>
      </c>
      <c r="N111" s="142">
        <f t="shared" si="29"/>
        <v>0</v>
      </c>
      <c r="O111">
        <f t="shared" si="20"/>
        <v>0</v>
      </c>
      <c r="P111" s="152"/>
      <c r="Q111" s="152"/>
      <c r="R111" s="152"/>
      <c r="S111">
        <f t="shared" si="24"/>
        <v>0</v>
      </c>
    </row>
    <row r="112" spans="1:19" hidden="1" x14ac:dyDescent="0.2">
      <c r="A112" s="140" t="s">
        <v>1389</v>
      </c>
      <c r="B112" s="140">
        <v>3</v>
      </c>
      <c r="C112" s="140" t="s">
        <v>1387</v>
      </c>
      <c r="D112" s="138" t="s">
        <v>1394</v>
      </c>
      <c r="E112" s="140" t="s">
        <v>33</v>
      </c>
      <c r="F112" s="141">
        <v>0</v>
      </c>
      <c r="G112" s="147">
        <v>1400</v>
      </c>
      <c r="H112" s="147">
        <f>J112-I112</f>
        <v>345.46000000000004</v>
      </c>
      <c r="I112" s="147">
        <f>ROUND(J112*0.8,2)</f>
        <v>1381.86</v>
      </c>
      <c r="J112" s="147">
        <f t="shared" si="25"/>
        <v>1727.32</v>
      </c>
      <c r="K112" s="147">
        <f t="shared" si="26"/>
        <v>0</v>
      </c>
      <c r="L112" s="147">
        <f t="shared" si="27"/>
        <v>0</v>
      </c>
      <c r="M112" s="147">
        <f t="shared" si="28"/>
        <v>0</v>
      </c>
      <c r="N112" s="142">
        <f t="shared" si="29"/>
        <v>0</v>
      </c>
      <c r="O112">
        <f t="shared" si="20"/>
        <v>0</v>
      </c>
      <c r="P112" s="152"/>
      <c r="Q112" s="152"/>
      <c r="R112" s="152"/>
      <c r="S112">
        <f t="shared" si="24"/>
        <v>0</v>
      </c>
    </row>
    <row r="113" spans="1:19" hidden="1" x14ac:dyDescent="0.2">
      <c r="A113" s="140" t="s">
        <v>1390</v>
      </c>
      <c r="B113" s="140">
        <v>4</v>
      </c>
      <c r="C113" s="140" t="s">
        <v>1387</v>
      </c>
      <c r="D113" s="138" t="s">
        <v>1452</v>
      </c>
      <c r="E113" s="140" t="s">
        <v>33</v>
      </c>
      <c r="F113" s="141">
        <v>0</v>
      </c>
      <c r="G113" s="147">
        <v>1260</v>
      </c>
      <c r="H113" s="147">
        <f>J113-I113</f>
        <v>310.91999999999985</v>
      </c>
      <c r="I113" s="147">
        <f>ROUND(J113*0.8,2)</f>
        <v>1243.6600000000001</v>
      </c>
      <c r="J113" s="147">
        <f>TRUNC(G113 * (1 + 23.38 / 100), 2)</f>
        <v>1554.58</v>
      </c>
      <c r="K113" s="147">
        <f>TRUNC(F113 * H113, 2)</f>
        <v>0</v>
      </c>
      <c r="L113" s="147">
        <f t="shared" si="27"/>
        <v>0</v>
      </c>
      <c r="M113" s="147">
        <f>TRUNC(F113 * J113, 2)</f>
        <v>0</v>
      </c>
      <c r="N113" s="142">
        <f t="shared" si="29"/>
        <v>0</v>
      </c>
      <c r="O113">
        <f>TRUNC(F113*G113,2)</f>
        <v>0</v>
      </c>
      <c r="P113" s="152"/>
      <c r="Q113" s="152"/>
      <c r="R113" s="152"/>
    </row>
    <row r="114" spans="1:19" hidden="1" x14ac:dyDescent="0.2">
      <c r="A114" s="140" t="s">
        <v>1391</v>
      </c>
      <c r="B114" s="140">
        <v>5</v>
      </c>
      <c r="C114" s="140" t="s">
        <v>1387</v>
      </c>
      <c r="D114" s="138" t="s">
        <v>1395</v>
      </c>
      <c r="E114" s="140" t="s">
        <v>33</v>
      </c>
      <c r="F114" s="141">
        <v>0</v>
      </c>
      <c r="G114" s="147">
        <v>690</v>
      </c>
      <c r="H114" s="147">
        <f>J114-I114</f>
        <v>170.2600000000001</v>
      </c>
      <c r="I114" s="147">
        <f>ROUND(J114*0.8,2)</f>
        <v>681.06</v>
      </c>
      <c r="J114" s="147">
        <f t="shared" si="25"/>
        <v>851.32</v>
      </c>
      <c r="K114" s="147">
        <f t="shared" si="26"/>
        <v>0</v>
      </c>
      <c r="L114" s="147">
        <f t="shared" si="27"/>
        <v>0</v>
      </c>
      <c r="M114" s="147">
        <f t="shared" si="28"/>
        <v>0</v>
      </c>
      <c r="N114" s="142">
        <f t="shared" si="29"/>
        <v>0</v>
      </c>
      <c r="O114">
        <f t="shared" si="20"/>
        <v>0</v>
      </c>
      <c r="P114" s="152"/>
      <c r="Q114" s="152"/>
      <c r="R114" s="152"/>
      <c r="S114">
        <f t="shared" si="24"/>
        <v>0</v>
      </c>
    </row>
    <row r="115" spans="1:19" x14ac:dyDescent="0.2">
      <c r="A115" s="166"/>
      <c r="B115" s="166"/>
      <c r="C115" s="166"/>
      <c r="D115" s="166"/>
      <c r="E115" s="166"/>
      <c r="F115" s="166"/>
      <c r="G115" s="166"/>
      <c r="H115" s="166"/>
      <c r="I115" s="166"/>
      <c r="J115" s="166" t="s">
        <v>93</v>
      </c>
      <c r="K115" s="148">
        <f>SUM(K7:K114)</f>
        <v>16950.970000000005</v>
      </c>
      <c r="L115" s="148">
        <f>SUM(L7:L114)</f>
        <v>107829.95</v>
      </c>
      <c r="M115" s="148">
        <f>M94+M86+M74+M72+M39+M24+M12+M6+M99</f>
        <v>124780.92000000001</v>
      </c>
      <c r="N115" s="166"/>
      <c r="O115" s="166">
        <f>SUM(O7:O114)</f>
        <v>103752.56000000001</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5"/>
      <c r="B117" s="345"/>
      <c r="C117" s="345"/>
      <c r="D117" s="144"/>
      <c r="E117" s="166"/>
      <c r="F117" s="166"/>
      <c r="G117" s="166"/>
      <c r="H117" s="166"/>
      <c r="I117" s="166"/>
      <c r="J117" s="336" t="s">
        <v>94</v>
      </c>
      <c r="K117" s="336"/>
      <c r="L117" s="337">
        <f>O115</f>
        <v>103752.56000000001</v>
      </c>
      <c r="M117" s="337"/>
      <c r="N117" s="337"/>
      <c r="O117" s="167"/>
      <c r="P117" s="167"/>
      <c r="Q117" s="167"/>
      <c r="R117" s="167"/>
    </row>
    <row r="118" spans="1:19" x14ac:dyDescent="0.2">
      <c r="A118" s="345"/>
      <c r="B118" s="345"/>
      <c r="C118" s="345"/>
      <c r="D118" s="144"/>
      <c r="E118" s="166"/>
      <c r="F118" s="166"/>
      <c r="G118" s="166"/>
      <c r="H118" s="166"/>
      <c r="I118" s="166"/>
      <c r="J118" s="336" t="s">
        <v>95</v>
      </c>
      <c r="K118" s="336"/>
      <c r="L118" s="337">
        <f>L119-L117</f>
        <v>21028.36</v>
      </c>
      <c r="M118" s="337"/>
      <c r="N118" s="337"/>
      <c r="O118" s="167"/>
      <c r="P118" s="167"/>
      <c r="Q118" s="167"/>
      <c r="R118" s="167"/>
    </row>
    <row r="119" spans="1:19" x14ac:dyDescent="0.2">
      <c r="A119" s="345"/>
      <c r="B119" s="345"/>
      <c r="C119" s="345"/>
      <c r="D119" s="144"/>
      <c r="E119" s="166"/>
      <c r="F119" s="166"/>
      <c r="G119" s="166"/>
      <c r="H119" s="166"/>
      <c r="I119" s="166"/>
      <c r="J119" s="336" t="s">
        <v>96</v>
      </c>
      <c r="K119" s="336"/>
      <c r="L119" s="337">
        <f>M115</f>
        <v>124780.92000000001</v>
      </c>
      <c r="M119" s="337"/>
      <c r="N119" s="337"/>
      <c r="O119" s="167"/>
      <c r="P119" s="167"/>
      <c r="Q119" s="167"/>
      <c r="R119" s="167"/>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N4:N5"/>
    <mergeCell ref="A119:C119"/>
    <mergeCell ref="J119:K119"/>
    <mergeCell ref="L119:N119"/>
    <mergeCell ref="A117:C117"/>
    <mergeCell ref="J117:K117"/>
    <mergeCell ref="L117:N117"/>
    <mergeCell ref="A118:C118"/>
    <mergeCell ref="J118:K118"/>
    <mergeCell ref="L118:N118"/>
  </mergeCells>
  <pageMargins left="0.51181102362204722" right="0.51181102362204722" top="0.98425196850393704" bottom="0.98425196850393704" header="0.51181102362204722" footer="0.51181102362204722"/>
  <pageSetup paperSize="9" scale="63" fitToHeight="0" orientation="landscape" r:id="rId1"/>
  <headerFooter>
    <oddHeader>&amp;L &amp;C &amp;R</oddHeader>
    <oddFooter>&amp;L &amp;CAvenida Hermogêno Cursino dos Santos, 342
Menino Deus, CEP: 99440-000 Salto do Jacuí – RS &amp;R</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S119"/>
  <sheetViews>
    <sheetView showWhiteSpace="0" view="pageBreakPreview" topLeftCell="A77" zoomScaleNormal="100" zoomScaleSheetLayoutView="100" workbookViewId="0">
      <selection activeCell="A94" sqref="A94:XFD114"/>
    </sheetView>
  </sheetViews>
  <sheetFormatPr defaultRowHeight="14.25" x14ac:dyDescent="0.2"/>
  <cols>
    <col min="1" max="3" width="10" bestFit="1" customWidth="1"/>
    <col min="4" max="4" width="60" bestFit="1" customWidth="1"/>
    <col min="5" max="5" width="6" customWidth="1"/>
    <col min="6" max="6" width="10" bestFit="1" customWidth="1"/>
    <col min="7" max="11" width="11.5" bestFit="1" customWidth="1"/>
    <col min="12" max="13" width="12.375" bestFit="1" customWidth="1"/>
    <col min="14" max="14" width="8.75" bestFit="1" customWidth="1"/>
  </cols>
  <sheetData>
    <row r="1" spans="1:15" ht="15" x14ac:dyDescent="0.2">
      <c r="A1" s="131"/>
      <c r="B1" s="131"/>
      <c r="C1" s="131"/>
      <c r="D1" s="131" t="s">
        <v>0</v>
      </c>
      <c r="E1" s="351" t="s">
        <v>1</v>
      </c>
      <c r="F1" s="351"/>
      <c r="G1" s="351"/>
      <c r="H1" s="351" t="s">
        <v>2</v>
      </c>
      <c r="I1" s="351"/>
      <c r="J1" s="351"/>
      <c r="K1" s="351" t="s">
        <v>3</v>
      </c>
      <c r="L1" s="351"/>
      <c r="M1" s="351"/>
      <c r="N1" s="351"/>
    </row>
    <row r="2" spans="1:15" ht="50.25" customHeight="1" x14ac:dyDescent="0.2">
      <c r="A2" s="132"/>
      <c r="B2" s="132"/>
      <c r="C2" s="132"/>
      <c r="D2" s="132" t="s">
        <v>444</v>
      </c>
      <c r="E2" s="352" t="s">
        <v>436</v>
      </c>
      <c r="F2" s="352"/>
      <c r="G2" s="352"/>
      <c r="H2" s="352" t="s">
        <v>297</v>
      </c>
      <c r="I2" s="352"/>
      <c r="J2" s="352"/>
      <c r="K2" s="352" t="s">
        <v>5</v>
      </c>
      <c r="L2" s="352"/>
      <c r="M2" s="352"/>
      <c r="N2" s="352"/>
    </row>
    <row r="3" spans="1:15" ht="23.25" customHeight="1" x14ac:dyDescent="0.25">
      <c r="A3" s="346" t="s">
        <v>6</v>
      </c>
      <c r="B3" s="347"/>
      <c r="C3" s="347"/>
      <c r="D3" s="347"/>
      <c r="E3" s="347"/>
      <c r="F3" s="347"/>
      <c r="G3" s="347"/>
      <c r="H3" s="347"/>
      <c r="I3" s="347"/>
      <c r="J3" s="347"/>
      <c r="K3" s="347"/>
      <c r="L3" s="347"/>
      <c r="M3" s="347"/>
      <c r="N3" s="347"/>
    </row>
    <row r="4" spans="1:15" ht="15" customHeight="1" x14ac:dyDescent="0.2">
      <c r="A4" s="348" t="s">
        <v>7</v>
      </c>
      <c r="B4" s="348" t="s">
        <v>8</v>
      </c>
      <c r="C4" s="348" t="s">
        <v>9</v>
      </c>
      <c r="D4" s="349" t="s">
        <v>10</v>
      </c>
      <c r="E4" s="348" t="s">
        <v>11</v>
      </c>
      <c r="F4" s="350" t="s">
        <v>12</v>
      </c>
      <c r="G4" s="350" t="s">
        <v>13</v>
      </c>
      <c r="H4" s="348" t="s">
        <v>14</v>
      </c>
      <c r="I4" s="349"/>
      <c r="J4" s="349"/>
      <c r="K4" s="348" t="s">
        <v>15</v>
      </c>
      <c r="L4" s="349"/>
      <c r="M4" s="349"/>
      <c r="N4" s="350" t="s">
        <v>16</v>
      </c>
    </row>
    <row r="5" spans="1:15" ht="15" customHeight="1" x14ac:dyDescent="0.2">
      <c r="A5" s="348"/>
      <c r="B5" s="348"/>
      <c r="C5" s="348"/>
      <c r="D5" s="350"/>
      <c r="E5" s="350"/>
      <c r="F5" s="350"/>
      <c r="G5" s="350"/>
      <c r="H5" s="133" t="s">
        <v>17</v>
      </c>
      <c r="I5" s="133" t="s">
        <v>18</v>
      </c>
      <c r="J5" s="133" t="s">
        <v>15</v>
      </c>
      <c r="K5" s="133" t="s">
        <v>17</v>
      </c>
      <c r="L5" s="133" t="s">
        <v>18</v>
      </c>
      <c r="M5" s="133" t="s">
        <v>15</v>
      </c>
      <c r="N5" s="350"/>
    </row>
    <row r="6" spans="1:15" x14ac:dyDescent="0.2">
      <c r="A6" s="271" t="s">
        <v>19</v>
      </c>
      <c r="B6" s="271"/>
      <c r="C6" s="271"/>
      <c r="D6" s="134" t="s">
        <v>20</v>
      </c>
      <c r="E6" s="134"/>
      <c r="F6" s="135"/>
      <c r="G6" s="134"/>
      <c r="H6" s="145"/>
      <c r="I6" s="145"/>
      <c r="J6" s="145"/>
      <c r="K6" s="145"/>
      <c r="L6" s="145"/>
      <c r="M6" s="146">
        <f>SUM(M7:M11)</f>
        <v>1336.99</v>
      </c>
      <c r="N6" s="137">
        <f t="shared" ref="N6:N38" si="0">M6 / $M$115</f>
        <v>5.3299214139665707E-3</v>
      </c>
    </row>
    <row r="7" spans="1:15" x14ac:dyDescent="0.2">
      <c r="A7" s="140" t="s">
        <v>21</v>
      </c>
      <c r="B7" s="140">
        <v>106168</v>
      </c>
      <c r="C7" s="140" t="s">
        <v>23</v>
      </c>
      <c r="D7" s="138" t="s">
        <v>448</v>
      </c>
      <c r="E7" s="140" t="s">
        <v>25</v>
      </c>
      <c r="F7" s="141">
        <v>1630.47</v>
      </c>
      <c r="G7" s="147">
        <f>'Todas as Ruas'!G7</f>
        <v>0.67</v>
      </c>
      <c r="H7" s="147">
        <f>'Todas as Ruas'!H7</f>
        <v>0.25</v>
      </c>
      <c r="I7" s="147">
        <f>'Todas as Ruas'!I7</f>
        <v>0.56999999999999995</v>
      </c>
      <c r="J7" s="147">
        <f>'Todas as Ruas'!J7</f>
        <v>0.82</v>
      </c>
      <c r="K7" s="147">
        <f>ROUND(F7 * H7, 2)</f>
        <v>407.62</v>
      </c>
      <c r="L7" s="147">
        <f>M7 - K7</f>
        <v>929.37</v>
      </c>
      <c r="M7" s="147">
        <f>ROUND(F7 * J7, 2)</f>
        <v>1336.99</v>
      </c>
      <c r="N7" s="142">
        <f t="shared" si="0"/>
        <v>5.3299214139665707E-3</v>
      </c>
      <c r="O7">
        <f>TRUNC(F7*G7,2)</f>
        <v>1092.4100000000001</v>
      </c>
    </row>
    <row r="8" spans="1:15" hidden="1" x14ac:dyDescent="0.2">
      <c r="A8" s="140" t="s">
        <v>298</v>
      </c>
      <c r="B8" s="140" t="s">
        <v>299</v>
      </c>
      <c r="C8" s="140" t="s">
        <v>110</v>
      </c>
      <c r="D8" s="138" t="s">
        <v>111</v>
      </c>
      <c r="E8" s="140" t="s">
        <v>25</v>
      </c>
      <c r="F8" s="141">
        <v>0</v>
      </c>
      <c r="G8" s="147">
        <f>'Todas as Ruas'!G8</f>
        <v>5</v>
      </c>
      <c r="H8" s="147">
        <f>'Todas as Ruas'!H8</f>
        <v>5.86</v>
      </c>
      <c r="I8" s="147">
        <f>'Todas as Ruas'!I8</f>
        <v>0.3</v>
      </c>
      <c r="J8" s="147">
        <f>'Todas as Ruas'!J8</f>
        <v>6.16</v>
      </c>
      <c r="K8" s="147">
        <f>ROUND(F8 * H8, 2)</f>
        <v>0</v>
      </c>
      <c r="L8" s="147">
        <f>M8 - K8</f>
        <v>0</v>
      </c>
      <c r="M8" s="147">
        <f>ROUND(F8 * J8, 2)</f>
        <v>0</v>
      </c>
      <c r="N8" s="142">
        <f t="shared" si="0"/>
        <v>0</v>
      </c>
      <c r="O8">
        <f t="shared" ref="O8:O70" si="1">TRUNC(F8*G8,2)</f>
        <v>0</v>
      </c>
    </row>
    <row r="9" spans="1:15" hidden="1" x14ac:dyDescent="0.2">
      <c r="A9" s="140" t="s">
        <v>29</v>
      </c>
      <c r="B9" s="140" t="s">
        <v>30</v>
      </c>
      <c r="C9" s="140" t="s">
        <v>31</v>
      </c>
      <c r="D9" s="138" t="s">
        <v>32</v>
      </c>
      <c r="E9" s="140" t="s">
        <v>33</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hidden="1" x14ac:dyDescent="0.2">
      <c r="A10" s="140" t="s">
        <v>300</v>
      </c>
      <c r="B10" s="140" t="s">
        <v>301</v>
      </c>
      <c r="C10" s="140" t="s">
        <v>110</v>
      </c>
      <c r="D10" s="138" t="s">
        <v>159</v>
      </c>
      <c r="E10" s="140" t="s">
        <v>155</v>
      </c>
      <c r="F10" s="141">
        <v>0</v>
      </c>
      <c r="G10" s="147">
        <f>'Todas as Ruas'!G10</f>
        <v>1992.46</v>
      </c>
      <c r="H10" s="147">
        <f>'Todas as Ruas'!H10</f>
        <v>303.82</v>
      </c>
      <c r="I10" s="147">
        <f>'Todas as Ruas'!I10</f>
        <v>2154.4699999999998</v>
      </c>
      <c r="J10" s="147">
        <f>'Todas as Ruas'!J10</f>
        <v>2458.29</v>
      </c>
      <c r="K10" s="147">
        <f>ROUND(F10 * H10, 2)</f>
        <v>0</v>
      </c>
      <c r="L10" s="147">
        <f>M10 - K10</f>
        <v>0</v>
      </c>
      <c r="M10" s="147">
        <f>ROUND(F10 * J10, 2)</f>
        <v>0</v>
      </c>
      <c r="N10" s="142">
        <f t="shared" si="0"/>
        <v>0</v>
      </c>
      <c r="O10">
        <f t="shared" si="1"/>
        <v>0</v>
      </c>
    </row>
    <row r="11" spans="1:15" ht="25.5" hidden="1" x14ac:dyDescent="0.2">
      <c r="A11" s="140" t="s">
        <v>302</v>
      </c>
      <c r="B11" s="140" t="s">
        <v>303</v>
      </c>
      <c r="C11" s="140" t="s">
        <v>110</v>
      </c>
      <c r="D11" s="138" t="s">
        <v>160</v>
      </c>
      <c r="E11" s="140" t="s">
        <v>155</v>
      </c>
      <c r="F11" s="141">
        <v>0</v>
      </c>
      <c r="G11" s="147">
        <f>'Todas as Ruas'!G11</f>
        <v>136.57</v>
      </c>
      <c r="H11" s="147">
        <f>'Todas as Ruas'!H11</f>
        <v>25.87</v>
      </c>
      <c r="I11" s="147">
        <f>'Todas as Ruas'!I11</f>
        <v>142.63</v>
      </c>
      <c r="J11" s="147">
        <f>'Todas as Ruas'!J11</f>
        <v>168.5</v>
      </c>
      <c r="K11" s="147">
        <f>ROUND(F11 * H11, 2)</f>
        <v>0</v>
      </c>
      <c r="L11" s="147">
        <f>M11 - K11</f>
        <v>0</v>
      </c>
      <c r="M11" s="147">
        <f>ROUND(F11 * J11, 2)</f>
        <v>0</v>
      </c>
      <c r="N11" s="142">
        <f t="shared" si="0"/>
        <v>0</v>
      </c>
      <c r="O11">
        <f t="shared" si="1"/>
        <v>0</v>
      </c>
    </row>
    <row r="12" spans="1:15" x14ac:dyDescent="0.2">
      <c r="A12" s="271" t="s">
        <v>34</v>
      </c>
      <c r="B12" s="271"/>
      <c r="C12" s="271"/>
      <c r="D12" s="134" t="s">
        <v>35</v>
      </c>
      <c r="E12" s="134"/>
      <c r="F12" s="136"/>
      <c r="G12" s="145"/>
      <c r="H12" s="145"/>
      <c r="I12" s="145"/>
      <c r="J12" s="145"/>
      <c r="K12" s="145"/>
      <c r="L12" s="145"/>
      <c r="M12" s="146">
        <f>SUM(M13:M23)</f>
        <v>30884.439999999995</v>
      </c>
      <c r="N12" s="137">
        <f t="shared" si="0"/>
        <v>0.12312106905389396</v>
      </c>
      <c r="O12">
        <f t="shared" si="1"/>
        <v>0</v>
      </c>
    </row>
    <row r="13" spans="1:15" x14ac:dyDescent="0.2">
      <c r="A13" s="140" t="s">
        <v>36</v>
      </c>
      <c r="B13" s="140" t="s">
        <v>304</v>
      </c>
      <c r="C13" s="140" t="s">
        <v>110</v>
      </c>
      <c r="D13" s="138" t="s">
        <v>305</v>
      </c>
      <c r="E13" s="140" t="s">
        <v>306</v>
      </c>
      <c r="F13" s="141">
        <f>ROUND(($F$7/'Todas as Ruas'!$F$7)*2,2)</f>
        <v>0.09</v>
      </c>
      <c r="G13" s="147">
        <f>'Todas as Ruas'!G13</f>
        <v>30360.664499999999</v>
      </c>
      <c r="H13" s="147">
        <f>'Todas as Ruas'!H13</f>
        <v>37458.980000000003</v>
      </c>
      <c r="I13" s="147">
        <f>'Todas as Ruas'!I13</f>
        <v>0</v>
      </c>
      <c r="J13" s="147">
        <f>'Todas as Ruas'!J13</f>
        <v>37458.980000000003</v>
      </c>
      <c r="K13" s="147">
        <f t="shared" ref="K13:K23" si="2">ROUND(F13 * H13, 2)</f>
        <v>3371.31</v>
      </c>
      <c r="L13" s="147">
        <f t="shared" ref="L13:L23" si="3">M13 - K13</f>
        <v>0</v>
      </c>
      <c r="M13" s="147">
        <f t="shared" ref="M13:M23" si="4">ROUND(F13 * J13, 2)</f>
        <v>3371.31</v>
      </c>
      <c r="N13" s="142">
        <f t="shared" si="0"/>
        <v>1.3439754494887501E-2</v>
      </c>
      <c r="O13">
        <f t="shared" si="1"/>
        <v>2732.45</v>
      </c>
    </row>
    <row r="14" spans="1:15" x14ac:dyDescent="0.2">
      <c r="A14" s="140" t="s">
        <v>40</v>
      </c>
      <c r="B14" s="140" t="s">
        <v>307</v>
      </c>
      <c r="C14" s="140" t="s">
        <v>110</v>
      </c>
      <c r="D14" s="138" t="s">
        <v>308</v>
      </c>
      <c r="E14" s="140" t="s">
        <v>306</v>
      </c>
      <c r="F14" s="141">
        <f>ROUND(($F$7/'Todas as Ruas'!$F$7)*6,2)</f>
        <v>0.28000000000000003</v>
      </c>
      <c r="G14" s="147">
        <f>'Todas as Ruas'!G14</f>
        <v>13144.4879</v>
      </c>
      <c r="H14" s="147">
        <f>'Todas as Ruas'!H14</f>
        <v>16217.66</v>
      </c>
      <c r="I14" s="147">
        <f>'Todas as Ruas'!I14</f>
        <v>0</v>
      </c>
      <c r="J14" s="147">
        <f>'Todas as Ruas'!J14</f>
        <v>16217.66</v>
      </c>
      <c r="K14" s="147">
        <f t="shared" si="2"/>
        <v>4540.9399999999996</v>
      </c>
      <c r="L14" s="147">
        <f t="shared" si="3"/>
        <v>0</v>
      </c>
      <c r="M14" s="147">
        <f t="shared" si="4"/>
        <v>4540.9399999999996</v>
      </c>
      <c r="N14" s="142">
        <f t="shared" si="0"/>
        <v>1.8102493919578574E-2</v>
      </c>
      <c r="O14">
        <f t="shared" si="1"/>
        <v>3680.45</v>
      </c>
    </row>
    <row r="15" spans="1:15" x14ac:dyDescent="0.2">
      <c r="A15" s="140" t="s">
        <v>309</v>
      </c>
      <c r="B15" s="140" t="s">
        <v>310</v>
      </c>
      <c r="C15" s="140" t="s">
        <v>110</v>
      </c>
      <c r="D15" s="138" t="s">
        <v>311</v>
      </c>
      <c r="E15" s="140" t="s">
        <v>306</v>
      </c>
      <c r="F15" s="141">
        <f>ROUND(($F$7/'Todas as Ruas'!$F$7)*6,2)</f>
        <v>0.28000000000000003</v>
      </c>
      <c r="G15" s="147">
        <f>'Todas as Ruas'!G15</f>
        <v>7296.3648999999996</v>
      </c>
      <c r="H15" s="147">
        <f>'Todas as Ruas'!H15</f>
        <v>9002.25</v>
      </c>
      <c r="I15" s="147">
        <f>'Todas as Ruas'!I15</f>
        <v>0</v>
      </c>
      <c r="J15" s="147">
        <f>'Todas as Ruas'!J15</f>
        <v>9002.25</v>
      </c>
      <c r="K15" s="147">
        <f t="shared" si="2"/>
        <v>2520.63</v>
      </c>
      <c r="L15" s="147">
        <f t="shared" si="3"/>
        <v>0</v>
      </c>
      <c r="M15" s="147">
        <f t="shared" si="4"/>
        <v>2520.63</v>
      </c>
      <c r="N15" s="142">
        <f t="shared" si="0"/>
        <v>1.0048511816607871E-2</v>
      </c>
      <c r="O15">
        <f t="shared" si="1"/>
        <v>2042.98</v>
      </c>
    </row>
    <row r="16" spans="1:15" x14ac:dyDescent="0.2">
      <c r="A16" s="140" t="s">
        <v>100</v>
      </c>
      <c r="B16" s="140" t="s">
        <v>312</v>
      </c>
      <c r="C16" s="140" t="s">
        <v>110</v>
      </c>
      <c r="D16" s="138" t="s">
        <v>313</v>
      </c>
      <c r="E16" s="140" t="s">
        <v>306</v>
      </c>
      <c r="F16" s="141">
        <f>ROUND(($F$7/'Todas as Ruas'!$F$7)*6,2)</f>
        <v>0.28000000000000003</v>
      </c>
      <c r="G16" s="147">
        <f>'Todas as Ruas'!G16</f>
        <v>5189.7538000000004</v>
      </c>
      <c r="H16" s="147">
        <f>'Todas as Ruas'!H16</f>
        <v>6403.11</v>
      </c>
      <c r="I16" s="147">
        <f>'Todas as Ruas'!I16</f>
        <v>0</v>
      </c>
      <c r="J16" s="147">
        <f>'Todas as Ruas'!J16</f>
        <v>6403.11</v>
      </c>
      <c r="K16" s="147">
        <f t="shared" si="2"/>
        <v>1792.87</v>
      </c>
      <c r="L16" s="147">
        <f t="shared" si="3"/>
        <v>0</v>
      </c>
      <c r="M16" s="147">
        <f t="shared" si="4"/>
        <v>1792.87</v>
      </c>
      <c r="N16" s="142">
        <f t="shared" si="0"/>
        <v>7.1472907093233645E-3</v>
      </c>
      <c r="O16">
        <f t="shared" si="1"/>
        <v>1453.13</v>
      </c>
    </row>
    <row r="17" spans="1:15" x14ac:dyDescent="0.2">
      <c r="A17" s="140" t="s">
        <v>314</v>
      </c>
      <c r="B17" s="140" t="s">
        <v>315</v>
      </c>
      <c r="C17" s="140" t="s">
        <v>110</v>
      </c>
      <c r="D17" s="138" t="s">
        <v>316</v>
      </c>
      <c r="E17" s="140" t="s">
        <v>306</v>
      </c>
      <c r="F17" s="141">
        <f>ROUND(($F$7/'Todas as Ruas'!$F$7)*6,2)</f>
        <v>0.28000000000000003</v>
      </c>
      <c r="G17" s="147">
        <f>'Todas as Ruas'!G17</f>
        <v>8605.0395000000008</v>
      </c>
      <c r="H17" s="147">
        <f>'Todas as Ruas'!H17</f>
        <v>10616.88</v>
      </c>
      <c r="I17" s="147">
        <f>'Todas as Ruas'!I17</f>
        <v>0</v>
      </c>
      <c r="J17" s="147">
        <f>'Todas as Ruas'!J17</f>
        <v>10616.89</v>
      </c>
      <c r="K17" s="147">
        <f t="shared" si="2"/>
        <v>2972.73</v>
      </c>
      <c r="L17" s="147">
        <f t="shared" si="3"/>
        <v>0</v>
      </c>
      <c r="M17" s="147">
        <f t="shared" si="4"/>
        <v>2972.73</v>
      </c>
      <c r="N17" s="142">
        <f t="shared" si="0"/>
        <v>1.1850812111489872E-2</v>
      </c>
      <c r="O17">
        <f t="shared" si="1"/>
        <v>2409.41</v>
      </c>
    </row>
    <row r="18" spans="1:15" x14ac:dyDescent="0.2">
      <c r="A18" s="140" t="s">
        <v>317</v>
      </c>
      <c r="B18" s="140" t="s">
        <v>318</v>
      </c>
      <c r="C18" s="140" t="s">
        <v>110</v>
      </c>
      <c r="D18" s="138" t="s">
        <v>319</v>
      </c>
      <c r="E18" s="140" t="s">
        <v>306</v>
      </c>
      <c r="F18" s="141">
        <f>ROUND(($F$7/'Todas as Ruas'!$F$7)*2,2)</f>
        <v>0.09</v>
      </c>
      <c r="G18" s="147">
        <f>'Todas as Ruas'!G18</f>
        <v>5778.4354999999996</v>
      </c>
      <c r="H18" s="147">
        <f>'Todas as Ruas'!H18</f>
        <v>7129.42</v>
      </c>
      <c r="I18" s="147">
        <f>'Todas as Ruas'!I18</f>
        <v>0</v>
      </c>
      <c r="J18" s="147">
        <f>'Todas as Ruas'!J18</f>
        <v>7129.43</v>
      </c>
      <c r="K18" s="147">
        <f t="shared" si="2"/>
        <v>641.65</v>
      </c>
      <c r="L18" s="147">
        <f t="shared" si="3"/>
        <v>0</v>
      </c>
      <c r="M18" s="147">
        <f t="shared" si="4"/>
        <v>641.65</v>
      </c>
      <c r="N18" s="142">
        <f t="shared" si="0"/>
        <v>2.5579428980558195E-3</v>
      </c>
      <c r="O18">
        <f t="shared" si="1"/>
        <v>520.04999999999995</v>
      </c>
    </row>
    <row r="19" spans="1:15" x14ac:dyDescent="0.2">
      <c r="A19" s="140" t="s">
        <v>320</v>
      </c>
      <c r="B19" s="140" t="s">
        <v>321</v>
      </c>
      <c r="C19" s="140" t="s">
        <v>110</v>
      </c>
      <c r="D19" s="138" t="s">
        <v>322</v>
      </c>
      <c r="E19" s="140" t="s">
        <v>306</v>
      </c>
      <c r="F19" s="141">
        <f>ROUND(($F$7/'Todas as Ruas'!$F$7)*6,2)</f>
        <v>0.28000000000000003</v>
      </c>
      <c r="G19" s="147">
        <f>'Todas as Ruas'!G19</f>
        <v>4987.0394999999999</v>
      </c>
      <c r="H19" s="147">
        <f>'Todas as Ruas'!H19</f>
        <v>6152.99</v>
      </c>
      <c r="I19" s="147">
        <f>'Todas as Ruas'!I19</f>
        <v>0</v>
      </c>
      <c r="J19" s="147">
        <f>'Todas as Ruas'!J19</f>
        <v>6153</v>
      </c>
      <c r="K19" s="147">
        <f t="shared" si="2"/>
        <v>1722.84</v>
      </c>
      <c r="L19" s="147">
        <f t="shared" si="3"/>
        <v>0</v>
      </c>
      <c r="M19" s="147">
        <f t="shared" si="4"/>
        <v>1722.84</v>
      </c>
      <c r="N19" s="142">
        <f t="shared" si="0"/>
        <v>6.8681155497334811E-3</v>
      </c>
      <c r="O19">
        <f t="shared" si="1"/>
        <v>1396.37</v>
      </c>
    </row>
    <row r="20" spans="1:15" x14ac:dyDescent="0.2">
      <c r="A20" s="140" t="s">
        <v>323</v>
      </c>
      <c r="B20" s="140" t="s">
        <v>324</v>
      </c>
      <c r="C20" s="140" t="s">
        <v>110</v>
      </c>
      <c r="D20" s="138" t="s">
        <v>325</v>
      </c>
      <c r="E20" s="140" t="s">
        <v>306</v>
      </c>
      <c r="F20" s="141">
        <f>ROUND(($F$7/'Todas as Ruas'!$F$7)*6,2)</f>
        <v>0.28000000000000003</v>
      </c>
      <c r="G20" s="147">
        <f>'Todas as Ruas'!G20</f>
        <v>7704.9210000000003</v>
      </c>
      <c r="H20" s="147">
        <f>'Todas as Ruas'!H20</f>
        <v>9506.33</v>
      </c>
      <c r="I20" s="147">
        <f>'Todas as Ruas'!I20</f>
        <v>0</v>
      </c>
      <c r="J20" s="147">
        <f>'Todas as Ruas'!J20</f>
        <v>9506.33</v>
      </c>
      <c r="K20" s="147">
        <f t="shared" si="2"/>
        <v>2661.77</v>
      </c>
      <c r="L20" s="147">
        <f t="shared" si="3"/>
        <v>0</v>
      </c>
      <c r="M20" s="147">
        <f t="shared" si="4"/>
        <v>2661.77</v>
      </c>
      <c r="N20" s="142">
        <f t="shared" si="0"/>
        <v>1.0611167564494723E-2</v>
      </c>
      <c r="O20">
        <f t="shared" si="1"/>
        <v>2157.37</v>
      </c>
    </row>
    <row r="21" spans="1:15" x14ac:dyDescent="0.2">
      <c r="A21" s="140" t="s">
        <v>326</v>
      </c>
      <c r="B21" s="140" t="s">
        <v>327</v>
      </c>
      <c r="C21" s="140" t="s">
        <v>110</v>
      </c>
      <c r="D21" s="138" t="s">
        <v>328</v>
      </c>
      <c r="E21" s="140" t="s">
        <v>39</v>
      </c>
      <c r="F21" s="141">
        <f>ROUND(($F$7/'Todas as Ruas'!$F$7)*320,2)</f>
        <v>14.71</v>
      </c>
      <c r="G21" s="147">
        <f>'Todas as Ruas'!G21</f>
        <v>245.17779999999999</v>
      </c>
      <c r="H21" s="147">
        <f>'Todas as Ruas'!H21</f>
        <v>0</v>
      </c>
      <c r="I21" s="147">
        <f>'Todas as Ruas'!I21</f>
        <v>302.49</v>
      </c>
      <c r="J21" s="147">
        <f>'Todas as Ruas'!J21</f>
        <v>302.5</v>
      </c>
      <c r="K21" s="147">
        <f t="shared" si="2"/>
        <v>0</v>
      </c>
      <c r="L21" s="147">
        <f t="shared" si="3"/>
        <v>4449.78</v>
      </c>
      <c r="M21" s="147">
        <f t="shared" si="4"/>
        <v>4449.78</v>
      </c>
      <c r="N21" s="142">
        <f t="shared" si="0"/>
        <v>1.7739083844636211E-2</v>
      </c>
      <c r="O21">
        <f t="shared" si="1"/>
        <v>3606.56</v>
      </c>
    </row>
    <row r="22" spans="1:15" x14ac:dyDescent="0.2">
      <c r="A22" s="140" t="s">
        <v>329</v>
      </c>
      <c r="B22" s="140" t="s">
        <v>327</v>
      </c>
      <c r="C22" s="140" t="s">
        <v>110</v>
      </c>
      <c r="D22" s="138" t="s">
        <v>328</v>
      </c>
      <c r="E22" s="140" t="s">
        <v>39</v>
      </c>
      <c r="F22" s="141">
        <f>ROUND(($F$7/'Todas as Ruas'!$F$7)*120,2)</f>
        <v>5.52</v>
      </c>
      <c r="G22" s="147">
        <f>'Todas as Ruas'!G22</f>
        <v>245.17779999999999</v>
      </c>
      <c r="H22" s="147">
        <f>'Todas as Ruas'!H22</f>
        <v>0</v>
      </c>
      <c r="I22" s="147">
        <f>'Todas as Ruas'!I22</f>
        <v>302.49</v>
      </c>
      <c r="J22" s="147">
        <f>'Todas as Ruas'!J22</f>
        <v>302.5</v>
      </c>
      <c r="K22" s="147">
        <f t="shared" si="2"/>
        <v>0</v>
      </c>
      <c r="L22" s="147">
        <f t="shared" si="3"/>
        <v>1669.8</v>
      </c>
      <c r="M22" s="147">
        <f t="shared" si="4"/>
        <v>1669.8</v>
      </c>
      <c r="N22" s="142">
        <f t="shared" si="0"/>
        <v>6.6566711621189236E-3</v>
      </c>
      <c r="O22">
        <f t="shared" si="1"/>
        <v>1353.38</v>
      </c>
    </row>
    <row r="23" spans="1:15" ht="25.5" x14ac:dyDescent="0.2">
      <c r="A23" s="140" t="s">
        <v>330</v>
      </c>
      <c r="B23" s="140" t="s">
        <v>331</v>
      </c>
      <c r="C23" s="140" t="s">
        <v>110</v>
      </c>
      <c r="D23" s="138" t="s">
        <v>238</v>
      </c>
      <c r="E23" s="140" t="s">
        <v>155</v>
      </c>
      <c r="F23" s="141">
        <f>ROUND(($F$7/'Todas as Ruas'!$F$7)*1,2)</f>
        <v>0.05</v>
      </c>
      <c r="G23" s="147">
        <f>'Todas as Ruas'!G23</f>
        <v>73595.7984</v>
      </c>
      <c r="H23" s="147">
        <f>'Todas as Ruas'!H23</f>
        <v>0</v>
      </c>
      <c r="I23" s="147">
        <f>'Todas as Ruas'!I23</f>
        <v>90802.48</v>
      </c>
      <c r="J23" s="147">
        <f>'Todas as Ruas'!J23</f>
        <v>90802.49</v>
      </c>
      <c r="K23" s="147">
        <f t="shared" si="2"/>
        <v>0</v>
      </c>
      <c r="L23" s="147">
        <f t="shared" si="3"/>
        <v>4540.12</v>
      </c>
      <c r="M23" s="147">
        <f t="shared" si="4"/>
        <v>4540.12</v>
      </c>
      <c r="N23" s="142">
        <f t="shared" si="0"/>
        <v>1.8099224982967642E-2</v>
      </c>
      <c r="O23">
        <f t="shared" si="1"/>
        <v>3679.78</v>
      </c>
    </row>
    <row r="24" spans="1:15" x14ac:dyDescent="0.2">
      <c r="A24" s="271" t="s">
        <v>43</v>
      </c>
      <c r="B24" s="271"/>
      <c r="C24" s="271"/>
      <c r="D24" s="134" t="s">
        <v>108</v>
      </c>
      <c r="E24" s="134"/>
      <c r="F24" s="136"/>
      <c r="G24" s="145"/>
      <c r="H24" s="145"/>
      <c r="I24" s="145"/>
      <c r="J24" s="145"/>
      <c r="K24" s="145"/>
      <c r="L24" s="145"/>
      <c r="M24" s="146">
        <f>SUM(M25:M38)</f>
        <v>34658.449999999997</v>
      </c>
      <c r="N24" s="137">
        <f t="shared" si="0"/>
        <v>0.13816619034539501</v>
      </c>
      <c r="O24">
        <f t="shared" si="1"/>
        <v>0</v>
      </c>
    </row>
    <row r="25" spans="1:15" x14ac:dyDescent="0.2">
      <c r="A25" s="140" t="s">
        <v>45</v>
      </c>
      <c r="B25" s="140" t="s">
        <v>332</v>
      </c>
      <c r="C25" s="140" t="s">
        <v>110</v>
      </c>
      <c r="D25" s="138" t="s">
        <v>113</v>
      </c>
      <c r="E25" s="140" t="s">
        <v>48</v>
      </c>
      <c r="F25" s="141">
        <f>ROUND(F37*1*0.3,2)</f>
        <v>135.6</v>
      </c>
      <c r="G25" s="147">
        <f>'Todas as Ruas'!G25</f>
        <v>7.03</v>
      </c>
      <c r="H25" s="147">
        <f>'Todas as Ruas'!H25</f>
        <v>1.1200000000000001</v>
      </c>
      <c r="I25" s="147">
        <f>'Todas as Ruas'!I25</f>
        <v>7.55</v>
      </c>
      <c r="J25" s="147">
        <f>'Todas as Ruas'!J25</f>
        <v>8.67</v>
      </c>
      <c r="K25" s="147">
        <f>ROUND(F25 * H25, 2)</f>
        <v>151.87</v>
      </c>
      <c r="L25" s="147">
        <f>M25 - K25</f>
        <v>1023.7800000000001</v>
      </c>
      <c r="M25" s="147">
        <f>ROUND(F25 * J25, 2)</f>
        <v>1175.6500000000001</v>
      </c>
      <c r="N25" s="142">
        <f t="shared" si="0"/>
        <v>4.6867382032250047E-3</v>
      </c>
      <c r="O25">
        <f t="shared" si="1"/>
        <v>953.26</v>
      </c>
    </row>
    <row r="26" spans="1:15" ht="25.5" x14ac:dyDescent="0.2">
      <c r="A26" s="140" t="s">
        <v>49</v>
      </c>
      <c r="B26" s="140" t="s">
        <v>333</v>
      </c>
      <c r="C26" s="140" t="s">
        <v>110</v>
      </c>
      <c r="D26" s="138" t="s">
        <v>114</v>
      </c>
      <c r="E26" s="140" t="s">
        <v>48</v>
      </c>
      <c r="F26" s="141">
        <f>ROUND(F37*1*0.05,2)</f>
        <v>22.6</v>
      </c>
      <c r="G26" s="147">
        <f>'Todas as Ruas'!G26</f>
        <v>163.35</v>
      </c>
      <c r="H26" s="147">
        <f>'Todas as Ruas'!H26</f>
        <v>12.29</v>
      </c>
      <c r="I26" s="147">
        <f>'Todas as Ruas'!I26</f>
        <v>189.25</v>
      </c>
      <c r="J26" s="147">
        <f>'Todas as Ruas'!J26</f>
        <v>201.54</v>
      </c>
      <c r="K26" s="147">
        <f>ROUND(F26 * H26, 2)</f>
        <v>277.75</v>
      </c>
      <c r="L26" s="147">
        <f>M26 - K26</f>
        <v>4277.05</v>
      </c>
      <c r="M26" s="147">
        <f>ROUND(F26 * J26, 2)</f>
        <v>4554.8</v>
      </c>
      <c r="N26" s="142">
        <f t="shared" si="0"/>
        <v>1.8157746921319485E-2</v>
      </c>
      <c r="O26">
        <f t="shared" si="1"/>
        <v>3691.71</v>
      </c>
    </row>
    <row r="27" spans="1:15" hidden="1" x14ac:dyDescent="0.2">
      <c r="A27" s="140" t="s">
        <v>52</v>
      </c>
      <c r="B27" s="140" t="s">
        <v>334</v>
      </c>
      <c r="C27" s="140" t="s">
        <v>110</v>
      </c>
      <c r="D27" s="138" t="s">
        <v>335</v>
      </c>
      <c r="E27" s="140" t="s">
        <v>336</v>
      </c>
      <c r="F27" s="141">
        <v>0</v>
      </c>
      <c r="G27" s="147">
        <f>'Todas as Ruas'!G27</f>
        <v>470.66</v>
      </c>
      <c r="H27" s="147">
        <f>'Todas as Ruas'!H27</f>
        <v>66.45</v>
      </c>
      <c r="I27" s="147">
        <f>'Todas as Ruas'!I27</f>
        <v>514.25</v>
      </c>
      <c r="J27" s="147">
        <f>'Todas as Ruas'!J27</f>
        <v>580.70000000000005</v>
      </c>
      <c r="K27" s="147">
        <f t="shared" ref="K27:K38" si="5">TRUNC(F27 * H27, 2)</f>
        <v>0</v>
      </c>
      <c r="L27" s="147">
        <f t="shared" ref="L27:L38" si="6">M27 - K27</f>
        <v>0</v>
      </c>
      <c r="M27" s="147">
        <f>TRUNC(F27 * J27, 2)</f>
        <v>0</v>
      </c>
      <c r="N27" s="142">
        <f t="shared" si="0"/>
        <v>0</v>
      </c>
      <c r="O27">
        <f t="shared" si="1"/>
        <v>0</v>
      </c>
    </row>
    <row r="28" spans="1:15" hidden="1" x14ac:dyDescent="0.2">
      <c r="A28" s="140" t="s">
        <v>55</v>
      </c>
      <c r="B28" s="140" t="s">
        <v>337</v>
      </c>
      <c r="C28" s="140" t="s">
        <v>110</v>
      </c>
      <c r="D28" s="138" t="s">
        <v>115</v>
      </c>
      <c r="E28" s="140" t="s">
        <v>48</v>
      </c>
      <c r="F28" s="141">
        <v>0</v>
      </c>
      <c r="G28" s="147">
        <f>'Todas as Ruas'!G28</f>
        <v>20.21</v>
      </c>
      <c r="H28" s="147">
        <f>'Todas as Ruas'!H28</f>
        <v>18.850000000000001</v>
      </c>
      <c r="I28" s="147">
        <f>'Todas as Ruas'!I28</f>
        <v>6.08</v>
      </c>
      <c r="J28" s="147">
        <f>'Todas as Ruas'!J28</f>
        <v>24.93</v>
      </c>
      <c r="K28" s="147">
        <f t="shared" si="5"/>
        <v>0</v>
      </c>
      <c r="L28" s="147">
        <f t="shared" si="6"/>
        <v>0</v>
      </c>
      <c r="M28" s="147">
        <f>TRUNC(F28 * J28, 2)</f>
        <v>0</v>
      </c>
      <c r="N28" s="142">
        <f t="shared" si="0"/>
        <v>0</v>
      </c>
      <c r="O28">
        <f t="shared" si="1"/>
        <v>0</v>
      </c>
    </row>
    <row r="29" spans="1:15" ht="25.5" hidden="1" x14ac:dyDescent="0.2">
      <c r="A29" s="140" t="s">
        <v>59</v>
      </c>
      <c r="B29" s="140" t="s">
        <v>338</v>
      </c>
      <c r="C29" s="140" t="s">
        <v>110</v>
      </c>
      <c r="D29" s="138" t="s">
        <v>119</v>
      </c>
      <c r="E29" s="140" t="s">
        <v>48</v>
      </c>
      <c r="F29" s="141">
        <v>0</v>
      </c>
      <c r="G29" s="147">
        <f>'Todas as Ruas'!G29</f>
        <v>240.05</v>
      </c>
      <c r="H29" s="147">
        <f>'Todas as Ruas'!H29</f>
        <v>1.03</v>
      </c>
      <c r="I29" s="147">
        <f>'Todas as Ruas'!I29</f>
        <v>295.14</v>
      </c>
      <c r="J29" s="147">
        <f>'Todas as Ruas'!J29</f>
        <v>296.17</v>
      </c>
      <c r="K29" s="147">
        <f t="shared" si="5"/>
        <v>0</v>
      </c>
      <c r="L29" s="147">
        <f t="shared" si="6"/>
        <v>0</v>
      </c>
      <c r="M29" s="147">
        <f>TRUNC(F29 * J29, 2)</f>
        <v>0</v>
      </c>
      <c r="N29" s="142">
        <f t="shared" si="0"/>
        <v>0</v>
      </c>
      <c r="O29">
        <f t="shared" si="1"/>
        <v>0</v>
      </c>
    </row>
    <row r="30" spans="1:15" hidden="1" x14ac:dyDescent="0.2">
      <c r="A30" s="140" t="s">
        <v>339</v>
      </c>
      <c r="B30" s="140" t="s">
        <v>340</v>
      </c>
      <c r="C30" s="140" t="s">
        <v>110</v>
      </c>
      <c r="D30" s="138" t="s">
        <v>116</v>
      </c>
      <c r="E30" s="140" t="s">
        <v>341</v>
      </c>
      <c r="F30" s="141">
        <v>0</v>
      </c>
      <c r="G30" s="147">
        <f>'Todas as Ruas'!G30</f>
        <v>0.82</v>
      </c>
      <c r="H30" s="147">
        <f>'Todas as Ruas'!H30</f>
        <v>0</v>
      </c>
      <c r="I30" s="147">
        <f>'Todas as Ruas'!I30</f>
        <v>1.01</v>
      </c>
      <c r="J30" s="147">
        <f>'Todas as Ruas'!J30</f>
        <v>1.01</v>
      </c>
      <c r="K30" s="147">
        <f t="shared" si="5"/>
        <v>0</v>
      </c>
      <c r="L30" s="147">
        <f t="shared" si="6"/>
        <v>0</v>
      </c>
      <c r="M30" s="147">
        <f>TRUNC(F30 * J30, 2)</f>
        <v>0</v>
      </c>
      <c r="N30" s="142">
        <f t="shared" si="0"/>
        <v>0</v>
      </c>
      <c r="O30">
        <f t="shared" si="1"/>
        <v>0</v>
      </c>
    </row>
    <row r="31" spans="1:15" hidden="1" x14ac:dyDescent="0.2">
      <c r="A31" s="140" t="s">
        <v>342</v>
      </c>
      <c r="B31" s="140" t="s">
        <v>343</v>
      </c>
      <c r="C31" s="140" t="s">
        <v>110</v>
      </c>
      <c r="D31" s="138" t="s">
        <v>344</v>
      </c>
      <c r="E31" s="140" t="s">
        <v>25</v>
      </c>
      <c r="F31" s="141">
        <v>0</v>
      </c>
      <c r="G31" s="147">
        <f>'Todas as Ruas'!G31</f>
        <v>0.56000000000000005</v>
      </c>
      <c r="H31" s="147">
        <f>'Todas as Ruas'!H31</f>
        <v>0.05</v>
      </c>
      <c r="I31" s="147">
        <f>'Todas as Ruas'!I31</f>
        <v>0.64</v>
      </c>
      <c r="J31" s="147">
        <f>'Todas as Ruas'!J31</f>
        <v>0.69</v>
      </c>
      <c r="K31" s="147">
        <f t="shared" si="5"/>
        <v>0</v>
      </c>
      <c r="L31" s="147">
        <f t="shared" si="6"/>
        <v>0</v>
      </c>
      <c r="M31" s="147">
        <f>TRUNC(F31 * J31, 2)</f>
        <v>0</v>
      </c>
      <c r="N31" s="142">
        <f t="shared" si="0"/>
        <v>0</v>
      </c>
      <c r="O31">
        <f t="shared" si="1"/>
        <v>0</v>
      </c>
    </row>
    <row r="32" spans="1:15" ht="25.5" hidden="1" x14ac:dyDescent="0.2">
      <c r="A32" s="140" t="s">
        <v>345</v>
      </c>
      <c r="B32" s="140" t="s">
        <v>346</v>
      </c>
      <c r="C32" s="140" t="s">
        <v>110</v>
      </c>
      <c r="D32" s="138" t="s">
        <v>222</v>
      </c>
      <c r="E32" s="140" t="s">
        <v>120</v>
      </c>
      <c r="F32" s="141">
        <v>0</v>
      </c>
      <c r="G32" s="147">
        <f>'Todas as Ruas'!G32</f>
        <v>3122.09</v>
      </c>
      <c r="H32" s="147">
        <f>'Todas as Ruas'!H32</f>
        <v>0</v>
      </c>
      <c r="I32" s="147">
        <f>'Todas as Ruas'!I32</f>
        <v>3590.4</v>
      </c>
      <c r="J32" s="147" t="str">
        <f>'Todas as Ruas'!J32</f>
        <v>3590,4
(15.0%)</v>
      </c>
      <c r="K32" s="147">
        <f t="shared" si="5"/>
        <v>0</v>
      </c>
      <c r="L32" s="147">
        <f t="shared" si="6"/>
        <v>0</v>
      </c>
      <c r="M32" s="147">
        <f>TRUNC((F32 * 1 ) * TRUNC(G32 * (1 + 15 / 100), 2), 2)</f>
        <v>0</v>
      </c>
      <c r="N32" s="142">
        <f t="shared" si="0"/>
        <v>0</v>
      </c>
      <c r="O32">
        <f t="shared" si="1"/>
        <v>0</v>
      </c>
    </row>
    <row r="33" spans="1:15" ht="38.25" hidden="1" x14ac:dyDescent="0.2">
      <c r="A33" s="140" t="s">
        <v>347</v>
      </c>
      <c r="B33" s="140" t="s">
        <v>348</v>
      </c>
      <c r="C33" s="140" t="s">
        <v>23</v>
      </c>
      <c r="D33" s="138" t="s">
        <v>349</v>
      </c>
      <c r="E33" s="140" t="s">
        <v>350</v>
      </c>
      <c r="F33" s="141">
        <v>0</v>
      </c>
      <c r="G33" s="147">
        <f>'Todas as Ruas'!G33</f>
        <v>1.69</v>
      </c>
      <c r="H33" s="147">
        <f>'Todas as Ruas'!H33</f>
        <v>0.13</v>
      </c>
      <c r="I33" s="147">
        <f>'Todas as Ruas'!I33</f>
        <v>1.95</v>
      </c>
      <c r="J33" s="147">
        <f>'Todas as Ruas'!J33</f>
        <v>2.08</v>
      </c>
      <c r="K33" s="147">
        <f t="shared" si="5"/>
        <v>0</v>
      </c>
      <c r="L33" s="147">
        <f t="shared" si="6"/>
        <v>0</v>
      </c>
      <c r="M33" s="147">
        <f>TRUNC(F33 * J33, 2)</f>
        <v>0</v>
      </c>
      <c r="N33" s="142">
        <f t="shared" si="0"/>
        <v>0</v>
      </c>
      <c r="O33">
        <f t="shared" si="1"/>
        <v>0</v>
      </c>
    </row>
    <row r="34" spans="1:15" ht="38.25" hidden="1" x14ac:dyDescent="0.2">
      <c r="A34" s="140" t="s">
        <v>351</v>
      </c>
      <c r="B34" s="140" t="s">
        <v>352</v>
      </c>
      <c r="C34" s="140" t="s">
        <v>23</v>
      </c>
      <c r="D34" s="138" t="s">
        <v>353</v>
      </c>
      <c r="E34" s="140" t="s">
        <v>350</v>
      </c>
      <c r="F34" s="141">
        <v>0</v>
      </c>
      <c r="G34" s="147">
        <f>'Todas as Ruas'!G34</f>
        <v>0.64</v>
      </c>
      <c r="H34" s="147">
        <f>'Todas as Ruas'!H34</f>
        <v>0.05</v>
      </c>
      <c r="I34" s="147">
        <f>'Todas as Ruas'!I34</f>
        <v>0.73</v>
      </c>
      <c r="J34" s="147">
        <f>'Todas as Ruas'!J34</f>
        <v>0.78</v>
      </c>
      <c r="K34" s="147">
        <f t="shared" si="5"/>
        <v>0</v>
      </c>
      <c r="L34" s="147">
        <f t="shared" si="6"/>
        <v>0</v>
      </c>
      <c r="M34" s="147">
        <f>TRUNC(F34 * J34, 2)</f>
        <v>0</v>
      </c>
      <c r="N34" s="142">
        <f t="shared" si="0"/>
        <v>0</v>
      </c>
      <c r="O34">
        <f t="shared" si="1"/>
        <v>0</v>
      </c>
    </row>
    <row r="35" spans="1:15" ht="25.5" hidden="1" x14ac:dyDescent="0.2">
      <c r="A35" s="140" t="s">
        <v>354</v>
      </c>
      <c r="B35" s="140" t="s">
        <v>355</v>
      </c>
      <c r="C35" s="140" t="s">
        <v>110</v>
      </c>
      <c r="D35" s="138" t="s">
        <v>356</v>
      </c>
      <c r="E35" s="140" t="s">
        <v>155</v>
      </c>
      <c r="F35" s="141">
        <v>0</v>
      </c>
      <c r="G35" s="147">
        <f>'Todas as Ruas'!G35</f>
        <v>4969.53</v>
      </c>
      <c r="H35" s="147">
        <f>'Todas as Ruas'!H35</f>
        <v>2317.2199999999998</v>
      </c>
      <c r="I35" s="147">
        <f>'Todas as Ruas'!I35</f>
        <v>3814.18</v>
      </c>
      <c r="J35" s="147">
        <f>'Todas as Ruas'!J35</f>
        <v>6131.4</v>
      </c>
      <c r="K35" s="147">
        <f t="shared" si="5"/>
        <v>0</v>
      </c>
      <c r="L35" s="147">
        <f t="shared" si="6"/>
        <v>0</v>
      </c>
      <c r="M35" s="147">
        <f>TRUNC(F35 * J35, 2)</f>
        <v>0</v>
      </c>
      <c r="N35" s="142">
        <f t="shared" si="0"/>
        <v>0</v>
      </c>
      <c r="O35">
        <f t="shared" si="1"/>
        <v>0</v>
      </c>
    </row>
    <row r="36" spans="1:15" ht="25.5" hidden="1" x14ac:dyDescent="0.2">
      <c r="A36" s="140" t="s">
        <v>1545</v>
      </c>
      <c r="B36" s="140">
        <v>1023</v>
      </c>
      <c r="C36" s="140" t="s">
        <v>31</v>
      </c>
      <c r="D36" s="138" t="s">
        <v>1548</v>
      </c>
      <c r="E36" s="140" t="s">
        <v>155</v>
      </c>
      <c r="F36" s="141">
        <v>0</v>
      </c>
      <c r="G36" s="147">
        <v>1900.28</v>
      </c>
      <c r="H36" s="147">
        <f>J36-I36</f>
        <v>468.90999999999985</v>
      </c>
      <c r="I36" s="147">
        <f>ROUND(J36*0.8,2)</f>
        <v>1875.65</v>
      </c>
      <c r="J36" s="147">
        <f>'Todas as Ruas'!J36</f>
        <v>2344.56</v>
      </c>
      <c r="K36" s="147">
        <f t="shared" ref="K36" si="7">TRUNC(F36 * H36, 2)</f>
        <v>0</v>
      </c>
      <c r="L36" s="147">
        <f t="shared" ref="L36" si="8">M36 - K36</f>
        <v>0</v>
      </c>
      <c r="M36" s="147">
        <f>TRUNC(F36 * J36, 2)</f>
        <v>0</v>
      </c>
      <c r="N36" s="142">
        <f t="shared" ref="N36" si="9">M36 / $M$115</f>
        <v>0</v>
      </c>
    </row>
    <row r="37" spans="1:15" ht="25.5" x14ac:dyDescent="0.2">
      <c r="A37" s="140" t="s">
        <v>1546</v>
      </c>
      <c r="B37" s="140" t="s">
        <v>358</v>
      </c>
      <c r="C37" s="140" t="s">
        <v>110</v>
      </c>
      <c r="D37" s="138" t="s">
        <v>359</v>
      </c>
      <c r="E37" s="140" t="s">
        <v>336</v>
      </c>
      <c r="F37" s="141">
        <v>452</v>
      </c>
      <c r="G37" s="147">
        <f>'Todas as Ruas'!G37</f>
        <v>51.88</v>
      </c>
      <c r="H37" s="147">
        <f>'Todas as Ruas'!H37</f>
        <v>13.89</v>
      </c>
      <c r="I37" s="147">
        <f>'Todas as Ruas'!I37</f>
        <v>50.11</v>
      </c>
      <c r="J37" s="147">
        <f>'Todas as Ruas'!J37</f>
        <v>64</v>
      </c>
      <c r="K37" s="147">
        <f>ROUND(F37 * H37, 2)</f>
        <v>6278.28</v>
      </c>
      <c r="L37" s="147">
        <f>M37 - K37</f>
        <v>22649.72</v>
      </c>
      <c r="M37" s="147">
        <f>ROUND(F37 * J37, 2)</f>
        <v>28928</v>
      </c>
      <c r="N37" s="142">
        <f t="shared" si="0"/>
        <v>0.11532170522085054</v>
      </c>
      <c r="O37">
        <f t="shared" si="1"/>
        <v>23449.759999999998</v>
      </c>
    </row>
    <row r="38" spans="1:15" ht="25.5" hidden="1" x14ac:dyDescent="0.2">
      <c r="A38" s="140" t="s">
        <v>1547</v>
      </c>
      <c r="B38" s="140" t="s">
        <v>361</v>
      </c>
      <c r="C38" s="140" t="s">
        <v>110</v>
      </c>
      <c r="D38" s="138" t="s">
        <v>362</v>
      </c>
      <c r="E38" s="140" t="s">
        <v>155</v>
      </c>
      <c r="F38" s="141">
        <v>0</v>
      </c>
      <c r="G38" s="147">
        <f>'Todas as Ruas'!G38</f>
        <v>798.59</v>
      </c>
      <c r="H38" s="147">
        <f>'Todas as Ruas'!H38</f>
        <v>324.83999999999997</v>
      </c>
      <c r="I38" s="147">
        <f>'Todas as Ruas'!I38</f>
        <v>660.46</v>
      </c>
      <c r="J38" s="147">
        <f>'Todas as Ruas'!J38</f>
        <v>985.3</v>
      </c>
      <c r="K38" s="147">
        <f t="shared" si="5"/>
        <v>0</v>
      </c>
      <c r="L38" s="147">
        <f t="shared" si="6"/>
        <v>0</v>
      </c>
      <c r="M38" s="147">
        <f>TRUNC(F38 * J38, 2)</f>
        <v>0</v>
      </c>
      <c r="N38" s="142">
        <f t="shared" si="0"/>
        <v>0</v>
      </c>
      <c r="O38">
        <f t="shared" si="1"/>
        <v>0</v>
      </c>
    </row>
    <row r="39" spans="1:15" x14ac:dyDescent="0.2">
      <c r="A39" s="271" t="s">
        <v>61</v>
      </c>
      <c r="B39" s="271"/>
      <c r="C39" s="271"/>
      <c r="D39" s="134" t="s">
        <v>62</v>
      </c>
      <c r="E39" s="134"/>
      <c r="F39" s="136"/>
      <c r="G39" s="145"/>
      <c r="H39" s="145"/>
      <c r="I39" s="145"/>
      <c r="J39" s="145"/>
      <c r="K39" s="145"/>
      <c r="L39" s="145"/>
      <c r="M39" s="146">
        <f>M40+M50+M60</f>
        <v>171516.34000000003</v>
      </c>
      <c r="N39" s="137">
        <f t="shared" ref="N39:N70" si="10">M39 / $M$115</f>
        <v>0.68375127219438536</v>
      </c>
      <c r="O39">
        <f t="shared" si="1"/>
        <v>0</v>
      </c>
    </row>
    <row r="40" spans="1:15" x14ac:dyDescent="0.2">
      <c r="A40" s="271" t="s">
        <v>63</v>
      </c>
      <c r="B40" s="271"/>
      <c r="C40" s="271"/>
      <c r="D40" s="134" t="s">
        <v>64</v>
      </c>
      <c r="E40" s="134"/>
      <c r="F40" s="136"/>
      <c r="G40" s="145"/>
      <c r="H40" s="145"/>
      <c r="I40" s="145"/>
      <c r="J40" s="145"/>
      <c r="K40" s="145"/>
      <c r="L40" s="145"/>
      <c r="M40" s="146">
        <f>SUM(M41:M49)</f>
        <v>65847.520000000004</v>
      </c>
      <c r="N40" s="137">
        <f t="shared" si="10"/>
        <v>0.26250166935025099</v>
      </c>
      <c r="O40">
        <f t="shared" si="1"/>
        <v>0</v>
      </c>
    </row>
    <row r="41" spans="1:15" x14ac:dyDescent="0.2">
      <c r="A41" s="140" t="s">
        <v>65</v>
      </c>
      <c r="B41" s="140" t="s">
        <v>363</v>
      </c>
      <c r="C41" s="140" t="s">
        <v>110</v>
      </c>
      <c r="D41" s="138" t="s">
        <v>129</v>
      </c>
      <c r="E41" s="140" t="s">
        <v>25</v>
      </c>
      <c r="F41" s="141">
        <f>F7</f>
        <v>1630.47</v>
      </c>
      <c r="G41" s="147">
        <f>'Todas as Ruas'!G41</f>
        <v>0.42</v>
      </c>
      <c r="H41" s="147">
        <f>'Todas as Ruas'!H41</f>
        <v>0.03</v>
      </c>
      <c r="I41" s="147">
        <f>'Todas as Ruas'!I41</f>
        <v>0.48</v>
      </c>
      <c r="J41" s="147">
        <f>'Todas as Ruas'!J41</f>
        <v>0.51</v>
      </c>
      <c r="K41" s="147">
        <f>ROUND(F41 * H41, 2)</f>
        <v>48.91</v>
      </c>
      <c r="L41" s="147">
        <f t="shared" ref="L41:L49" si="11">M41 - K41</f>
        <v>782.63</v>
      </c>
      <c r="M41" s="147">
        <f>ROUND(F41 * J41, 2)</f>
        <v>831.54</v>
      </c>
      <c r="N41" s="142">
        <f t="shared" si="10"/>
        <v>3.3149409139707569E-3</v>
      </c>
      <c r="O41">
        <f t="shared" si="1"/>
        <v>684.79</v>
      </c>
    </row>
    <row r="42" spans="1:15" ht="25.5" x14ac:dyDescent="0.2">
      <c r="A42" s="140" t="s">
        <v>67</v>
      </c>
      <c r="B42" s="140" t="s">
        <v>364</v>
      </c>
      <c r="C42" s="140" t="s">
        <v>110</v>
      </c>
      <c r="D42" s="138" t="s">
        <v>224</v>
      </c>
      <c r="E42" s="140" t="s">
        <v>120</v>
      </c>
      <c r="F42" s="141">
        <f>ROUND(F41*0.0005,2)</f>
        <v>0.82</v>
      </c>
      <c r="G42" s="147">
        <f>'Todas as Ruas'!G42</f>
        <v>3133.24</v>
      </c>
      <c r="H42" s="147">
        <f>'Todas as Ruas'!H42</f>
        <v>0</v>
      </c>
      <c r="I42" s="147">
        <f>'Todas as Ruas'!I42</f>
        <v>3603.22</v>
      </c>
      <c r="J42" s="147" t="str">
        <f>'Todas as Ruas'!J42</f>
        <v>3603,22
(15.0%)</v>
      </c>
      <c r="K42" s="147">
        <f>TRUNC(F42 * H42, 2)</f>
        <v>0</v>
      </c>
      <c r="L42" s="147">
        <f t="shared" si="11"/>
        <v>2954.64</v>
      </c>
      <c r="M42" s="147">
        <f>ROUND((F42 * 1 ) * TRUNC(G42 * (1 + 15 / 100), 2), 2)</f>
        <v>2954.64</v>
      </c>
      <c r="N42" s="142">
        <f t="shared" si="10"/>
        <v>1.1778696180646218E-2</v>
      </c>
      <c r="O42">
        <f t="shared" si="1"/>
        <v>2569.25</v>
      </c>
    </row>
    <row r="43" spans="1:15" ht="38.25" x14ac:dyDescent="0.2">
      <c r="A43" s="140" t="s">
        <v>69</v>
      </c>
      <c r="B43" s="140" t="s">
        <v>348</v>
      </c>
      <c r="C43" s="140" t="s">
        <v>23</v>
      </c>
      <c r="D43" s="138" t="s">
        <v>349</v>
      </c>
      <c r="E43" s="140" t="s">
        <v>350</v>
      </c>
      <c r="F43" s="141">
        <f>ROUND(F42*30,2)</f>
        <v>24.6</v>
      </c>
      <c r="G43" s="147">
        <f>'Todas as Ruas'!G43</f>
        <v>1.69</v>
      </c>
      <c r="H43" s="147">
        <f>'Todas as Ruas'!H43</f>
        <v>0.13</v>
      </c>
      <c r="I43" s="147">
        <f>'Todas as Ruas'!I43</f>
        <v>1.95</v>
      </c>
      <c r="J43" s="147">
        <f>'Todas as Ruas'!J43</f>
        <v>2.08</v>
      </c>
      <c r="K43" s="147">
        <f>ROUND(F43 * H43, 2)</f>
        <v>3.2</v>
      </c>
      <c r="L43" s="147">
        <f t="shared" si="11"/>
        <v>47.97</v>
      </c>
      <c r="M43" s="147">
        <f>ROUND(F43 * J43, 2)</f>
        <v>51.17</v>
      </c>
      <c r="N43" s="142">
        <f t="shared" si="10"/>
        <v>2.03989617538403E-4</v>
      </c>
      <c r="O43">
        <f t="shared" si="1"/>
        <v>41.57</v>
      </c>
    </row>
    <row r="44" spans="1:15" ht="38.25" x14ac:dyDescent="0.2">
      <c r="A44" s="140" t="s">
        <v>365</v>
      </c>
      <c r="B44" s="140" t="s">
        <v>352</v>
      </c>
      <c r="C44" s="140" t="s">
        <v>23</v>
      </c>
      <c r="D44" s="138" t="s">
        <v>353</v>
      </c>
      <c r="E44" s="140" t="s">
        <v>350</v>
      </c>
      <c r="F44" s="141">
        <f>ROUND(F42*(DMT!$H$31-30),2)</f>
        <v>253.38</v>
      </c>
      <c r="G44" s="147">
        <f>'Todas as Ruas'!G44</f>
        <v>0.64</v>
      </c>
      <c r="H44" s="147">
        <f>'Todas as Ruas'!H44</f>
        <v>0.05</v>
      </c>
      <c r="I44" s="147">
        <f>'Todas as Ruas'!I44</f>
        <v>0.73</v>
      </c>
      <c r="J44" s="147">
        <f>'Todas as Ruas'!J44</f>
        <v>0.78</v>
      </c>
      <c r="K44" s="147">
        <f>ROUND(F44 * H44, 2)</f>
        <v>12.67</v>
      </c>
      <c r="L44" s="147">
        <f t="shared" si="11"/>
        <v>184.97</v>
      </c>
      <c r="M44" s="147">
        <f>ROUND(F44 * J44, 2)</f>
        <v>197.64</v>
      </c>
      <c r="N44" s="142">
        <f t="shared" si="10"/>
        <v>7.8789345339632527E-4</v>
      </c>
      <c r="O44">
        <f t="shared" si="1"/>
        <v>162.16</v>
      </c>
    </row>
    <row r="45" spans="1:15" x14ac:dyDescent="0.2">
      <c r="A45" s="140" t="s">
        <v>366</v>
      </c>
      <c r="B45" s="140" t="s">
        <v>367</v>
      </c>
      <c r="C45" s="140" t="s">
        <v>110</v>
      </c>
      <c r="D45" s="138" t="s">
        <v>124</v>
      </c>
      <c r="E45" s="140" t="s">
        <v>120</v>
      </c>
      <c r="F45" s="141">
        <f>ROUND(F41*0.025*2.5548,2)</f>
        <v>104.14</v>
      </c>
      <c r="G45" s="147">
        <f>'Todas as Ruas'!G45</f>
        <v>191.74</v>
      </c>
      <c r="H45" s="147">
        <f>'Todas as Ruas'!H45</f>
        <v>3.53</v>
      </c>
      <c r="I45" s="147">
        <f>'Todas as Ruas'!I45</f>
        <v>233.03</v>
      </c>
      <c r="J45" s="147">
        <f>'Todas as Ruas'!J45</f>
        <v>236.56</v>
      </c>
      <c r="K45" s="147">
        <f>ROUND(F45 * H45, 2)</f>
        <v>367.61</v>
      </c>
      <c r="L45" s="147">
        <f t="shared" si="11"/>
        <v>24267.75</v>
      </c>
      <c r="M45" s="147">
        <f>ROUND(F45 * J45, 2)</f>
        <v>24635.360000000001</v>
      </c>
      <c r="N45" s="142">
        <f t="shared" si="10"/>
        <v>9.8209061253095017E-2</v>
      </c>
      <c r="O45">
        <f t="shared" si="1"/>
        <v>19967.8</v>
      </c>
    </row>
    <row r="46" spans="1:15" ht="25.5" x14ac:dyDescent="0.2">
      <c r="A46" s="140" t="s">
        <v>368</v>
      </c>
      <c r="B46" s="140" t="s">
        <v>369</v>
      </c>
      <c r="C46" s="140" t="s">
        <v>110</v>
      </c>
      <c r="D46" s="138" t="s">
        <v>370</v>
      </c>
      <c r="E46" s="140" t="s">
        <v>120</v>
      </c>
      <c r="F46" s="141">
        <f>ROUND(F45*0.055,2)</f>
        <v>5.73</v>
      </c>
      <c r="G46" s="147">
        <f>'Todas as Ruas'!G46</f>
        <v>4117.58</v>
      </c>
      <c r="H46" s="147">
        <f>'Todas as Ruas'!H46</f>
        <v>0</v>
      </c>
      <c r="I46" s="147">
        <f>'Todas as Ruas'!I46</f>
        <v>4735.21</v>
      </c>
      <c r="J46" s="147" t="str">
        <f>'Todas as Ruas'!J46</f>
        <v>4735,21
(15.0%)</v>
      </c>
      <c r="K46" s="147">
        <f>TRUNC(F46 * H46, 2)</f>
        <v>0</v>
      </c>
      <c r="L46" s="147">
        <f t="shared" si="11"/>
        <v>27132.75</v>
      </c>
      <c r="M46" s="147">
        <f>ROUND((F46 * 1 ) * TRUNC(G46 * (1 + 15 / 100), 2), 2)</f>
        <v>27132.75</v>
      </c>
      <c r="N46" s="142">
        <f t="shared" si="10"/>
        <v>0.10816492662233934</v>
      </c>
      <c r="O46">
        <f t="shared" si="1"/>
        <v>23593.73</v>
      </c>
    </row>
    <row r="47" spans="1:15" ht="38.25" x14ac:dyDescent="0.2">
      <c r="A47" s="140" t="s">
        <v>371</v>
      </c>
      <c r="B47" s="140" t="s">
        <v>348</v>
      </c>
      <c r="C47" s="140" t="s">
        <v>23</v>
      </c>
      <c r="D47" s="138" t="s">
        <v>349</v>
      </c>
      <c r="E47" s="140" t="s">
        <v>350</v>
      </c>
      <c r="F47" s="141">
        <f>ROUND(F46*30,2)</f>
        <v>171.9</v>
      </c>
      <c r="G47" s="147">
        <f>'Todas as Ruas'!G47</f>
        <v>1.69</v>
      </c>
      <c r="H47" s="147">
        <f>'Todas as Ruas'!H47</f>
        <v>0.13</v>
      </c>
      <c r="I47" s="147">
        <f>'Todas as Ruas'!I47</f>
        <v>1.95</v>
      </c>
      <c r="J47" s="147">
        <f>'Todas as Ruas'!J47</f>
        <v>2.08</v>
      </c>
      <c r="K47" s="147">
        <f>ROUND(F47 * H47, 2)</f>
        <v>22.35</v>
      </c>
      <c r="L47" s="147">
        <f t="shared" si="11"/>
        <v>335.2</v>
      </c>
      <c r="M47" s="147">
        <f>ROUND(F47 * J47, 2)</f>
        <v>357.55</v>
      </c>
      <c r="N47" s="142">
        <f t="shared" si="10"/>
        <v>1.4253759576090678E-3</v>
      </c>
      <c r="O47">
        <f t="shared" si="1"/>
        <v>290.51</v>
      </c>
    </row>
    <row r="48" spans="1:15" ht="38.25" x14ac:dyDescent="0.2">
      <c r="A48" s="140" t="s">
        <v>372</v>
      </c>
      <c r="B48" s="140" t="s">
        <v>352</v>
      </c>
      <c r="C48" s="140" t="s">
        <v>23</v>
      </c>
      <c r="D48" s="138" t="s">
        <v>353</v>
      </c>
      <c r="E48" s="140" t="s">
        <v>350</v>
      </c>
      <c r="F48" s="141">
        <f>ROUND(F46*(DMT!$H$31-30),2)</f>
        <v>1770.57</v>
      </c>
      <c r="G48" s="147">
        <f>'Todas as Ruas'!G48</f>
        <v>0.64</v>
      </c>
      <c r="H48" s="147">
        <f>'Todas as Ruas'!H48</f>
        <v>0.05</v>
      </c>
      <c r="I48" s="147">
        <f>'Todas as Ruas'!I48</f>
        <v>0.73</v>
      </c>
      <c r="J48" s="147">
        <f>'Todas as Ruas'!J48</f>
        <v>0.78</v>
      </c>
      <c r="K48" s="147">
        <f>ROUND(F48 * H48, 2)</f>
        <v>88.53</v>
      </c>
      <c r="L48" s="147">
        <f t="shared" si="11"/>
        <v>1292.51</v>
      </c>
      <c r="M48" s="147">
        <f>ROUND(F48 * J48, 2)</f>
        <v>1381.04</v>
      </c>
      <c r="N48" s="142">
        <f t="shared" si="10"/>
        <v>5.5055270941027174E-3</v>
      </c>
      <c r="O48">
        <f t="shared" si="1"/>
        <v>1133.1600000000001</v>
      </c>
    </row>
    <row r="49" spans="1:15" x14ac:dyDescent="0.2">
      <c r="A49" s="140" t="s">
        <v>373</v>
      </c>
      <c r="B49" s="140" t="s">
        <v>340</v>
      </c>
      <c r="C49" s="140" t="s">
        <v>110</v>
      </c>
      <c r="D49" s="138" t="s">
        <v>116</v>
      </c>
      <c r="E49" s="140" t="s">
        <v>341</v>
      </c>
      <c r="F49" s="141">
        <f>ROUND(F45*DMT!$H$20,2)</f>
        <v>8223.59</v>
      </c>
      <c r="G49" s="147">
        <f>'Todas as Ruas'!G49</f>
        <v>0.82</v>
      </c>
      <c r="H49" s="147">
        <f>'Todas as Ruas'!H49</f>
        <v>0</v>
      </c>
      <c r="I49" s="147">
        <f>'Todas as Ruas'!I49</f>
        <v>1.01</v>
      </c>
      <c r="J49" s="147">
        <f>'Todas as Ruas'!J49</f>
        <v>1.01</v>
      </c>
      <c r="K49" s="147">
        <f>ROUND(F49 * H49, 2)</f>
        <v>0</v>
      </c>
      <c r="L49" s="147">
        <f t="shared" si="11"/>
        <v>8305.83</v>
      </c>
      <c r="M49" s="147">
        <f>ROUND(F49 * J49, 2)</f>
        <v>8305.83</v>
      </c>
      <c r="N49" s="142">
        <f t="shared" si="10"/>
        <v>3.3111258257553129E-2</v>
      </c>
      <c r="O49">
        <f t="shared" si="1"/>
        <v>6743.34</v>
      </c>
    </row>
    <row r="50" spans="1:15" x14ac:dyDescent="0.2">
      <c r="A50" s="271" t="s">
        <v>70</v>
      </c>
      <c r="B50" s="271"/>
      <c r="C50" s="271"/>
      <c r="D50" s="134" t="s">
        <v>71</v>
      </c>
      <c r="E50" s="134"/>
      <c r="F50" s="136"/>
      <c r="G50" s="145"/>
      <c r="H50" s="145"/>
      <c r="I50" s="145"/>
      <c r="J50" s="145"/>
      <c r="K50" s="145"/>
      <c r="L50" s="145"/>
      <c r="M50" s="146">
        <f>SUM(M51:M59)</f>
        <v>65847.520000000004</v>
      </c>
      <c r="N50" s="137">
        <f t="shared" si="10"/>
        <v>0.26250166935025099</v>
      </c>
      <c r="O50">
        <f t="shared" si="1"/>
        <v>0</v>
      </c>
    </row>
    <row r="51" spans="1:15" x14ac:dyDescent="0.2">
      <c r="A51" s="140" t="s">
        <v>72</v>
      </c>
      <c r="B51" s="140" t="s">
        <v>363</v>
      </c>
      <c r="C51" s="140" t="s">
        <v>110</v>
      </c>
      <c r="D51" s="138" t="s">
        <v>129</v>
      </c>
      <c r="E51" s="140" t="s">
        <v>25</v>
      </c>
      <c r="F51" s="141">
        <f>F7</f>
        <v>1630.47</v>
      </c>
      <c r="G51" s="147">
        <f>'Todas as Ruas'!G51</f>
        <v>0.42</v>
      </c>
      <c r="H51" s="147">
        <f>'Todas as Ruas'!H51</f>
        <v>0.03</v>
      </c>
      <c r="I51" s="147">
        <f>'Todas as Ruas'!I51</f>
        <v>0.48</v>
      </c>
      <c r="J51" s="147">
        <f>'Todas as Ruas'!J51</f>
        <v>0.51</v>
      </c>
      <c r="K51" s="147">
        <f>ROUND(F51 * H51, 2)</f>
        <v>48.91</v>
      </c>
      <c r="L51" s="147">
        <f t="shared" ref="L51:L59" si="12">M51 - K51</f>
        <v>782.63</v>
      </c>
      <c r="M51" s="147">
        <f>ROUND(F51 * J51, 2)</f>
        <v>831.54</v>
      </c>
      <c r="N51" s="142">
        <f t="shared" si="10"/>
        <v>3.3149409139707569E-3</v>
      </c>
      <c r="O51">
        <f t="shared" si="1"/>
        <v>684.79</v>
      </c>
    </row>
    <row r="52" spans="1:15" ht="25.5" x14ac:dyDescent="0.2">
      <c r="A52" s="140" t="s">
        <v>1473</v>
      </c>
      <c r="B52" s="140" t="s">
        <v>364</v>
      </c>
      <c r="C52" s="140" t="s">
        <v>110</v>
      </c>
      <c r="D52" s="138" t="s">
        <v>224</v>
      </c>
      <c r="E52" s="140" t="s">
        <v>120</v>
      </c>
      <c r="F52" s="141">
        <f>ROUND(F51*0.0005,2)</f>
        <v>0.82</v>
      </c>
      <c r="G52" s="147">
        <f>'Todas as Ruas'!G52</f>
        <v>3133.24</v>
      </c>
      <c r="H52" s="147">
        <f>'Todas as Ruas'!H52</f>
        <v>0</v>
      </c>
      <c r="I52" s="147">
        <f>'Todas as Ruas'!I52</f>
        <v>3603.22</v>
      </c>
      <c r="J52" s="147" t="str">
        <f>'Todas as Ruas'!J52</f>
        <v>3603,22
(15.0%)</v>
      </c>
      <c r="K52" s="147">
        <f t="shared" ref="K52:K56" si="13">TRUNC(F52 * H52, 2)</f>
        <v>0</v>
      </c>
      <c r="L52" s="147">
        <f t="shared" si="12"/>
        <v>2954.64</v>
      </c>
      <c r="M52" s="147">
        <f>ROUND((F52 * 1 ) * TRUNC(G52 * (1 + 15 / 100), 2), 2)</f>
        <v>2954.64</v>
      </c>
      <c r="N52" s="142">
        <f t="shared" si="10"/>
        <v>1.1778696180646218E-2</v>
      </c>
      <c r="O52">
        <f t="shared" si="1"/>
        <v>2569.25</v>
      </c>
    </row>
    <row r="53" spans="1:15" ht="38.25" x14ac:dyDescent="0.2">
      <c r="A53" s="140" t="s">
        <v>1474</v>
      </c>
      <c r="B53" s="140" t="s">
        <v>348</v>
      </c>
      <c r="C53" s="140" t="s">
        <v>23</v>
      </c>
      <c r="D53" s="138" t="s">
        <v>349</v>
      </c>
      <c r="E53" s="140" t="s">
        <v>350</v>
      </c>
      <c r="F53" s="141">
        <f>ROUND(F52*30,2)</f>
        <v>24.6</v>
      </c>
      <c r="G53" s="147">
        <f>'Todas as Ruas'!G53</f>
        <v>1.69</v>
      </c>
      <c r="H53" s="147">
        <f>'Todas as Ruas'!H53</f>
        <v>0.13</v>
      </c>
      <c r="I53" s="147">
        <f>'Todas as Ruas'!I53</f>
        <v>1.95</v>
      </c>
      <c r="J53" s="147">
        <f>'Todas as Ruas'!J53</f>
        <v>2.08</v>
      </c>
      <c r="K53" s="147">
        <f>ROUND(F53 * H53, 2)</f>
        <v>3.2</v>
      </c>
      <c r="L53" s="147">
        <f t="shared" si="12"/>
        <v>47.97</v>
      </c>
      <c r="M53" s="147">
        <f>ROUND(F53 * J53, 2)</f>
        <v>51.17</v>
      </c>
      <c r="N53" s="142">
        <f t="shared" si="10"/>
        <v>2.03989617538403E-4</v>
      </c>
      <c r="O53">
        <f t="shared" si="1"/>
        <v>41.57</v>
      </c>
    </row>
    <row r="54" spans="1:15" ht="38.25" x14ac:dyDescent="0.2">
      <c r="A54" s="140" t="s">
        <v>1475</v>
      </c>
      <c r="B54" s="140" t="s">
        <v>352</v>
      </c>
      <c r="C54" s="140" t="s">
        <v>23</v>
      </c>
      <c r="D54" s="138" t="s">
        <v>353</v>
      </c>
      <c r="E54" s="140" t="s">
        <v>350</v>
      </c>
      <c r="F54" s="141">
        <f>ROUND(F52*(DMT!$H$31-30),2)</f>
        <v>253.38</v>
      </c>
      <c r="G54" s="147">
        <f>'Todas as Ruas'!G54</f>
        <v>0.64</v>
      </c>
      <c r="H54" s="147">
        <f>'Todas as Ruas'!H54</f>
        <v>0.05</v>
      </c>
      <c r="I54" s="147">
        <f>'Todas as Ruas'!I54</f>
        <v>0.73</v>
      </c>
      <c r="J54" s="147">
        <f>'Todas as Ruas'!J54</f>
        <v>0.78</v>
      </c>
      <c r="K54" s="147">
        <f>ROUND(F54 * H54, 2)</f>
        <v>12.67</v>
      </c>
      <c r="L54" s="147">
        <f t="shared" si="12"/>
        <v>184.97</v>
      </c>
      <c r="M54" s="147">
        <f>ROUND(F54 * J54, 2)</f>
        <v>197.64</v>
      </c>
      <c r="N54" s="142">
        <f t="shared" si="10"/>
        <v>7.8789345339632527E-4</v>
      </c>
      <c r="O54">
        <f t="shared" si="1"/>
        <v>162.16</v>
      </c>
    </row>
    <row r="55" spans="1:15" x14ac:dyDescent="0.2">
      <c r="A55" s="140" t="s">
        <v>1476</v>
      </c>
      <c r="B55" s="140" t="s">
        <v>367</v>
      </c>
      <c r="C55" s="140" t="s">
        <v>110</v>
      </c>
      <c r="D55" s="138" t="s">
        <v>124</v>
      </c>
      <c r="E55" s="140" t="s">
        <v>120</v>
      </c>
      <c r="F55" s="141">
        <f>ROUND(F51*0.025*2.5548,2)</f>
        <v>104.14</v>
      </c>
      <c r="G55" s="147">
        <f>'Todas as Ruas'!G55</f>
        <v>191.74</v>
      </c>
      <c r="H55" s="147">
        <f>'Todas as Ruas'!H55</f>
        <v>3.53</v>
      </c>
      <c r="I55" s="147">
        <f>'Todas as Ruas'!I55</f>
        <v>233.03</v>
      </c>
      <c r="J55" s="147">
        <f>'Todas as Ruas'!J55</f>
        <v>236.56</v>
      </c>
      <c r="K55" s="147">
        <f>ROUND(F55 * H55, 2)</f>
        <v>367.61</v>
      </c>
      <c r="L55" s="147">
        <f t="shared" si="12"/>
        <v>24267.75</v>
      </c>
      <c r="M55" s="147">
        <f>ROUND(F55 * J55, 2)</f>
        <v>24635.360000000001</v>
      </c>
      <c r="N55" s="142">
        <f t="shared" si="10"/>
        <v>9.8209061253095017E-2</v>
      </c>
      <c r="O55">
        <f t="shared" si="1"/>
        <v>19967.8</v>
      </c>
    </row>
    <row r="56" spans="1:15" ht="25.5" x14ac:dyDescent="0.2">
      <c r="A56" s="140" t="s">
        <v>1477</v>
      </c>
      <c r="B56" s="140" t="s">
        <v>369</v>
      </c>
      <c r="C56" s="140" t="s">
        <v>110</v>
      </c>
      <c r="D56" s="138" t="s">
        <v>370</v>
      </c>
      <c r="E56" s="140" t="s">
        <v>120</v>
      </c>
      <c r="F56" s="141">
        <f>ROUND(F55*0.055,2)</f>
        <v>5.73</v>
      </c>
      <c r="G56" s="147">
        <f>'Todas as Ruas'!G56</f>
        <v>4117.58</v>
      </c>
      <c r="H56" s="147">
        <f>'Todas as Ruas'!H56</f>
        <v>0</v>
      </c>
      <c r="I56" s="147">
        <f>'Todas as Ruas'!I56</f>
        <v>4735.21</v>
      </c>
      <c r="J56" s="147" t="str">
        <f>'Todas as Ruas'!J56</f>
        <v>4735,21
(15.0%)</v>
      </c>
      <c r="K56" s="147">
        <f t="shared" si="13"/>
        <v>0</v>
      </c>
      <c r="L56" s="147">
        <f t="shared" si="12"/>
        <v>27132.75</v>
      </c>
      <c r="M56" s="147">
        <f>ROUND((F56 * 1 ) * TRUNC(G56 * (1 + 15 / 100), 2), 2)</f>
        <v>27132.75</v>
      </c>
      <c r="N56" s="142">
        <f t="shared" si="10"/>
        <v>0.10816492662233934</v>
      </c>
      <c r="O56">
        <f t="shared" si="1"/>
        <v>23593.73</v>
      </c>
    </row>
    <row r="57" spans="1:15" ht="38.25" x14ac:dyDescent="0.2">
      <c r="A57" s="140" t="s">
        <v>1478</v>
      </c>
      <c r="B57" s="140" t="s">
        <v>348</v>
      </c>
      <c r="C57" s="140" t="s">
        <v>23</v>
      </c>
      <c r="D57" s="138" t="s">
        <v>349</v>
      </c>
      <c r="E57" s="140" t="s">
        <v>350</v>
      </c>
      <c r="F57" s="141">
        <f>ROUND(F56*30,2)</f>
        <v>171.9</v>
      </c>
      <c r="G57" s="147">
        <f>'Todas as Ruas'!G57</f>
        <v>1.69</v>
      </c>
      <c r="H57" s="147">
        <f>'Todas as Ruas'!H57</f>
        <v>0.13</v>
      </c>
      <c r="I57" s="147">
        <f>'Todas as Ruas'!I57</f>
        <v>1.95</v>
      </c>
      <c r="J57" s="147">
        <f>'Todas as Ruas'!J57</f>
        <v>2.08</v>
      </c>
      <c r="K57" s="147">
        <f>ROUND(F57 * H57, 2)</f>
        <v>22.35</v>
      </c>
      <c r="L57" s="147">
        <f t="shared" si="12"/>
        <v>335.2</v>
      </c>
      <c r="M57" s="147">
        <f>ROUND(F57 * J57, 2)</f>
        <v>357.55</v>
      </c>
      <c r="N57" s="142">
        <f t="shared" si="10"/>
        <v>1.4253759576090678E-3</v>
      </c>
      <c r="O57">
        <f t="shared" si="1"/>
        <v>290.51</v>
      </c>
    </row>
    <row r="58" spans="1:15" ht="38.25" x14ac:dyDescent="0.2">
      <c r="A58" s="140" t="s">
        <v>1479</v>
      </c>
      <c r="B58" s="140" t="s">
        <v>352</v>
      </c>
      <c r="C58" s="140" t="s">
        <v>23</v>
      </c>
      <c r="D58" s="138" t="s">
        <v>353</v>
      </c>
      <c r="E58" s="140" t="s">
        <v>350</v>
      </c>
      <c r="F58" s="141">
        <f>ROUND(F56*(DMT!$H$31-30),2)</f>
        <v>1770.57</v>
      </c>
      <c r="G58" s="147">
        <f>'Todas as Ruas'!G58</f>
        <v>0.64</v>
      </c>
      <c r="H58" s="147">
        <f>'Todas as Ruas'!H58</f>
        <v>0.05</v>
      </c>
      <c r="I58" s="147">
        <f>'Todas as Ruas'!I58</f>
        <v>0.73</v>
      </c>
      <c r="J58" s="147">
        <f>'Todas as Ruas'!J58</f>
        <v>0.78</v>
      </c>
      <c r="K58" s="147">
        <f>ROUND(F58 * H58, 2)</f>
        <v>88.53</v>
      </c>
      <c r="L58" s="147">
        <f t="shared" si="12"/>
        <v>1292.51</v>
      </c>
      <c r="M58" s="147">
        <f>ROUND(F58 * J58, 2)</f>
        <v>1381.04</v>
      </c>
      <c r="N58" s="142">
        <f t="shared" si="10"/>
        <v>5.5055270941027174E-3</v>
      </c>
      <c r="O58">
        <f t="shared" si="1"/>
        <v>1133.1600000000001</v>
      </c>
    </row>
    <row r="59" spans="1:15" x14ac:dyDescent="0.2">
      <c r="A59" s="140" t="s">
        <v>1480</v>
      </c>
      <c r="B59" s="140" t="s">
        <v>340</v>
      </c>
      <c r="C59" s="140" t="s">
        <v>110</v>
      </c>
      <c r="D59" s="138" t="s">
        <v>116</v>
      </c>
      <c r="E59" s="140" t="s">
        <v>341</v>
      </c>
      <c r="F59" s="141">
        <f>ROUND(F55*DMT!$H$20,2)</f>
        <v>8223.59</v>
      </c>
      <c r="G59" s="147">
        <f>'Todas as Ruas'!G59</f>
        <v>0.82</v>
      </c>
      <c r="H59" s="147">
        <f>'Todas as Ruas'!H59</f>
        <v>0</v>
      </c>
      <c r="I59" s="147">
        <f>'Todas as Ruas'!I59</f>
        <v>1.01</v>
      </c>
      <c r="J59" s="147">
        <f>'Todas as Ruas'!J59</f>
        <v>1.01</v>
      </c>
      <c r="K59" s="147">
        <f>ROUND(F59 * H59, 2)</f>
        <v>0</v>
      </c>
      <c r="L59" s="147">
        <f t="shared" si="12"/>
        <v>8305.83</v>
      </c>
      <c r="M59" s="147">
        <f>ROUND(F59 * J59, 2)</f>
        <v>8305.83</v>
      </c>
      <c r="N59" s="142">
        <f t="shared" si="10"/>
        <v>3.3111258257553129E-2</v>
      </c>
      <c r="O59">
        <f t="shared" si="1"/>
        <v>6743.34</v>
      </c>
    </row>
    <row r="60" spans="1:15" x14ac:dyDescent="0.2">
      <c r="A60" s="271" t="s">
        <v>377</v>
      </c>
      <c r="B60" s="271"/>
      <c r="C60" s="271"/>
      <c r="D60" s="134" t="s">
        <v>285</v>
      </c>
      <c r="E60" s="134"/>
      <c r="F60" s="136"/>
      <c r="G60" s="145"/>
      <c r="H60" s="145"/>
      <c r="I60" s="145"/>
      <c r="J60" s="145"/>
      <c r="K60" s="145"/>
      <c r="L60" s="145"/>
      <c r="M60" s="146">
        <f>SUM(M61:M71)</f>
        <v>39821.300000000003</v>
      </c>
      <c r="N60" s="137">
        <f t="shared" si="10"/>
        <v>0.1587479334938833</v>
      </c>
      <c r="O60">
        <f t="shared" si="1"/>
        <v>0</v>
      </c>
    </row>
    <row r="61" spans="1:15" x14ac:dyDescent="0.2">
      <c r="A61" s="140" t="s">
        <v>378</v>
      </c>
      <c r="B61" s="140" t="s">
        <v>332</v>
      </c>
      <c r="C61" s="140" t="s">
        <v>110</v>
      </c>
      <c r="D61" s="138" t="s">
        <v>113</v>
      </c>
      <c r="E61" s="140" t="s">
        <v>48</v>
      </c>
      <c r="F61" s="141">
        <f>ROUND(F62*0.5,2)</f>
        <v>81.53</v>
      </c>
      <c r="G61" s="147">
        <f>'Todas as Ruas'!G61</f>
        <v>7.03</v>
      </c>
      <c r="H61" s="147">
        <f>'Todas as Ruas'!H61</f>
        <v>1.1200000000000001</v>
      </c>
      <c r="I61" s="147">
        <f>'Todas as Ruas'!I61</f>
        <v>7.55</v>
      </c>
      <c r="J61" s="147">
        <f>'Todas as Ruas'!J61</f>
        <v>8.67</v>
      </c>
      <c r="K61" s="147">
        <f t="shared" ref="K61:K67" si="14">ROUND(F61 * H61, 2)</f>
        <v>91.31</v>
      </c>
      <c r="L61" s="147">
        <f t="shared" ref="L61:L71" si="15">M61 - K61</f>
        <v>615.55999999999995</v>
      </c>
      <c r="M61" s="147">
        <f t="shared" ref="M61:M67" si="16">ROUND(F61 * J61, 2)</f>
        <v>706.87</v>
      </c>
      <c r="N61" s="142">
        <f t="shared" si="10"/>
        <v>2.8179429538669324E-3</v>
      </c>
      <c r="O61">
        <f t="shared" si="1"/>
        <v>573.15</v>
      </c>
    </row>
    <row r="62" spans="1:15" x14ac:dyDescent="0.2">
      <c r="A62" s="140" t="s">
        <v>379</v>
      </c>
      <c r="B62" s="140" t="s">
        <v>380</v>
      </c>
      <c r="C62" s="140" t="s">
        <v>110</v>
      </c>
      <c r="D62" s="138" t="s">
        <v>132</v>
      </c>
      <c r="E62" s="140" t="s">
        <v>25</v>
      </c>
      <c r="F62" s="141">
        <f>ROUND(326.09*0.5,2)</f>
        <v>163.05000000000001</v>
      </c>
      <c r="G62" s="147">
        <f>'Todas as Ruas'!G62</f>
        <v>1.85</v>
      </c>
      <c r="H62" s="147">
        <f>'Todas as Ruas'!H62</f>
        <v>0.04</v>
      </c>
      <c r="I62" s="147">
        <f>'Todas as Ruas'!I62</f>
        <v>2.2400000000000002</v>
      </c>
      <c r="J62" s="147">
        <f>'Todas as Ruas'!J62</f>
        <v>2.2799999999999998</v>
      </c>
      <c r="K62" s="147">
        <f t="shared" si="14"/>
        <v>6.52</v>
      </c>
      <c r="L62" s="147">
        <f t="shared" si="15"/>
        <v>365.23</v>
      </c>
      <c r="M62" s="147">
        <f t="shared" si="16"/>
        <v>371.75</v>
      </c>
      <c r="N62" s="142">
        <f t="shared" si="10"/>
        <v>1.4819843720910947E-3</v>
      </c>
      <c r="O62">
        <f t="shared" si="1"/>
        <v>301.64</v>
      </c>
    </row>
    <row r="63" spans="1:15" ht="25.5" x14ac:dyDescent="0.2">
      <c r="A63" s="140" t="s">
        <v>381</v>
      </c>
      <c r="B63" s="140" t="s">
        <v>382</v>
      </c>
      <c r="C63" s="140" t="s">
        <v>110</v>
      </c>
      <c r="D63" s="138" t="s">
        <v>383</v>
      </c>
      <c r="E63" s="140" t="s">
        <v>48</v>
      </c>
      <c r="F63" s="141">
        <f>ROUND(F62*0.4,2)</f>
        <v>65.22</v>
      </c>
      <c r="G63" s="147">
        <f>'Todas as Ruas'!G63</f>
        <v>199.52</v>
      </c>
      <c r="H63" s="147">
        <f>'Todas as Ruas'!H63</f>
        <v>0.69</v>
      </c>
      <c r="I63" s="147">
        <f>'Todas as Ruas'!I63</f>
        <v>245.47</v>
      </c>
      <c r="J63" s="147">
        <f>'Todas as Ruas'!J63</f>
        <v>246.16</v>
      </c>
      <c r="K63" s="147">
        <f t="shared" si="14"/>
        <v>45</v>
      </c>
      <c r="L63" s="147">
        <f t="shared" si="15"/>
        <v>16009.56</v>
      </c>
      <c r="M63" s="147">
        <f t="shared" si="16"/>
        <v>16054.56</v>
      </c>
      <c r="N63" s="142">
        <f t="shared" si="10"/>
        <v>6.4001632873702224E-2</v>
      </c>
      <c r="O63">
        <f t="shared" si="1"/>
        <v>13012.69</v>
      </c>
    </row>
    <row r="64" spans="1:15" x14ac:dyDescent="0.2">
      <c r="A64" s="140" t="s">
        <v>384</v>
      </c>
      <c r="B64" s="140" t="s">
        <v>340</v>
      </c>
      <c r="C64" s="140" t="s">
        <v>110</v>
      </c>
      <c r="D64" s="138" t="s">
        <v>116</v>
      </c>
      <c r="E64" s="140" t="s">
        <v>341</v>
      </c>
      <c r="F64" s="141">
        <f>ROUND(F63*1.3*1.5*DMT!$H$20,2)</f>
        <v>10042.9</v>
      </c>
      <c r="G64" s="147">
        <f>'Todas as Ruas'!G64</f>
        <v>0.82</v>
      </c>
      <c r="H64" s="147">
        <f>'Todas as Ruas'!H64</f>
        <v>0</v>
      </c>
      <c r="I64" s="147">
        <f>'Todas as Ruas'!I64</f>
        <v>1.01</v>
      </c>
      <c r="J64" s="147">
        <f>'Todas as Ruas'!J64</f>
        <v>1.01</v>
      </c>
      <c r="K64" s="147">
        <f t="shared" si="14"/>
        <v>0</v>
      </c>
      <c r="L64" s="147">
        <f t="shared" si="15"/>
        <v>10143.33</v>
      </c>
      <c r="M64" s="147">
        <f t="shared" si="16"/>
        <v>10143.33</v>
      </c>
      <c r="N64" s="142">
        <f t="shared" si="10"/>
        <v>4.0436466821688673E-2</v>
      </c>
      <c r="O64">
        <f t="shared" si="1"/>
        <v>8235.17</v>
      </c>
    </row>
    <row r="65" spans="1:15" ht="25.5" x14ac:dyDescent="0.2">
      <c r="A65" s="140" t="s">
        <v>385</v>
      </c>
      <c r="B65" s="140" t="s">
        <v>338</v>
      </c>
      <c r="C65" s="140" t="s">
        <v>110</v>
      </c>
      <c r="D65" s="138" t="s">
        <v>119</v>
      </c>
      <c r="E65" s="140" t="s">
        <v>48</v>
      </c>
      <c r="F65" s="141">
        <f>ROUND(F62*0.15,2)</f>
        <v>24.46</v>
      </c>
      <c r="G65" s="147">
        <f>'Todas as Ruas'!G65</f>
        <v>240.05</v>
      </c>
      <c r="H65" s="147">
        <f>'Todas as Ruas'!H65</f>
        <v>1.03</v>
      </c>
      <c r="I65" s="147">
        <f>'Todas as Ruas'!I65</f>
        <v>295.14</v>
      </c>
      <c r="J65" s="147">
        <f>'Todas as Ruas'!J65</f>
        <v>296.17</v>
      </c>
      <c r="K65" s="147">
        <f t="shared" si="14"/>
        <v>25.19</v>
      </c>
      <c r="L65" s="147">
        <f t="shared" si="15"/>
        <v>7219.13</v>
      </c>
      <c r="M65" s="147">
        <f t="shared" si="16"/>
        <v>7244.32</v>
      </c>
      <c r="N65" s="142">
        <f t="shared" si="10"/>
        <v>2.8879540084537886E-2</v>
      </c>
      <c r="O65">
        <f t="shared" si="1"/>
        <v>5871.62</v>
      </c>
    </row>
    <row r="66" spans="1:15" x14ac:dyDescent="0.2">
      <c r="A66" s="140" t="s">
        <v>386</v>
      </c>
      <c r="B66" s="140" t="s">
        <v>340</v>
      </c>
      <c r="C66" s="140" t="s">
        <v>110</v>
      </c>
      <c r="D66" s="138" t="s">
        <v>116</v>
      </c>
      <c r="E66" s="140" t="s">
        <v>341</v>
      </c>
      <c r="F66" s="141">
        <f>ROUND(F65*1.3*1.8*DMT!$H$20,2)</f>
        <v>4519.7700000000004</v>
      </c>
      <c r="G66" s="147">
        <f>'Todas as Ruas'!G66</f>
        <v>0.82</v>
      </c>
      <c r="H66" s="147">
        <f>'Todas as Ruas'!H66</f>
        <v>0</v>
      </c>
      <c r="I66" s="147">
        <f>'Todas as Ruas'!I66</f>
        <v>1.01</v>
      </c>
      <c r="J66" s="147">
        <f>'Todas as Ruas'!J66</f>
        <v>1.01</v>
      </c>
      <c r="K66" s="147">
        <f t="shared" si="14"/>
        <v>0</v>
      </c>
      <c r="L66" s="147">
        <f t="shared" si="15"/>
        <v>4564.97</v>
      </c>
      <c r="M66" s="147">
        <f t="shared" si="16"/>
        <v>4564.97</v>
      </c>
      <c r="N66" s="142">
        <f t="shared" si="10"/>
        <v>1.819828970831119E-2</v>
      </c>
      <c r="O66">
        <f t="shared" si="1"/>
        <v>3706.21</v>
      </c>
    </row>
    <row r="67" spans="1:15" x14ac:dyDescent="0.2">
      <c r="A67" s="140" t="s">
        <v>387</v>
      </c>
      <c r="B67" s="140" t="s">
        <v>343</v>
      </c>
      <c r="C67" s="140" t="s">
        <v>110</v>
      </c>
      <c r="D67" s="138" t="s">
        <v>344</v>
      </c>
      <c r="E67" s="140" t="s">
        <v>25</v>
      </c>
      <c r="F67" s="141">
        <f>F62</f>
        <v>163.05000000000001</v>
      </c>
      <c r="G67" s="147">
        <f>'Todas as Ruas'!G67</f>
        <v>0.56000000000000005</v>
      </c>
      <c r="H67" s="147">
        <f>'Todas as Ruas'!H67</f>
        <v>0.05</v>
      </c>
      <c r="I67" s="147">
        <f>'Todas as Ruas'!I67</f>
        <v>0.64</v>
      </c>
      <c r="J67" s="147">
        <f>'Todas as Ruas'!J67</f>
        <v>0.69</v>
      </c>
      <c r="K67" s="147">
        <f t="shared" si="14"/>
        <v>8.15</v>
      </c>
      <c r="L67" s="147">
        <f t="shared" si="15"/>
        <v>104.35</v>
      </c>
      <c r="M67" s="147">
        <f t="shared" si="16"/>
        <v>112.5</v>
      </c>
      <c r="N67" s="142">
        <f t="shared" si="10"/>
        <v>4.4848215698789013E-4</v>
      </c>
      <c r="O67">
        <f t="shared" si="1"/>
        <v>91.3</v>
      </c>
    </row>
    <row r="68" spans="1:15" ht="25.5" x14ac:dyDescent="0.2">
      <c r="A68" s="140" t="s">
        <v>388</v>
      </c>
      <c r="B68" s="140" t="s">
        <v>346</v>
      </c>
      <c r="C68" s="140" t="s">
        <v>110</v>
      </c>
      <c r="D68" s="138" t="s">
        <v>222</v>
      </c>
      <c r="E68" s="140" t="s">
        <v>120</v>
      </c>
      <c r="F68" s="141">
        <f>ROUND(F67*0.001,2)</f>
        <v>0.16</v>
      </c>
      <c r="G68" s="147">
        <f>'Todas as Ruas'!G68</f>
        <v>3122.09</v>
      </c>
      <c r="H68" s="147">
        <f>'Todas as Ruas'!H68</f>
        <v>0</v>
      </c>
      <c r="I68" s="147">
        <f>'Todas as Ruas'!I68</f>
        <v>3590.4</v>
      </c>
      <c r="J68" s="147" t="str">
        <f>'Todas as Ruas'!J68</f>
        <v>3590,4
(15.0%)</v>
      </c>
      <c r="K68" s="147">
        <f>TRUNC(F68 * H68, 2)</f>
        <v>0</v>
      </c>
      <c r="L68" s="147">
        <f t="shared" si="15"/>
        <v>574.46</v>
      </c>
      <c r="M68" s="147">
        <f>ROUND((F68 * 1 ) * TRUNC(G68 * (1 + 15 / 100), 2), 2)</f>
        <v>574.46</v>
      </c>
      <c r="N68" s="142">
        <f t="shared" si="10"/>
        <v>2.2900894213623412E-3</v>
      </c>
      <c r="O68">
        <f t="shared" si="1"/>
        <v>499.53</v>
      </c>
    </row>
    <row r="69" spans="1:15" ht="38.25" x14ac:dyDescent="0.2">
      <c r="A69" s="140" t="s">
        <v>389</v>
      </c>
      <c r="B69" s="140" t="s">
        <v>348</v>
      </c>
      <c r="C69" s="140" t="s">
        <v>23</v>
      </c>
      <c r="D69" s="138" t="s">
        <v>349</v>
      </c>
      <c r="E69" s="140" t="s">
        <v>350</v>
      </c>
      <c r="F69" s="141">
        <f>ROUND(F68*30,2)</f>
        <v>4.8</v>
      </c>
      <c r="G69" s="147">
        <f>'Todas as Ruas'!G69</f>
        <v>1.69</v>
      </c>
      <c r="H69" s="147">
        <f>'Todas as Ruas'!H69</f>
        <v>0.13</v>
      </c>
      <c r="I69" s="147">
        <f>'Todas as Ruas'!I69</f>
        <v>1.95</v>
      </c>
      <c r="J69" s="147">
        <f>'Todas as Ruas'!J69</f>
        <v>2.08</v>
      </c>
      <c r="K69" s="147">
        <f>TRUNC(F69 * H69, 2)</f>
        <v>0.62</v>
      </c>
      <c r="L69" s="147">
        <f t="shared" si="15"/>
        <v>9.3600000000000012</v>
      </c>
      <c r="M69" s="147">
        <f>TRUNC(F69 * J69, 2)</f>
        <v>9.98</v>
      </c>
      <c r="N69" s="142">
        <f t="shared" si="10"/>
        <v>3.9785350459903501E-5</v>
      </c>
      <c r="O69">
        <f t="shared" si="1"/>
        <v>8.11</v>
      </c>
    </row>
    <row r="70" spans="1:15" ht="38.25" x14ac:dyDescent="0.2">
      <c r="A70" s="140" t="s">
        <v>390</v>
      </c>
      <c r="B70" s="140" t="s">
        <v>352</v>
      </c>
      <c r="C70" s="140" t="s">
        <v>23</v>
      </c>
      <c r="D70" s="138" t="s">
        <v>353</v>
      </c>
      <c r="E70" s="140" t="s">
        <v>350</v>
      </c>
      <c r="F70" s="141">
        <f>ROUND(F68*(DMT!$H$31-30),2)</f>
        <v>49.44</v>
      </c>
      <c r="G70" s="147">
        <f>'Todas as Ruas'!G70</f>
        <v>0.64</v>
      </c>
      <c r="H70" s="147">
        <f>'Todas as Ruas'!H70</f>
        <v>0.05</v>
      </c>
      <c r="I70" s="147">
        <f>'Todas as Ruas'!I70</f>
        <v>0.73</v>
      </c>
      <c r="J70" s="147">
        <f>'Todas as Ruas'!J70</f>
        <v>0.78</v>
      </c>
      <c r="K70" s="147">
        <f>TRUNC(F70 * H70, 2)</f>
        <v>2.4700000000000002</v>
      </c>
      <c r="L70" s="147">
        <f t="shared" si="15"/>
        <v>36.090000000000003</v>
      </c>
      <c r="M70" s="147">
        <f>TRUNC(F70 * J70, 2)</f>
        <v>38.56</v>
      </c>
      <c r="N70" s="142">
        <f t="shared" si="10"/>
        <v>1.5371975087513816E-4</v>
      </c>
      <c r="O70">
        <f t="shared" si="1"/>
        <v>31.64</v>
      </c>
    </row>
    <row r="71" spans="1:15" hidden="1" x14ac:dyDescent="0.2">
      <c r="A71" s="140" t="s">
        <v>391</v>
      </c>
      <c r="B71" s="140" t="s">
        <v>392</v>
      </c>
      <c r="C71" s="140" t="s">
        <v>110</v>
      </c>
      <c r="D71" s="138" t="s">
        <v>393</v>
      </c>
      <c r="E71" s="140" t="s">
        <v>48</v>
      </c>
      <c r="F71" s="141">
        <v>0</v>
      </c>
      <c r="G71" s="147">
        <f>'Todas as Ruas'!G71</f>
        <v>75.459999999999994</v>
      </c>
      <c r="H71" s="147">
        <f>'Todas as Ruas'!H71</f>
        <v>1.63</v>
      </c>
      <c r="I71" s="147">
        <f>'Todas as Ruas'!I71</f>
        <v>91.47</v>
      </c>
      <c r="J71" s="147">
        <f>'Todas as Ruas'!J71</f>
        <v>93.1</v>
      </c>
      <c r="K71" s="147">
        <f>TRUNC(F71 * H71, 2)</f>
        <v>0</v>
      </c>
      <c r="L71" s="147">
        <f t="shared" si="15"/>
        <v>0</v>
      </c>
      <c r="M71" s="147">
        <f>TRUNC(F71 * J71, 2)</f>
        <v>0</v>
      </c>
      <c r="N71" s="142">
        <f t="shared" ref="N71:N102" si="17">M71 / $M$115</f>
        <v>0</v>
      </c>
      <c r="O71">
        <f t="shared" ref="O71:O114" si="18">TRUNC(F71*G71,2)</f>
        <v>0</v>
      </c>
    </row>
    <row r="72" spans="1:15" hidden="1" x14ac:dyDescent="0.2">
      <c r="A72" s="271" t="s">
        <v>75</v>
      </c>
      <c r="B72" s="271"/>
      <c r="C72" s="271"/>
      <c r="D72" s="134" t="s">
        <v>76</v>
      </c>
      <c r="E72" s="134"/>
      <c r="F72" s="136"/>
      <c r="G72" s="145"/>
      <c r="H72" s="145"/>
      <c r="I72" s="145"/>
      <c r="J72" s="145"/>
      <c r="K72" s="145"/>
      <c r="L72" s="145"/>
      <c r="M72" s="146">
        <f>SUM(M73:M73)</f>
        <v>0</v>
      </c>
      <c r="N72" s="137">
        <f t="shared" si="17"/>
        <v>0</v>
      </c>
      <c r="O72">
        <f t="shared" si="18"/>
        <v>0</v>
      </c>
    </row>
    <row r="73" spans="1:15" hidden="1" x14ac:dyDescent="0.2">
      <c r="A73" s="140" t="s">
        <v>77</v>
      </c>
      <c r="B73" s="140" t="s">
        <v>394</v>
      </c>
      <c r="C73" s="140" t="s">
        <v>110</v>
      </c>
      <c r="D73" s="138" t="s">
        <v>157</v>
      </c>
      <c r="E73" s="140" t="s">
        <v>336</v>
      </c>
      <c r="F73" s="141">
        <v>0</v>
      </c>
      <c r="G73" s="147">
        <f>'Todas as Ruas'!G73</f>
        <v>56.33</v>
      </c>
      <c r="H73" s="147">
        <f>'Todas as Ruas'!H73</f>
        <v>34.56</v>
      </c>
      <c r="I73" s="147">
        <f>'Todas as Ruas'!I73</f>
        <v>34.93</v>
      </c>
      <c r="J73" s="147">
        <f>'Todas as Ruas'!J73</f>
        <v>69.489999999999995</v>
      </c>
      <c r="K73" s="147">
        <f>TRUNC(F73 * H73, 2)</f>
        <v>0</v>
      </c>
      <c r="L73" s="147">
        <f>M73 - K73</f>
        <v>0</v>
      </c>
      <c r="M73" s="147">
        <f>TRUNC(F73 * J73, 2)</f>
        <v>0</v>
      </c>
      <c r="N73" s="142">
        <f t="shared" si="17"/>
        <v>0</v>
      </c>
      <c r="O73">
        <f t="shared" si="18"/>
        <v>0</v>
      </c>
    </row>
    <row r="74" spans="1:15" x14ac:dyDescent="0.2">
      <c r="A74" s="271" t="s">
        <v>83</v>
      </c>
      <c r="B74" s="271"/>
      <c r="C74" s="271"/>
      <c r="D74" s="134" t="s">
        <v>84</v>
      </c>
      <c r="E74" s="134"/>
      <c r="F74" s="136"/>
      <c r="G74" s="145"/>
      <c r="H74" s="145"/>
      <c r="I74" s="145"/>
      <c r="J74" s="145"/>
      <c r="K74" s="145"/>
      <c r="L74" s="145"/>
      <c r="M74" s="146">
        <f>M75+M80+M83</f>
        <v>9472.33</v>
      </c>
      <c r="N74" s="137">
        <f t="shared" si="17"/>
        <v>3.7761519912009787E-2</v>
      </c>
      <c r="O74">
        <f t="shared" si="18"/>
        <v>0</v>
      </c>
    </row>
    <row r="75" spans="1:15" x14ac:dyDescent="0.2">
      <c r="A75" s="271" t="s">
        <v>85</v>
      </c>
      <c r="B75" s="271"/>
      <c r="C75" s="271"/>
      <c r="D75" s="134" t="s">
        <v>293</v>
      </c>
      <c r="E75" s="134"/>
      <c r="F75" s="136"/>
      <c r="G75" s="145"/>
      <c r="H75" s="145"/>
      <c r="I75" s="145"/>
      <c r="J75" s="145"/>
      <c r="K75" s="145"/>
      <c r="L75" s="145"/>
      <c r="M75" s="146">
        <f>SUM(M76:M79)</f>
        <v>3590.9300000000003</v>
      </c>
      <c r="N75" s="137">
        <f t="shared" si="17"/>
        <v>1.4315271395489106E-2</v>
      </c>
      <c r="O75">
        <f t="shared" si="18"/>
        <v>0</v>
      </c>
    </row>
    <row r="76" spans="1:15" x14ac:dyDescent="0.2">
      <c r="A76" s="140" t="s">
        <v>87</v>
      </c>
      <c r="B76" s="140" t="s">
        <v>397</v>
      </c>
      <c r="C76" s="140" t="s">
        <v>110</v>
      </c>
      <c r="D76" s="138" t="s">
        <v>117</v>
      </c>
      <c r="E76" s="140" t="s">
        <v>25</v>
      </c>
      <c r="F76" s="141">
        <f>ROUND(220*0.12*3,2)</f>
        <v>79.2</v>
      </c>
      <c r="G76" s="147">
        <f>'Todas as Ruas'!G76</f>
        <v>28.04</v>
      </c>
      <c r="H76" s="147">
        <f>'Todas as Ruas'!H76</f>
        <v>1.01</v>
      </c>
      <c r="I76" s="147">
        <f>'Todas as Ruas'!I76</f>
        <v>33.58</v>
      </c>
      <c r="J76" s="147">
        <f>'Todas as Ruas'!J76</f>
        <v>34.590000000000003</v>
      </c>
      <c r="K76" s="147">
        <f>ROUND(F76 * H76, 2)</f>
        <v>79.989999999999995</v>
      </c>
      <c r="L76" s="147">
        <f>M76 - K76</f>
        <v>2659.5400000000004</v>
      </c>
      <c r="M76" s="147">
        <f>ROUND(F76 * J76, 2)</f>
        <v>2739.53</v>
      </c>
      <c r="N76" s="142">
        <f t="shared" si="17"/>
        <v>1.0921158431404752E-2</v>
      </c>
      <c r="O76">
        <f t="shared" si="18"/>
        <v>2220.7600000000002</v>
      </c>
    </row>
    <row r="77" spans="1:15" x14ac:dyDescent="0.2">
      <c r="A77" s="140" t="s">
        <v>90</v>
      </c>
      <c r="B77" s="140" t="s">
        <v>398</v>
      </c>
      <c r="C77" s="140" t="s">
        <v>110</v>
      </c>
      <c r="D77" s="138" t="s">
        <v>118</v>
      </c>
      <c r="E77" s="140" t="s">
        <v>25</v>
      </c>
      <c r="F77" s="141">
        <f>ROUND(F76*0.2,2)</f>
        <v>15.84</v>
      </c>
      <c r="G77" s="147">
        <f>'Todas as Ruas'!G77</f>
        <v>43.57</v>
      </c>
      <c r="H77" s="147">
        <f>'Todas as Ruas'!H77</f>
        <v>4.93</v>
      </c>
      <c r="I77" s="147">
        <f>'Todas as Ruas'!I77</f>
        <v>48.82</v>
      </c>
      <c r="J77" s="147">
        <f>'Todas as Ruas'!J77</f>
        <v>53.75</v>
      </c>
      <c r="K77" s="147">
        <f>ROUND(F77 * H77, 2)</f>
        <v>78.09</v>
      </c>
      <c r="L77" s="147">
        <f>M77 - K77</f>
        <v>773.31</v>
      </c>
      <c r="M77" s="147">
        <f>ROUND(F77 * J77, 2)</f>
        <v>851.4</v>
      </c>
      <c r="N77" s="142">
        <f t="shared" si="17"/>
        <v>3.3941129640843522E-3</v>
      </c>
      <c r="O77">
        <f t="shared" si="18"/>
        <v>690.14</v>
      </c>
    </row>
    <row r="78" spans="1:15" hidden="1" x14ac:dyDescent="0.2">
      <c r="A78" s="140" t="s">
        <v>399</v>
      </c>
      <c r="B78" s="140" t="s">
        <v>289</v>
      </c>
      <c r="C78" s="140" t="s">
        <v>110</v>
      </c>
      <c r="D78" s="138" t="s">
        <v>290</v>
      </c>
      <c r="E78" s="140" t="s">
        <v>155</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7"/>
        <v>0</v>
      </c>
      <c r="O78">
        <f t="shared" si="18"/>
        <v>0</v>
      </c>
    </row>
    <row r="79" spans="1:15" ht="25.5" hidden="1" x14ac:dyDescent="0.2">
      <c r="A79" s="140" t="s">
        <v>400</v>
      </c>
      <c r="B79" s="140" t="s">
        <v>291</v>
      </c>
      <c r="C79" s="140" t="s">
        <v>110</v>
      </c>
      <c r="D79" s="138" t="s">
        <v>292</v>
      </c>
      <c r="E79" s="140" t="s">
        <v>155</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7"/>
        <v>0</v>
      </c>
      <c r="O79">
        <f t="shared" si="18"/>
        <v>0</v>
      </c>
    </row>
    <row r="80" spans="1:15" hidden="1" x14ac:dyDescent="0.2">
      <c r="A80" s="271" t="s">
        <v>151</v>
      </c>
      <c r="B80" s="271"/>
      <c r="C80" s="271"/>
      <c r="D80" s="134" t="s">
        <v>294</v>
      </c>
      <c r="E80" s="134"/>
      <c r="F80" s="136"/>
      <c r="G80" s="145"/>
      <c r="H80" s="145"/>
      <c r="I80" s="145"/>
      <c r="J80" s="145"/>
      <c r="K80" s="145"/>
      <c r="L80" s="145"/>
      <c r="M80" s="146">
        <f>SUM(M81:M82)</f>
        <v>0</v>
      </c>
      <c r="N80" s="137">
        <f t="shared" si="17"/>
        <v>0</v>
      </c>
      <c r="O80">
        <f t="shared" si="18"/>
        <v>0</v>
      </c>
    </row>
    <row r="81" spans="1:15" hidden="1" x14ac:dyDescent="0.2">
      <c r="A81" s="140" t="s">
        <v>401</v>
      </c>
      <c r="B81" s="140" t="s">
        <v>289</v>
      </c>
      <c r="C81" s="140" t="s">
        <v>110</v>
      </c>
      <c r="D81" s="138" t="s">
        <v>290</v>
      </c>
      <c r="E81" s="140" t="s">
        <v>155</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7"/>
        <v>0</v>
      </c>
      <c r="O81">
        <f t="shared" si="18"/>
        <v>0</v>
      </c>
    </row>
    <row r="82" spans="1:15" ht="25.5" hidden="1" x14ac:dyDescent="0.2">
      <c r="A82" s="140" t="s">
        <v>402</v>
      </c>
      <c r="B82" s="140" t="s">
        <v>291</v>
      </c>
      <c r="C82" s="140" t="s">
        <v>110</v>
      </c>
      <c r="D82" s="138" t="s">
        <v>292</v>
      </c>
      <c r="E82" s="140" t="s">
        <v>155</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7"/>
        <v>0</v>
      </c>
      <c r="O82">
        <f t="shared" si="18"/>
        <v>0</v>
      </c>
    </row>
    <row r="83" spans="1:15" x14ac:dyDescent="0.2">
      <c r="A83" s="271" t="s">
        <v>403</v>
      </c>
      <c r="B83" s="271"/>
      <c r="C83" s="271"/>
      <c r="D83" s="134" t="s">
        <v>152</v>
      </c>
      <c r="E83" s="134"/>
      <c r="F83" s="136"/>
      <c r="G83" s="145"/>
      <c r="H83" s="145"/>
      <c r="I83" s="145"/>
      <c r="J83" s="145"/>
      <c r="K83" s="145"/>
      <c r="L83" s="145"/>
      <c r="M83" s="146">
        <f>SUM(M84:M85)</f>
        <v>5881.4</v>
      </c>
      <c r="N83" s="137">
        <f t="shared" si="17"/>
        <v>2.3446248516520683E-2</v>
      </c>
      <c r="O83">
        <f t="shared" si="18"/>
        <v>0</v>
      </c>
    </row>
    <row r="84" spans="1:15" ht="25.5" x14ac:dyDescent="0.2">
      <c r="A84" s="140" t="s">
        <v>295</v>
      </c>
      <c r="B84" s="140" t="s">
        <v>404</v>
      </c>
      <c r="C84" s="140" t="s">
        <v>110</v>
      </c>
      <c r="D84" s="138" t="s">
        <v>154</v>
      </c>
      <c r="E84" s="140" t="s">
        <v>155</v>
      </c>
      <c r="F84" s="141">
        <v>5</v>
      </c>
      <c r="G84" s="147">
        <f>'Todas as Ruas'!G84</f>
        <v>482.55</v>
      </c>
      <c r="H84" s="147">
        <f>'Todas as Ruas'!H84</f>
        <v>72.010000000000005</v>
      </c>
      <c r="I84" s="147">
        <f>'Todas as Ruas'!I84</f>
        <v>523.36</v>
      </c>
      <c r="J84" s="147">
        <f>'Todas as Ruas'!J84</f>
        <v>595.37</v>
      </c>
      <c r="K84" s="147">
        <f>TRUNC(F84 * H84, 2)</f>
        <v>360.05</v>
      </c>
      <c r="L84" s="147">
        <f>M84 - K84</f>
        <v>2616.7999999999997</v>
      </c>
      <c r="M84" s="147">
        <f>TRUNC(F84 * J84, 2)</f>
        <v>2976.85</v>
      </c>
      <c r="N84" s="142">
        <f t="shared" si="17"/>
        <v>1.1867236524705784E-2</v>
      </c>
      <c r="O84">
        <f t="shared" si="18"/>
        <v>2412.75</v>
      </c>
    </row>
    <row r="85" spans="1:15" ht="25.5" x14ac:dyDescent="0.2">
      <c r="A85" s="140" t="s">
        <v>296</v>
      </c>
      <c r="B85" s="140" t="s">
        <v>405</v>
      </c>
      <c r="C85" s="140" t="s">
        <v>110</v>
      </c>
      <c r="D85" s="138" t="s">
        <v>156</v>
      </c>
      <c r="E85" s="140" t="s">
        <v>155</v>
      </c>
      <c r="F85" s="141">
        <v>5</v>
      </c>
      <c r="G85" s="147">
        <f>'Todas as Ruas'!G85</f>
        <v>470.83</v>
      </c>
      <c r="H85" s="147">
        <f>'Todas as Ruas'!H85</f>
        <v>22.18</v>
      </c>
      <c r="I85" s="147">
        <f>'Todas as Ruas'!I85</f>
        <v>558.73</v>
      </c>
      <c r="J85" s="147">
        <f>'Todas as Ruas'!J85</f>
        <v>580.91</v>
      </c>
      <c r="K85" s="147">
        <f>TRUNC(F85 * H85, 2)</f>
        <v>110.9</v>
      </c>
      <c r="L85" s="147">
        <f>M85 - K85</f>
        <v>2793.65</v>
      </c>
      <c r="M85" s="147">
        <f>TRUNC(F85 * J85, 2)</f>
        <v>2904.55</v>
      </c>
      <c r="N85" s="142">
        <f t="shared" si="17"/>
        <v>1.1579011991814901E-2</v>
      </c>
      <c r="O85">
        <f t="shared" si="18"/>
        <v>2354.15</v>
      </c>
    </row>
    <row r="86" spans="1:15" x14ac:dyDescent="0.2">
      <c r="A86" s="271" t="s">
        <v>406</v>
      </c>
      <c r="B86" s="271"/>
      <c r="C86" s="271"/>
      <c r="D86" s="134" t="s">
        <v>213</v>
      </c>
      <c r="E86" s="134"/>
      <c r="F86" s="136"/>
      <c r="G86" s="145"/>
      <c r="H86" s="145"/>
      <c r="I86" s="145"/>
      <c r="J86" s="145"/>
      <c r="K86" s="145"/>
      <c r="L86" s="145"/>
      <c r="M86" s="146">
        <f>M87</f>
        <v>2977.55</v>
      </c>
      <c r="N86" s="137">
        <f t="shared" si="17"/>
        <v>1.1870027080349265E-2</v>
      </c>
      <c r="O86">
        <f t="shared" si="18"/>
        <v>0</v>
      </c>
    </row>
    <row r="87" spans="1:15" x14ac:dyDescent="0.2">
      <c r="A87" s="271" t="s">
        <v>407</v>
      </c>
      <c r="B87" s="271"/>
      <c r="C87" s="271"/>
      <c r="D87" s="134" t="s">
        <v>215</v>
      </c>
      <c r="E87" s="134"/>
      <c r="F87" s="136"/>
      <c r="G87" s="145"/>
      <c r="H87" s="145"/>
      <c r="I87" s="145"/>
      <c r="J87" s="145"/>
      <c r="K87" s="145"/>
      <c r="L87" s="145"/>
      <c r="M87" s="146">
        <f>SUM(M88:M93)</f>
        <v>2977.55</v>
      </c>
      <c r="N87" s="137">
        <f t="shared" si="17"/>
        <v>1.1870027080349265E-2</v>
      </c>
      <c r="O87">
        <f t="shared" si="18"/>
        <v>0</v>
      </c>
    </row>
    <row r="88" spans="1:15" x14ac:dyDescent="0.2">
      <c r="A88" s="140" t="s">
        <v>408</v>
      </c>
      <c r="B88" s="140" t="s">
        <v>409</v>
      </c>
      <c r="C88" s="140" t="s">
        <v>23</v>
      </c>
      <c r="D88" s="138" t="s">
        <v>410</v>
      </c>
      <c r="E88" s="140" t="s">
        <v>25</v>
      </c>
      <c r="F88" s="141">
        <f>F31+F67</f>
        <v>163.05000000000001</v>
      </c>
      <c r="G88" s="147">
        <f>'Todas as Ruas'!G88</f>
        <v>7.0000000000000007E-2</v>
      </c>
      <c r="H88" s="147">
        <f>'Todas as Ruas'!H88</f>
        <v>0.06</v>
      </c>
      <c r="I88" s="147">
        <f>'Todas as Ruas'!I88</f>
        <v>0.02</v>
      </c>
      <c r="J88" s="147">
        <f>'Todas as Ruas'!J88</f>
        <v>0.08</v>
      </c>
      <c r="K88" s="147">
        <f t="shared" ref="K88:K93" si="19">ROUND(F88 * H88, 2)</f>
        <v>9.7799999999999994</v>
      </c>
      <c r="L88" s="147">
        <f t="shared" ref="L88:L93" si="20">M88 - K88</f>
        <v>3.26</v>
      </c>
      <c r="M88" s="147">
        <f t="shared" ref="M88:M93" si="21">ROUND(F88 * J88, 2)</f>
        <v>13.04</v>
      </c>
      <c r="N88" s="142">
        <f t="shared" si="17"/>
        <v>5.1984065129974102E-5</v>
      </c>
      <c r="O88">
        <f t="shared" si="18"/>
        <v>11.41</v>
      </c>
    </row>
    <row r="89" spans="1:15" x14ac:dyDescent="0.2">
      <c r="A89" s="140" t="s">
        <v>411</v>
      </c>
      <c r="B89" s="140" t="s">
        <v>412</v>
      </c>
      <c r="C89" s="140" t="s">
        <v>23</v>
      </c>
      <c r="D89" s="138" t="s">
        <v>413</v>
      </c>
      <c r="E89" s="140" t="s">
        <v>25</v>
      </c>
      <c r="F89" s="141">
        <f>F51+F41</f>
        <v>3260.94</v>
      </c>
      <c r="G89" s="147">
        <f>'Todas as Ruas'!G89</f>
        <v>0.03</v>
      </c>
      <c r="H89" s="147">
        <f>'Todas as Ruas'!H89</f>
        <v>0.03</v>
      </c>
      <c r="I89" s="147">
        <f>'Todas as Ruas'!I89</f>
        <v>0</v>
      </c>
      <c r="J89" s="147">
        <f>'Todas as Ruas'!J89</f>
        <v>0.03</v>
      </c>
      <c r="K89" s="147">
        <f t="shared" si="19"/>
        <v>97.83</v>
      </c>
      <c r="L89" s="147">
        <f t="shared" si="20"/>
        <v>0</v>
      </c>
      <c r="M89" s="147">
        <f t="shared" si="21"/>
        <v>97.83</v>
      </c>
      <c r="N89" s="142">
        <f t="shared" si="17"/>
        <v>3.9000008371666922E-4</v>
      </c>
      <c r="O89">
        <f t="shared" si="18"/>
        <v>97.82</v>
      </c>
    </row>
    <row r="90" spans="1:15" x14ac:dyDescent="0.2">
      <c r="A90" s="140" t="s">
        <v>414</v>
      </c>
      <c r="B90" s="140" t="s">
        <v>415</v>
      </c>
      <c r="C90" s="140" t="s">
        <v>23</v>
      </c>
      <c r="D90" s="138" t="s">
        <v>416</v>
      </c>
      <c r="E90" s="140" t="s">
        <v>109</v>
      </c>
      <c r="F90" s="141">
        <f>ROUNDUP((F55+F45)/100,0)</f>
        <v>3</v>
      </c>
      <c r="G90" s="147">
        <f>'Todas as Ruas'!G90</f>
        <v>112.25</v>
      </c>
      <c r="H90" s="147">
        <f>'Todas as Ruas'!H90</f>
        <v>119.29</v>
      </c>
      <c r="I90" s="147">
        <f>'Todas as Ruas'!I90</f>
        <v>19.2</v>
      </c>
      <c r="J90" s="147">
        <f>'Todas as Ruas'!J90</f>
        <v>138.49</v>
      </c>
      <c r="K90" s="147">
        <f t="shared" si="19"/>
        <v>357.87</v>
      </c>
      <c r="L90" s="147">
        <f t="shared" si="20"/>
        <v>57.600000000000023</v>
      </c>
      <c r="M90" s="147">
        <f t="shared" si="21"/>
        <v>415.47</v>
      </c>
      <c r="N90" s="142">
        <f t="shared" si="17"/>
        <v>1.6562745045667442E-3</v>
      </c>
      <c r="O90">
        <f t="shared" si="18"/>
        <v>336.75</v>
      </c>
    </row>
    <row r="91" spans="1:15" x14ac:dyDescent="0.2">
      <c r="A91" s="140" t="s">
        <v>417</v>
      </c>
      <c r="B91" s="140" t="s">
        <v>418</v>
      </c>
      <c r="C91" s="140" t="s">
        <v>23</v>
      </c>
      <c r="D91" s="138" t="s">
        <v>419</v>
      </c>
      <c r="E91" s="140" t="s">
        <v>109</v>
      </c>
      <c r="F91" s="141">
        <f>F90</f>
        <v>3</v>
      </c>
      <c r="G91" s="147">
        <f>'Todas as Ruas'!G91</f>
        <v>392.87</v>
      </c>
      <c r="H91" s="147">
        <f>'Todas as Ruas'!H91</f>
        <v>417.51</v>
      </c>
      <c r="I91" s="147">
        <f>'Todas as Ruas'!I91</f>
        <v>67.209999999999994</v>
      </c>
      <c r="J91" s="147">
        <f>'Todas as Ruas'!J91</f>
        <v>484.72</v>
      </c>
      <c r="K91" s="147">
        <f t="shared" si="19"/>
        <v>1252.53</v>
      </c>
      <c r="L91" s="147">
        <f t="shared" si="20"/>
        <v>201.63000000000011</v>
      </c>
      <c r="M91" s="147">
        <f t="shared" si="21"/>
        <v>1454.16</v>
      </c>
      <c r="N91" s="142">
        <f t="shared" si="17"/>
        <v>5.7970205636045363E-3</v>
      </c>
      <c r="O91">
        <f t="shared" si="18"/>
        <v>1178.6099999999999</v>
      </c>
    </row>
    <row r="92" spans="1:15" x14ac:dyDescent="0.2">
      <c r="A92" s="140" t="s">
        <v>420</v>
      </c>
      <c r="B92" s="140" t="s">
        <v>421</v>
      </c>
      <c r="C92" s="140" t="s">
        <v>23</v>
      </c>
      <c r="D92" s="138" t="s">
        <v>422</v>
      </c>
      <c r="E92" s="140" t="s">
        <v>109</v>
      </c>
      <c r="F92" s="141">
        <f>F91</f>
        <v>3</v>
      </c>
      <c r="G92" s="147">
        <f>'Todas as Ruas'!G92</f>
        <v>168.37</v>
      </c>
      <c r="H92" s="147">
        <f>'Todas as Ruas'!H92</f>
        <v>178.93</v>
      </c>
      <c r="I92" s="147">
        <f>'Todas as Ruas'!I92</f>
        <v>28.8</v>
      </c>
      <c r="J92" s="147">
        <f>'Todas as Ruas'!J92</f>
        <v>207.73</v>
      </c>
      <c r="K92" s="147">
        <f t="shared" si="19"/>
        <v>536.79</v>
      </c>
      <c r="L92" s="147">
        <f t="shared" si="20"/>
        <v>86.400000000000091</v>
      </c>
      <c r="M92" s="147">
        <f t="shared" si="21"/>
        <v>623.19000000000005</v>
      </c>
      <c r="N92" s="142">
        <f t="shared" si="17"/>
        <v>2.4843519592291845E-3</v>
      </c>
      <c r="O92">
        <f t="shared" si="18"/>
        <v>505.11</v>
      </c>
    </row>
    <row r="93" spans="1:15" ht="25.5" x14ac:dyDescent="0.2">
      <c r="A93" s="140" t="s">
        <v>423</v>
      </c>
      <c r="B93" s="140" t="s">
        <v>424</v>
      </c>
      <c r="C93" s="140" t="s">
        <v>23</v>
      </c>
      <c r="D93" s="138" t="s">
        <v>425</v>
      </c>
      <c r="E93" s="140" t="s">
        <v>109</v>
      </c>
      <c r="F93" s="141">
        <f>F92</f>
        <v>3</v>
      </c>
      <c r="G93" s="147">
        <f>'Todas as Ruas'!G93</f>
        <v>101.01</v>
      </c>
      <c r="H93" s="147">
        <f>'Todas as Ruas'!H93</f>
        <v>107.35</v>
      </c>
      <c r="I93" s="147">
        <f>'Todas as Ruas'!I93</f>
        <v>17.27</v>
      </c>
      <c r="J93" s="147">
        <f>'Todas as Ruas'!J93</f>
        <v>124.62</v>
      </c>
      <c r="K93" s="147">
        <f t="shared" si="19"/>
        <v>322.05</v>
      </c>
      <c r="L93" s="147">
        <f t="shared" si="20"/>
        <v>51.81</v>
      </c>
      <c r="M93" s="147">
        <f t="shared" si="21"/>
        <v>373.86</v>
      </c>
      <c r="N93" s="142">
        <f t="shared" si="17"/>
        <v>1.4903959041021565E-3</v>
      </c>
      <c r="O93">
        <f t="shared" si="18"/>
        <v>303.02999999999997</v>
      </c>
    </row>
    <row r="94" spans="1:15" hidden="1" x14ac:dyDescent="0.2">
      <c r="A94" s="271" t="s">
        <v>426</v>
      </c>
      <c r="B94" s="271"/>
      <c r="C94" s="271"/>
      <c r="D94" s="134" t="s">
        <v>231</v>
      </c>
      <c r="E94" s="134"/>
      <c r="F94" s="136"/>
      <c r="G94" s="145"/>
      <c r="H94" s="145"/>
      <c r="I94" s="145"/>
      <c r="J94" s="145"/>
      <c r="K94" s="145"/>
      <c r="L94" s="145"/>
      <c r="M94" s="146">
        <f>SUM(M95:M98)</f>
        <v>0</v>
      </c>
      <c r="N94" s="137">
        <f t="shared" si="17"/>
        <v>0</v>
      </c>
      <c r="O94">
        <f t="shared" si="18"/>
        <v>0</v>
      </c>
    </row>
    <row r="95" spans="1:15" hidden="1" x14ac:dyDescent="0.2">
      <c r="A95" s="140" t="s">
        <v>427</v>
      </c>
      <c r="B95" s="140" t="s">
        <v>428</v>
      </c>
      <c r="C95" s="140" t="s">
        <v>110</v>
      </c>
      <c r="D95" s="138" t="s">
        <v>232</v>
      </c>
      <c r="E95" s="140" t="s">
        <v>123</v>
      </c>
      <c r="F95" s="141">
        <v>0</v>
      </c>
      <c r="G95" s="147">
        <f>'Todas as Ruas'!G95</f>
        <v>24.78</v>
      </c>
      <c r="H95" s="147">
        <f>'Todas as Ruas'!H95</f>
        <v>29.34</v>
      </c>
      <c r="I95" s="147">
        <f>'Todas as Ruas'!I95</f>
        <v>1.23</v>
      </c>
      <c r="J95" s="147">
        <f>'Todas as Ruas'!J95</f>
        <v>30.57</v>
      </c>
      <c r="K95" s="147">
        <f>TRUNC(F95 * H95, 2)</f>
        <v>0</v>
      </c>
      <c r="L95" s="147">
        <f>M95 - K95</f>
        <v>0</v>
      </c>
      <c r="M95" s="147">
        <f>TRUNC(F95 * J95, 2)</f>
        <v>0</v>
      </c>
      <c r="N95" s="142">
        <f t="shared" si="17"/>
        <v>0</v>
      </c>
      <c r="O95">
        <f t="shared" si="18"/>
        <v>0</v>
      </c>
    </row>
    <row r="96" spans="1:15" ht="25.5" hidden="1" x14ac:dyDescent="0.2">
      <c r="A96" s="140" t="s">
        <v>429</v>
      </c>
      <c r="B96" s="140" t="s">
        <v>430</v>
      </c>
      <c r="C96" s="140" t="s">
        <v>110</v>
      </c>
      <c r="D96" s="138" t="s">
        <v>288</v>
      </c>
      <c r="E96" s="140" t="s">
        <v>233</v>
      </c>
      <c r="F96" s="141">
        <v>0</v>
      </c>
      <c r="G96" s="147">
        <f>'Todas as Ruas'!G96</f>
        <v>0.9</v>
      </c>
      <c r="H96" s="147">
        <f>'Todas as Ruas'!H96</f>
        <v>0.05</v>
      </c>
      <c r="I96" s="147">
        <f>'Todas as Ruas'!I96</f>
        <v>1.06</v>
      </c>
      <c r="J96" s="147">
        <f>'Todas as Ruas'!J96</f>
        <v>1.1100000000000001</v>
      </c>
      <c r="K96" s="147">
        <f>TRUNC(F96 * H96, 2)</f>
        <v>0</v>
      </c>
      <c r="L96" s="147">
        <f>M96 - K96</f>
        <v>0</v>
      </c>
      <c r="M96" s="147">
        <f>TRUNC(F96 * J96, 2)</f>
        <v>0</v>
      </c>
      <c r="N96" s="142">
        <f t="shared" si="17"/>
        <v>0</v>
      </c>
      <c r="O96">
        <f t="shared" si="18"/>
        <v>0</v>
      </c>
    </row>
    <row r="97" spans="1:19" ht="25.5" hidden="1" x14ac:dyDescent="0.2">
      <c r="A97" s="140" t="s">
        <v>431</v>
      </c>
      <c r="B97" s="140" t="s">
        <v>432</v>
      </c>
      <c r="C97" s="140" t="s">
        <v>110</v>
      </c>
      <c r="D97" s="138" t="s">
        <v>286</v>
      </c>
      <c r="E97" s="140" t="s">
        <v>234</v>
      </c>
      <c r="F97" s="141">
        <v>0</v>
      </c>
      <c r="G97" s="147">
        <f>'Todas as Ruas'!G97</f>
        <v>0.8</v>
      </c>
      <c r="H97" s="147">
        <f>'Todas as Ruas'!H97</f>
        <v>0.23</v>
      </c>
      <c r="I97" s="147">
        <f>'Todas as Ruas'!I97</f>
        <v>0.75</v>
      </c>
      <c r="J97" s="147">
        <f>'Todas as Ruas'!J97</f>
        <v>0.98</v>
      </c>
      <c r="K97" s="147">
        <f>TRUNC(F97 * H97, 2)</f>
        <v>0</v>
      </c>
      <c r="L97" s="147">
        <f>M97 - K97</f>
        <v>0</v>
      </c>
      <c r="M97" s="147">
        <f>TRUNC(F97 * J97, 2)</f>
        <v>0</v>
      </c>
      <c r="N97" s="142">
        <f t="shared" si="17"/>
        <v>0</v>
      </c>
      <c r="O97">
        <f t="shared" si="18"/>
        <v>0</v>
      </c>
    </row>
    <row r="98" spans="1:19" ht="25.5" hidden="1" x14ac:dyDescent="0.2">
      <c r="A98" s="140" t="s">
        <v>433</v>
      </c>
      <c r="B98" s="140" t="s">
        <v>434</v>
      </c>
      <c r="C98" s="140" t="s">
        <v>110</v>
      </c>
      <c r="D98" s="138" t="s">
        <v>287</v>
      </c>
      <c r="E98" s="140" t="s">
        <v>233</v>
      </c>
      <c r="F98" s="141">
        <v>0</v>
      </c>
      <c r="G98" s="147">
        <f>'Todas as Ruas'!G98</f>
        <v>2</v>
      </c>
      <c r="H98" s="147">
        <f>'Todas as Ruas'!H98</f>
        <v>0.51</v>
      </c>
      <c r="I98" s="147">
        <f>'Todas as Ruas'!I98</f>
        <v>1.95</v>
      </c>
      <c r="J98" s="147">
        <f>'Todas as Ruas'!J98</f>
        <v>2.46</v>
      </c>
      <c r="K98" s="147">
        <f>TRUNC(F98 * H98, 2)</f>
        <v>0</v>
      </c>
      <c r="L98" s="147">
        <f>M98 - K98</f>
        <v>0</v>
      </c>
      <c r="M98" s="147">
        <f>TRUNC(F98 * J98, 2)</f>
        <v>0</v>
      </c>
      <c r="N98" s="142">
        <f t="shared" si="17"/>
        <v>0</v>
      </c>
      <c r="O98">
        <f t="shared" si="18"/>
        <v>0</v>
      </c>
    </row>
    <row r="99" spans="1:19" hidden="1" x14ac:dyDescent="0.2">
      <c r="A99" s="271" t="s">
        <v>1378</v>
      </c>
      <c r="B99" s="271"/>
      <c r="C99" s="271"/>
      <c r="D99" s="134" t="s">
        <v>1379</v>
      </c>
      <c r="E99" s="134"/>
      <c r="F99" s="136"/>
      <c r="G99" s="145"/>
      <c r="H99" s="145"/>
      <c r="I99" s="145"/>
      <c r="J99" s="145"/>
      <c r="K99" s="145"/>
      <c r="L99" s="145"/>
      <c r="M99" s="146">
        <f>SUM(M100:M114)</f>
        <v>0</v>
      </c>
      <c r="N99" s="137">
        <f t="shared" si="17"/>
        <v>0</v>
      </c>
      <c r="O99">
        <f t="shared" si="18"/>
        <v>0</v>
      </c>
      <c r="P99" s="153"/>
      <c r="Q99" s="151"/>
      <c r="R99" s="151"/>
      <c r="S99">
        <f t="shared" ref="S99:S114" si="22">TRUNC(F99*G99,2)</f>
        <v>0</v>
      </c>
    </row>
    <row r="100" spans="1:19" ht="38.25" hidden="1" x14ac:dyDescent="0.2">
      <c r="A100" s="140" t="s">
        <v>1146</v>
      </c>
      <c r="B100" s="140" t="s">
        <v>1147</v>
      </c>
      <c r="C100" s="140" t="s">
        <v>23</v>
      </c>
      <c r="D100" s="138" t="s">
        <v>1148</v>
      </c>
      <c r="E100" s="140" t="s">
        <v>80</v>
      </c>
      <c r="F100" s="141">
        <v>0</v>
      </c>
      <c r="G100" s="147">
        <v>66.77</v>
      </c>
      <c r="H100" s="147">
        <v>9.68</v>
      </c>
      <c r="I100" s="147">
        <v>72.7</v>
      </c>
      <c r="J100" s="147">
        <f t="shared" ref="J100:J114" si="23">TRUNC(G100 * (1 + 23.38 / 100), 2)</f>
        <v>82.38</v>
      </c>
      <c r="K100" s="147">
        <f t="shared" ref="K100:K114" si="24">TRUNC(F100 * H100, 2)</f>
        <v>0</v>
      </c>
      <c r="L100" s="147">
        <f t="shared" ref="L100:L114" si="25">M100 - K100</f>
        <v>0</v>
      </c>
      <c r="M100" s="147">
        <f t="shared" ref="M100:M114" si="26">TRUNC(F100 * J100, 2)</f>
        <v>0</v>
      </c>
      <c r="N100" s="142">
        <f t="shared" si="17"/>
        <v>0</v>
      </c>
      <c r="O100">
        <f t="shared" si="18"/>
        <v>0</v>
      </c>
      <c r="P100" s="152"/>
      <c r="Q100" s="152"/>
      <c r="R100" s="152"/>
      <c r="S100">
        <f t="shared" si="22"/>
        <v>0</v>
      </c>
    </row>
    <row r="101" spans="1:19" ht="38.25" hidden="1" x14ac:dyDescent="0.2">
      <c r="A101" s="140" t="s">
        <v>1164</v>
      </c>
      <c r="B101" s="140" t="s">
        <v>1165</v>
      </c>
      <c r="C101" s="140" t="s">
        <v>23</v>
      </c>
      <c r="D101" s="138" t="s">
        <v>1166</v>
      </c>
      <c r="E101" s="140" t="s">
        <v>25</v>
      </c>
      <c r="F101" s="141">
        <v>0</v>
      </c>
      <c r="G101" s="147">
        <v>0.71</v>
      </c>
      <c r="H101" s="147">
        <v>0.27</v>
      </c>
      <c r="I101" s="147">
        <v>0.6</v>
      </c>
      <c r="J101" s="147">
        <f t="shared" si="23"/>
        <v>0.87</v>
      </c>
      <c r="K101" s="147">
        <f t="shared" si="24"/>
        <v>0</v>
      </c>
      <c r="L101" s="147">
        <f t="shared" si="25"/>
        <v>0</v>
      </c>
      <c r="M101" s="147">
        <f t="shared" si="26"/>
        <v>0</v>
      </c>
      <c r="N101" s="142">
        <f t="shared" si="17"/>
        <v>0</v>
      </c>
      <c r="O101">
        <f t="shared" si="18"/>
        <v>0</v>
      </c>
      <c r="P101" s="152"/>
      <c r="Q101" s="152"/>
      <c r="R101" s="152"/>
      <c r="S101">
        <f t="shared" si="22"/>
        <v>0</v>
      </c>
    </row>
    <row r="102" spans="1:19" ht="38.25" hidden="1" x14ac:dyDescent="0.2">
      <c r="A102" s="140" t="s">
        <v>1174</v>
      </c>
      <c r="B102" s="140" t="s">
        <v>1175</v>
      </c>
      <c r="C102" s="140" t="s">
        <v>23</v>
      </c>
      <c r="D102" s="138" t="s">
        <v>1176</v>
      </c>
      <c r="E102" s="140" t="s">
        <v>25</v>
      </c>
      <c r="F102" s="141">
        <v>0</v>
      </c>
      <c r="G102" s="147">
        <v>0.78</v>
      </c>
      <c r="H102" s="147">
        <v>0.66</v>
      </c>
      <c r="I102" s="147">
        <v>0.3</v>
      </c>
      <c r="J102" s="147">
        <f t="shared" si="23"/>
        <v>0.96</v>
      </c>
      <c r="K102" s="147">
        <f t="shared" si="24"/>
        <v>0</v>
      </c>
      <c r="L102" s="147">
        <f t="shared" si="25"/>
        <v>0</v>
      </c>
      <c r="M102" s="147">
        <f t="shared" si="26"/>
        <v>0</v>
      </c>
      <c r="N102" s="142">
        <f t="shared" si="17"/>
        <v>0</v>
      </c>
      <c r="O102">
        <f t="shared" si="18"/>
        <v>0</v>
      </c>
      <c r="P102" s="152"/>
      <c r="Q102" s="152"/>
      <c r="R102" s="152"/>
      <c r="S102">
        <f t="shared" si="22"/>
        <v>0</v>
      </c>
    </row>
    <row r="103" spans="1:19" ht="38.25" hidden="1" x14ac:dyDescent="0.2">
      <c r="A103" s="140" t="s">
        <v>1182</v>
      </c>
      <c r="B103" s="140" t="s">
        <v>1183</v>
      </c>
      <c r="C103" s="140" t="s">
        <v>23</v>
      </c>
      <c r="D103" s="138" t="s">
        <v>1184</v>
      </c>
      <c r="E103" s="140" t="s">
        <v>48</v>
      </c>
      <c r="F103" s="141">
        <v>0</v>
      </c>
      <c r="G103" s="147">
        <v>799.28</v>
      </c>
      <c r="H103" s="147">
        <v>90.78</v>
      </c>
      <c r="I103" s="147">
        <v>895.37</v>
      </c>
      <c r="J103" s="147">
        <f t="shared" si="23"/>
        <v>986.15</v>
      </c>
      <c r="K103" s="147">
        <f t="shared" si="24"/>
        <v>0</v>
      </c>
      <c r="L103" s="147">
        <f t="shared" si="25"/>
        <v>0</v>
      </c>
      <c r="M103" s="147">
        <f t="shared" si="26"/>
        <v>0</v>
      </c>
      <c r="N103" s="142">
        <f t="shared" ref="N103:N114" si="27">M103 / $M$115</f>
        <v>0</v>
      </c>
      <c r="O103">
        <f t="shared" si="18"/>
        <v>0</v>
      </c>
      <c r="P103" s="152"/>
      <c r="Q103" s="152"/>
      <c r="R103" s="152"/>
      <c r="S103">
        <f t="shared" si="22"/>
        <v>0</v>
      </c>
    </row>
    <row r="104" spans="1:19" ht="38.25" hidden="1" x14ac:dyDescent="0.2">
      <c r="A104" s="140" t="s">
        <v>1198</v>
      </c>
      <c r="B104" s="140" t="s">
        <v>1199</v>
      </c>
      <c r="C104" s="140" t="s">
        <v>23</v>
      </c>
      <c r="D104" s="138" t="s">
        <v>1200</v>
      </c>
      <c r="E104" s="140" t="s">
        <v>48</v>
      </c>
      <c r="F104" s="141">
        <v>0</v>
      </c>
      <c r="G104" s="147">
        <v>181.1</v>
      </c>
      <c r="H104" s="147">
        <v>59.53</v>
      </c>
      <c r="I104" s="147">
        <v>163.91</v>
      </c>
      <c r="J104" s="147">
        <f t="shared" si="23"/>
        <v>223.44</v>
      </c>
      <c r="K104" s="147">
        <f t="shared" si="24"/>
        <v>0</v>
      </c>
      <c r="L104" s="147">
        <f t="shared" si="25"/>
        <v>0</v>
      </c>
      <c r="M104" s="147">
        <f t="shared" si="26"/>
        <v>0</v>
      </c>
      <c r="N104" s="142">
        <f t="shared" si="27"/>
        <v>0</v>
      </c>
      <c r="O104">
        <f t="shared" si="18"/>
        <v>0</v>
      </c>
      <c r="P104" s="152"/>
      <c r="Q104" s="152"/>
      <c r="R104" s="152"/>
      <c r="S104">
        <f t="shared" si="22"/>
        <v>0</v>
      </c>
    </row>
    <row r="105" spans="1:19" ht="38.25" hidden="1" x14ac:dyDescent="0.2">
      <c r="A105" s="140" t="s">
        <v>1380</v>
      </c>
      <c r="B105" s="140" t="s">
        <v>1381</v>
      </c>
      <c r="C105" s="140" t="s">
        <v>23</v>
      </c>
      <c r="D105" s="138" t="s">
        <v>1382</v>
      </c>
      <c r="E105" s="140" t="s">
        <v>25</v>
      </c>
      <c r="F105" s="141">
        <v>0</v>
      </c>
      <c r="G105" s="147">
        <v>8.6</v>
      </c>
      <c r="H105" s="147">
        <v>0</v>
      </c>
      <c r="I105" s="147">
        <v>10.61</v>
      </c>
      <c r="J105" s="147">
        <f t="shared" si="23"/>
        <v>10.61</v>
      </c>
      <c r="K105" s="147">
        <f t="shared" si="24"/>
        <v>0</v>
      </c>
      <c r="L105" s="147">
        <f t="shared" si="25"/>
        <v>0</v>
      </c>
      <c r="M105" s="147">
        <f t="shared" si="26"/>
        <v>0</v>
      </c>
      <c r="N105" s="142">
        <f t="shared" si="27"/>
        <v>0</v>
      </c>
      <c r="O105">
        <f t="shared" si="18"/>
        <v>0</v>
      </c>
      <c r="P105" s="152"/>
      <c r="Q105" s="152"/>
      <c r="R105" s="152"/>
      <c r="S105">
        <f t="shared" si="22"/>
        <v>0</v>
      </c>
    </row>
    <row r="106" spans="1:19" ht="38.25" hidden="1" x14ac:dyDescent="0.2">
      <c r="A106" s="140" t="s">
        <v>1208</v>
      </c>
      <c r="B106" s="140" t="s">
        <v>1209</v>
      </c>
      <c r="C106" s="140" t="s">
        <v>23</v>
      </c>
      <c r="D106" s="138" t="s">
        <v>1210</v>
      </c>
      <c r="E106" s="140" t="s">
        <v>48</v>
      </c>
      <c r="F106" s="141">
        <v>0</v>
      </c>
      <c r="G106" s="147">
        <v>697.78</v>
      </c>
      <c r="H106" s="147">
        <v>197.63</v>
      </c>
      <c r="I106" s="147">
        <v>663.29</v>
      </c>
      <c r="J106" s="147">
        <f t="shared" si="23"/>
        <v>860.92</v>
      </c>
      <c r="K106" s="147">
        <f t="shared" si="24"/>
        <v>0</v>
      </c>
      <c r="L106" s="147">
        <f t="shared" si="25"/>
        <v>0</v>
      </c>
      <c r="M106" s="147">
        <f t="shared" si="26"/>
        <v>0</v>
      </c>
      <c r="N106" s="142">
        <f t="shared" si="27"/>
        <v>0</v>
      </c>
      <c r="O106">
        <f t="shared" si="18"/>
        <v>0</v>
      </c>
      <c r="P106" s="152"/>
      <c r="Q106" s="152"/>
      <c r="R106" s="152"/>
      <c r="S106">
        <f t="shared" si="22"/>
        <v>0</v>
      </c>
    </row>
    <row r="107" spans="1:19" hidden="1" x14ac:dyDescent="0.2">
      <c r="A107" s="140" t="s">
        <v>1383</v>
      </c>
      <c r="B107" s="140" t="s">
        <v>1384</v>
      </c>
      <c r="C107" s="140" t="s">
        <v>23</v>
      </c>
      <c r="D107" s="138" t="s">
        <v>1385</v>
      </c>
      <c r="E107" s="140" t="s">
        <v>1159</v>
      </c>
      <c r="F107" s="141">
        <v>0</v>
      </c>
      <c r="G107" s="147">
        <v>2.39</v>
      </c>
      <c r="H107" s="147">
        <v>0</v>
      </c>
      <c r="I107" s="147">
        <v>2.94</v>
      </c>
      <c r="J107" s="147">
        <f t="shared" si="23"/>
        <v>2.94</v>
      </c>
      <c r="K107" s="147">
        <f t="shared" si="24"/>
        <v>0</v>
      </c>
      <c r="L107" s="147">
        <f t="shared" si="25"/>
        <v>0</v>
      </c>
      <c r="M107" s="147">
        <f t="shared" si="26"/>
        <v>0</v>
      </c>
      <c r="N107" s="142">
        <f t="shared" si="27"/>
        <v>0</v>
      </c>
      <c r="O107">
        <f t="shared" si="18"/>
        <v>0</v>
      </c>
      <c r="P107" s="152"/>
      <c r="Q107" s="152"/>
      <c r="R107" s="152"/>
      <c r="S107">
        <f t="shared" si="22"/>
        <v>0</v>
      </c>
    </row>
    <row r="108" spans="1:19" ht="38.25" hidden="1" x14ac:dyDescent="0.2">
      <c r="A108" s="140" t="s">
        <v>1218</v>
      </c>
      <c r="B108" s="140" t="s">
        <v>1219</v>
      </c>
      <c r="C108" s="140" t="s">
        <v>23</v>
      </c>
      <c r="D108" s="138" t="s">
        <v>1220</v>
      </c>
      <c r="E108" s="140" t="s">
        <v>25</v>
      </c>
      <c r="F108" s="141">
        <v>0</v>
      </c>
      <c r="G108" s="147">
        <v>13.56</v>
      </c>
      <c r="H108" s="147">
        <v>0.46</v>
      </c>
      <c r="I108" s="147">
        <v>16.27</v>
      </c>
      <c r="J108" s="147">
        <f t="shared" si="23"/>
        <v>16.73</v>
      </c>
      <c r="K108" s="147">
        <f t="shared" si="24"/>
        <v>0</v>
      </c>
      <c r="L108" s="147">
        <f t="shared" si="25"/>
        <v>0</v>
      </c>
      <c r="M108" s="147">
        <f t="shared" si="26"/>
        <v>0</v>
      </c>
      <c r="N108" s="142">
        <f t="shared" si="27"/>
        <v>0</v>
      </c>
      <c r="O108">
        <f t="shared" si="18"/>
        <v>0</v>
      </c>
      <c r="P108" s="152"/>
      <c r="Q108" s="152"/>
      <c r="R108" s="152"/>
      <c r="S108">
        <f t="shared" si="22"/>
        <v>0</v>
      </c>
    </row>
    <row r="109" spans="1:19" ht="38.25" hidden="1" x14ac:dyDescent="0.2">
      <c r="A109" s="140" t="s">
        <v>1224</v>
      </c>
      <c r="B109" s="140" t="s">
        <v>1225</v>
      </c>
      <c r="C109" s="140" t="s">
        <v>23</v>
      </c>
      <c r="D109" s="138" t="s">
        <v>1226</v>
      </c>
      <c r="E109" s="140" t="s">
        <v>25</v>
      </c>
      <c r="F109" s="141">
        <v>0</v>
      </c>
      <c r="G109" s="147">
        <v>30.1</v>
      </c>
      <c r="H109" s="147">
        <v>13.75</v>
      </c>
      <c r="I109" s="147">
        <v>23.38</v>
      </c>
      <c r="J109" s="147">
        <f t="shared" si="23"/>
        <v>37.130000000000003</v>
      </c>
      <c r="K109" s="147">
        <f t="shared" si="24"/>
        <v>0</v>
      </c>
      <c r="L109" s="147">
        <f t="shared" si="25"/>
        <v>0</v>
      </c>
      <c r="M109" s="147">
        <f t="shared" si="26"/>
        <v>0</v>
      </c>
      <c r="N109" s="142">
        <f t="shared" si="27"/>
        <v>0</v>
      </c>
      <c r="O109">
        <f t="shared" si="18"/>
        <v>0</v>
      </c>
      <c r="P109" s="152"/>
      <c r="Q109" s="152"/>
      <c r="R109" s="152"/>
      <c r="S109">
        <f t="shared" si="22"/>
        <v>0</v>
      </c>
    </row>
    <row r="110" spans="1:19" ht="25.5" hidden="1" x14ac:dyDescent="0.2">
      <c r="A110" s="140" t="s">
        <v>1472</v>
      </c>
      <c r="B110" s="140">
        <v>1</v>
      </c>
      <c r="C110" s="140" t="s">
        <v>1386</v>
      </c>
      <c r="D110" s="138" t="s">
        <v>1392</v>
      </c>
      <c r="E110" s="140" t="s">
        <v>1159</v>
      </c>
      <c r="F110" s="141">
        <v>0</v>
      </c>
      <c r="G110" s="147">
        <v>25</v>
      </c>
      <c r="H110" s="147">
        <f>J110-I110</f>
        <v>6.1699999999999982</v>
      </c>
      <c r="I110" s="147">
        <f>ROUND(J110*0.8,2)</f>
        <v>24.67</v>
      </c>
      <c r="J110" s="147">
        <f t="shared" si="23"/>
        <v>30.84</v>
      </c>
      <c r="K110" s="147">
        <f t="shared" si="24"/>
        <v>0</v>
      </c>
      <c r="L110" s="147">
        <f t="shared" si="25"/>
        <v>0</v>
      </c>
      <c r="M110" s="147">
        <f t="shared" si="26"/>
        <v>0</v>
      </c>
      <c r="N110" s="142">
        <f t="shared" si="27"/>
        <v>0</v>
      </c>
      <c r="O110">
        <f t="shared" si="18"/>
        <v>0</v>
      </c>
      <c r="P110" s="152"/>
      <c r="Q110" s="152"/>
      <c r="R110" s="152"/>
      <c r="S110">
        <f t="shared" si="22"/>
        <v>0</v>
      </c>
    </row>
    <row r="111" spans="1:19" ht="25.5" hidden="1" x14ac:dyDescent="0.2">
      <c r="A111" s="140" t="s">
        <v>1388</v>
      </c>
      <c r="B111" s="140">
        <v>2</v>
      </c>
      <c r="C111" s="140" t="s">
        <v>1387</v>
      </c>
      <c r="D111" s="138" t="s">
        <v>1393</v>
      </c>
      <c r="E111" s="140" t="s">
        <v>33</v>
      </c>
      <c r="F111" s="141">
        <v>0</v>
      </c>
      <c r="G111" s="147">
        <v>64.900000000000006</v>
      </c>
      <c r="H111" s="147">
        <f>J111-I111</f>
        <v>16.009999999999991</v>
      </c>
      <c r="I111" s="147">
        <f>ROUND(J111*0.8,2)</f>
        <v>64.06</v>
      </c>
      <c r="J111" s="147">
        <f t="shared" si="23"/>
        <v>80.069999999999993</v>
      </c>
      <c r="K111" s="147">
        <f t="shared" si="24"/>
        <v>0</v>
      </c>
      <c r="L111" s="147">
        <f t="shared" si="25"/>
        <v>0</v>
      </c>
      <c r="M111" s="147">
        <f t="shared" si="26"/>
        <v>0</v>
      </c>
      <c r="N111" s="142">
        <f t="shared" si="27"/>
        <v>0</v>
      </c>
      <c r="O111">
        <f t="shared" si="18"/>
        <v>0</v>
      </c>
      <c r="P111" s="152"/>
      <c r="Q111" s="152"/>
      <c r="R111" s="152"/>
      <c r="S111">
        <f t="shared" si="22"/>
        <v>0</v>
      </c>
    </row>
    <row r="112" spans="1:19" hidden="1" x14ac:dyDescent="0.2">
      <c r="A112" s="140" t="s">
        <v>1389</v>
      </c>
      <c r="B112" s="140">
        <v>3</v>
      </c>
      <c r="C112" s="140" t="s">
        <v>1387</v>
      </c>
      <c r="D112" s="138" t="s">
        <v>1394</v>
      </c>
      <c r="E112" s="140" t="s">
        <v>33</v>
      </c>
      <c r="F112" s="141">
        <v>0</v>
      </c>
      <c r="G112" s="147">
        <v>1400</v>
      </c>
      <c r="H112" s="147">
        <f>J112-I112</f>
        <v>345.46000000000004</v>
      </c>
      <c r="I112" s="147">
        <f>ROUND(J112*0.8,2)</f>
        <v>1381.86</v>
      </c>
      <c r="J112" s="147">
        <f t="shared" si="23"/>
        <v>1727.32</v>
      </c>
      <c r="K112" s="147">
        <f t="shared" si="24"/>
        <v>0</v>
      </c>
      <c r="L112" s="147">
        <f t="shared" si="25"/>
        <v>0</v>
      </c>
      <c r="M112" s="147">
        <f t="shared" si="26"/>
        <v>0</v>
      </c>
      <c r="N112" s="142">
        <f t="shared" si="27"/>
        <v>0</v>
      </c>
      <c r="O112">
        <f t="shared" si="18"/>
        <v>0</v>
      </c>
      <c r="P112" s="152"/>
      <c r="Q112" s="152"/>
      <c r="R112" s="152"/>
      <c r="S112">
        <f t="shared" si="22"/>
        <v>0</v>
      </c>
    </row>
    <row r="113" spans="1:19" hidden="1" x14ac:dyDescent="0.2">
      <c r="A113" s="140" t="s">
        <v>1390</v>
      </c>
      <c r="B113" s="140">
        <v>4</v>
      </c>
      <c r="C113" s="140" t="s">
        <v>1387</v>
      </c>
      <c r="D113" s="138" t="s">
        <v>1452</v>
      </c>
      <c r="E113" s="140" t="s">
        <v>33</v>
      </c>
      <c r="F113" s="141">
        <v>0</v>
      </c>
      <c r="G113" s="147">
        <v>1260</v>
      </c>
      <c r="H113" s="147">
        <f>J113-I113</f>
        <v>310.91999999999985</v>
      </c>
      <c r="I113" s="147">
        <f>ROUND(J113*0.8,2)</f>
        <v>1243.6600000000001</v>
      </c>
      <c r="J113" s="147">
        <f>TRUNC(G113 * (1 + 23.38 / 100), 2)</f>
        <v>1554.58</v>
      </c>
      <c r="K113" s="147">
        <f>TRUNC(F113 * H113, 2)</f>
        <v>0</v>
      </c>
      <c r="L113" s="147">
        <f t="shared" si="25"/>
        <v>0</v>
      </c>
      <c r="M113" s="147">
        <f>TRUNC(F113 * J113, 2)</f>
        <v>0</v>
      </c>
      <c r="N113" s="142">
        <f t="shared" si="27"/>
        <v>0</v>
      </c>
      <c r="O113">
        <f>TRUNC(F113*G113,2)</f>
        <v>0</v>
      </c>
      <c r="P113" s="152"/>
      <c r="Q113" s="152"/>
      <c r="R113" s="152"/>
    </row>
    <row r="114" spans="1:19" hidden="1" x14ac:dyDescent="0.2">
      <c r="A114" s="140" t="s">
        <v>1391</v>
      </c>
      <c r="B114" s="140">
        <v>5</v>
      </c>
      <c r="C114" s="140" t="s">
        <v>1387</v>
      </c>
      <c r="D114" s="138" t="s">
        <v>1395</v>
      </c>
      <c r="E114" s="140" t="s">
        <v>33</v>
      </c>
      <c r="F114" s="141">
        <v>0</v>
      </c>
      <c r="G114" s="147">
        <v>690</v>
      </c>
      <c r="H114" s="147">
        <f>J114-I114</f>
        <v>170.2600000000001</v>
      </c>
      <c r="I114" s="147">
        <f>ROUND(J114*0.8,2)</f>
        <v>681.06</v>
      </c>
      <c r="J114" s="147">
        <f t="shared" si="23"/>
        <v>851.32</v>
      </c>
      <c r="K114" s="147">
        <f t="shared" si="24"/>
        <v>0</v>
      </c>
      <c r="L114" s="147">
        <f t="shared" si="25"/>
        <v>0</v>
      </c>
      <c r="M114" s="147">
        <f t="shared" si="26"/>
        <v>0</v>
      </c>
      <c r="N114" s="142">
        <f t="shared" si="27"/>
        <v>0</v>
      </c>
      <c r="O114">
        <f t="shared" si="18"/>
        <v>0</v>
      </c>
      <c r="P114" s="152"/>
      <c r="Q114" s="152"/>
      <c r="R114" s="152"/>
      <c r="S114">
        <f t="shared" si="22"/>
        <v>0</v>
      </c>
    </row>
    <row r="115" spans="1:19" x14ac:dyDescent="0.2">
      <c r="A115" s="166"/>
      <c r="B115" s="166"/>
      <c r="C115" s="166"/>
      <c r="D115" s="166"/>
      <c r="E115" s="166"/>
      <c r="F115" s="166"/>
      <c r="G115" s="166"/>
      <c r="H115" s="166"/>
      <c r="I115" s="166"/>
      <c r="J115" s="166" t="s">
        <v>93</v>
      </c>
      <c r="K115" s="148">
        <f>SUM(K7:K114)</f>
        <v>31811.939999999991</v>
      </c>
      <c r="L115" s="148">
        <f>SUM(L7:L114)</f>
        <v>219034.16</v>
      </c>
      <c r="M115" s="148">
        <f>M94+M86+M74+M72+M39+M24+M12+M6+M99</f>
        <v>250846.10000000003</v>
      </c>
      <c r="N115" s="166"/>
      <c r="O115" s="166">
        <f>SUM(O7:O114)</f>
        <v>207033.28</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5"/>
      <c r="B117" s="345"/>
      <c r="C117" s="345"/>
      <c r="D117" s="144"/>
      <c r="E117" s="166"/>
      <c r="F117" s="166"/>
      <c r="G117" s="166"/>
      <c r="H117" s="166"/>
      <c r="I117" s="166"/>
      <c r="J117" s="336" t="s">
        <v>94</v>
      </c>
      <c r="K117" s="336"/>
      <c r="L117" s="337">
        <f>O115</f>
        <v>207033.28</v>
      </c>
      <c r="M117" s="337"/>
      <c r="N117" s="337"/>
      <c r="O117" s="167"/>
      <c r="P117" s="167"/>
      <c r="Q117" s="167"/>
      <c r="R117" s="167"/>
    </row>
    <row r="118" spans="1:19" x14ac:dyDescent="0.2">
      <c r="A118" s="345"/>
      <c r="B118" s="345"/>
      <c r="C118" s="345"/>
      <c r="D118" s="144"/>
      <c r="E118" s="166"/>
      <c r="F118" s="166"/>
      <c r="G118" s="166"/>
      <c r="H118" s="166"/>
      <c r="I118" s="166"/>
      <c r="J118" s="336" t="s">
        <v>95</v>
      </c>
      <c r="K118" s="336"/>
      <c r="L118" s="337">
        <f>L119-L117</f>
        <v>43812.820000000036</v>
      </c>
      <c r="M118" s="337"/>
      <c r="N118" s="337"/>
      <c r="O118" s="167"/>
      <c r="P118" s="167"/>
      <c r="Q118" s="167"/>
      <c r="R118" s="167"/>
    </row>
    <row r="119" spans="1:19" x14ac:dyDescent="0.2">
      <c r="A119" s="345"/>
      <c r="B119" s="345"/>
      <c r="C119" s="345"/>
      <c r="D119" s="144"/>
      <c r="E119" s="166"/>
      <c r="F119" s="166"/>
      <c r="G119" s="166"/>
      <c r="H119" s="166"/>
      <c r="I119" s="166"/>
      <c r="J119" s="336" t="s">
        <v>96</v>
      </c>
      <c r="K119" s="336"/>
      <c r="L119" s="337">
        <f>M115</f>
        <v>250846.10000000003</v>
      </c>
      <c r="M119" s="337"/>
      <c r="N119" s="337"/>
      <c r="O119" s="167"/>
      <c r="P119" s="167"/>
      <c r="Q119" s="167"/>
      <c r="R119" s="167"/>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N4:N5"/>
    <mergeCell ref="A119:C119"/>
    <mergeCell ref="J119:K119"/>
    <mergeCell ref="L119:N119"/>
    <mergeCell ref="A117:C117"/>
    <mergeCell ref="J117:K117"/>
    <mergeCell ref="L117:N117"/>
    <mergeCell ref="A118:C118"/>
    <mergeCell ref="J118:K118"/>
    <mergeCell ref="L118:N118"/>
  </mergeCells>
  <pageMargins left="0.51181102362204722" right="0.51181102362204722" top="0.98425196850393704" bottom="0.98425196850393704" header="0.51181102362204722" footer="0.51181102362204722"/>
  <pageSetup paperSize="9" scale="63" fitToHeight="0" orientation="landscape" r:id="rId1"/>
  <headerFooter>
    <oddHeader>&amp;L &amp;C &amp;R</oddHeader>
    <oddFooter>&amp;L &amp;CAvenida Hermogêno Cursino dos Santos, 342
Menino Deus, CEP: 99440-000 Salto do Jacuí – RS &amp;R</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S119"/>
  <sheetViews>
    <sheetView showWhiteSpace="0" view="pageBreakPreview" topLeftCell="A87" zoomScaleNormal="100" zoomScaleSheetLayoutView="100" workbookViewId="0">
      <selection activeCell="A99" sqref="A99:XFD114"/>
    </sheetView>
  </sheetViews>
  <sheetFormatPr defaultRowHeight="14.25" x14ac:dyDescent="0.2"/>
  <cols>
    <col min="1" max="3" width="10" bestFit="1" customWidth="1"/>
    <col min="4" max="4" width="60" bestFit="1" customWidth="1"/>
    <col min="5" max="5" width="6" customWidth="1"/>
    <col min="6" max="6" width="10" bestFit="1" customWidth="1"/>
    <col min="7" max="10" width="11.5" bestFit="1" customWidth="1"/>
    <col min="11" max="11" width="12.375" bestFit="1" customWidth="1"/>
    <col min="12" max="13" width="13.875" bestFit="1" customWidth="1"/>
    <col min="14" max="14" width="8.75" bestFit="1" customWidth="1"/>
  </cols>
  <sheetData>
    <row r="1" spans="1:15" ht="15" x14ac:dyDescent="0.2">
      <c r="A1" s="131"/>
      <c r="B1" s="131"/>
      <c r="C1" s="131"/>
      <c r="D1" s="131" t="s">
        <v>0</v>
      </c>
      <c r="E1" s="351" t="s">
        <v>1</v>
      </c>
      <c r="F1" s="351"/>
      <c r="G1" s="351"/>
      <c r="H1" s="351" t="s">
        <v>2</v>
      </c>
      <c r="I1" s="351"/>
      <c r="J1" s="351"/>
      <c r="K1" s="351" t="s">
        <v>3</v>
      </c>
      <c r="L1" s="351"/>
      <c r="M1" s="351"/>
      <c r="N1" s="351"/>
    </row>
    <row r="2" spans="1:15" ht="50.25" customHeight="1" x14ac:dyDescent="0.2">
      <c r="A2" s="132"/>
      <c r="B2" s="132"/>
      <c r="C2" s="132"/>
      <c r="D2" s="132" t="s">
        <v>445</v>
      </c>
      <c r="E2" s="352" t="s">
        <v>436</v>
      </c>
      <c r="F2" s="352"/>
      <c r="G2" s="352"/>
      <c r="H2" s="352" t="s">
        <v>297</v>
      </c>
      <c r="I2" s="352"/>
      <c r="J2" s="352"/>
      <c r="K2" s="352" t="s">
        <v>5</v>
      </c>
      <c r="L2" s="352"/>
      <c r="M2" s="352"/>
      <c r="N2" s="352"/>
    </row>
    <row r="3" spans="1:15" ht="23.25" customHeight="1" x14ac:dyDescent="0.25">
      <c r="A3" s="346" t="s">
        <v>6</v>
      </c>
      <c r="B3" s="347"/>
      <c r="C3" s="347"/>
      <c r="D3" s="347"/>
      <c r="E3" s="347"/>
      <c r="F3" s="347"/>
      <c r="G3" s="347"/>
      <c r="H3" s="347"/>
      <c r="I3" s="347"/>
      <c r="J3" s="347"/>
      <c r="K3" s="347"/>
      <c r="L3" s="347"/>
      <c r="M3" s="347"/>
      <c r="N3" s="347"/>
    </row>
    <row r="4" spans="1:15" ht="15" customHeight="1" x14ac:dyDescent="0.2">
      <c r="A4" s="348" t="s">
        <v>7</v>
      </c>
      <c r="B4" s="348" t="s">
        <v>8</v>
      </c>
      <c r="C4" s="348" t="s">
        <v>9</v>
      </c>
      <c r="D4" s="349" t="s">
        <v>10</v>
      </c>
      <c r="E4" s="348" t="s">
        <v>11</v>
      </c>
      <c r="F4" s="350" t="s">
        <v>12</v>
      </c>
      <c r="G4" s="350" t="s">
        <v>13</v>
      </c>
      <c r="H4" s="348" t="s">
        <v>14</v>
      </c>
      <c r="I4" s="349"/>
      <c r="J4" s="349"/>
      <c r="K4" s="348" t="s">
        <v>15</v>
      </c>
      <c r="L4" s="349"/>
      <c r="M4" s="349"/>
      <c r="N4" s="350" t="s">
        <v>16</v>
      </c>
    </row>
    <row r="5" spans="1:15" ht="15" customHeight="1" x14ac:dyDescent="0.2">
      <c r="A5" s="348"/>
      <c r="B5" s="348"/>
      <c r="C5" s="348"/>
      <c r="D5" s="350"/>
      <c r="E5" s="350"/>
      <c r="F5" s="350"/>
      <c r="G5" s="350"/>
      <c r="H5" s="133" t="s">
        <v>17</v>
      </c>
      <c r="I5" s="133" t="s">
        <v>18</v>
      </c>
      <c r="J5" s="133" t="s">
        <v>15</v>
      </c>
      <c r="K5" s="133" t="s">
        <v>17</v>
      </c>
      <c r="L5" s="133" t="s">
        <v>18</v>
      </c>
      <c r="M5" s="133" t="s">
        <v>15</v>
      </c>
      <c r="N5" s="350"/>
    </row>
    <row r="6" spans="1:15" x14ac:dyDescent="0.2">
      <c r="A6" s="271" t="s">
        <v>19</v>
      </c>
      <c r="B6" s="271"/>
      <c r="C6" s="271"/>
      <c r="D6" s="134" t="s">
        <v>20</v>
      </c>
      <c r="E6" s="134"/>
      <c r="F6" s="135"/>
      <c r="G6" s="134"/>
      <c r="H6" s="145"/>
      <c r="I6" s="145"/>
      <c r="J6" s="145"/>
      <c r="K6" s="145"/>
      <c r="L6" s="145"/>
      <c r="M6" s="146">
        <f>SUM(M7:M11)</f>
        <v>10253.700000000001</v>
      </c>
      <c r="N6" s="137">
        <f t="shared" ref="N6:N38" si="0">M6 / $M$115</f>
        <v>8.7514952508776066E-3</v>
      </c>
    </row>
    <row r="7" spans="1:15" x14ac:dyDescent="0.2">
      <c r="A7" s="140" t="s">
        <v>21</v>
      </c>
      <c r="B7" s="140">
        <v>106168</v>
      </c>
      <c r="C7" s="140" t="s">
        <v>23</v>
      </c>
      <c r="D7" s="138" t="s">
        <v>448</v>
      </c>
      <c r="E7" s="140" t="s">
        <v>25</v>
      </c>
      <c r="F7" s="141">
        <v>9095.6200000000008</v>
      </c>
      <c r="G7" s="147">
        <f>'Todas as Ruas'!G7</f>
        <v>0.67</v>
      </c>
      <c r="H7" s="147">
        <f>'Todas as Ruas'!H7</f>
        <v>0.25</v>
      </c>
      <c r="I7" s="147">
        <f>'Todas as Ruas'!I7</f>
        <v>0.56999999999999995</v>
      </c>
      <c r="J7" s="147">
        <f>'Todas as Ruas'!J7</f>
        <v>0.82</v>
      </c>
      <c r="K7" s="147">
        <f>ROUND(F7 * H7, 2)</f>
        <v>2273.91</v>
      </c>
      <c r="L7" s="147">
        <f>M7 - K7</f>
        <v>5184.5</v>
      </c>
      <c r="M7" s="147">
        <f>ROUND(F7 * J7, 2)</f>
        <v>7458.41</v>
      </c>
      <c r="N7" s="142">
        <f t="shared" si="0"/>
        <v>6.365725513141407E-3</v>
      </c>
      <c r="O7">
        <f>TRUNC(F7*G7,2)</f>
        <v>6094.06</v>
      </c>
    </row>
    <row r="8" spans="1:15" hidden="1" x14ac:dyDescent="0.2">
      <c r="A8" s="140" t="s">
        <v>298</v>
      </c>
      <c r="B8" s="140" t="s">
        <v>299</v>
      </c>
      <c r="C8" s="140" t="s">
        <v>110</v>
      </c>
      <c r="D8" s="138" t="s">
        <v>111</v>
      </c>
      <c r="E8" s="140" t="s">
        <v>25</v>
      </c>
      <c r="F8" s="141">
        <v>0</v>
      </c>
      <c r="G8" s="147">
        <f>'Todas as Ruas'!G8</f>
        <v>5</v>
      </c>
      <c r="H8" s="147">
        <f>'Todas as Ruas'!H8</f>
        <v>5.86</v>
      </c>
      <c r="I8" s="147">
        <f>'Todas as Ruas'!I8</f>
        <v>0.3</v>
      </c>
      <c r="J8" s="147">
        <f>'Todas as Ruas'!J8</f>
        <v>6.16</v>
      </c>
      <c r="K8" s="147">
        <f>ROUND(F8 * H8, 2)</f>
        <v>0</v>
      </c>
      <c r="L8" s="147">
        <f>M8 - K8</f>
        <v>0</v>
      </c>
      <c r="M8" s="147">
        <f>ROUND(F8 * J8, 2)</f>
        <v>0</v>
      </c>
      <c r="N8" s="142">
        <f t="shared" si="0"/>
        <v>0</v>
      </c>
      <c r="O8">
        <f t="shared" ref="O8:O70" si="1">TRUNC(F8*G8,2)</f>
        <v>0</v>
      </c>
    </row>
    <row r="9" spans="1:15" hidden="1" x14ac:dyDescent="0.2">
      <c r="A9" s="140" t="s">
        <v>29</v>
      </c>
      <c r="B9" s="140" t="s">
        <v>30</v>
      </c>
      <c r="C9" s="140" t="s">
        <v>31</v>
      </c>
      <c r="D9" s="138" t="s">
        <v>32</v>
      </c>
      <c r="E9" s="140" t="s">
        <v>33</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x14ac:dyDescent="0.2">
      <c r="A10" s="140" t="s">
        <v>300</v>
      </c>
      <c r="B10" s="140" t="s">
        <v>301</v>
      </c>
      <c r="C10" s="140" t="s">
        <v>110</v>
      </c>
      <c r="D10" s="138" t="s">
        <v>159</v>
      </c>
      <c r="E10" s="140" t="s">
        <v>155</v>
      </c>
      <c r="F10" s="141">
        <v>1</v>
      </c>
      <c r="G10" s="147">
        <f>'Todas as Ruas'!G10</f>
        <v>1992.46</v>
      </c>
      <c r="H10" s="147">
        <f>'Todas as Ruas'!H10</f>
        <v>303.82</v>
      </c>
      <c r="I10" s="147">
        <f>'Todas as Ruas'!I10</f>
        <v>2154.4699999999998</v>
      </c>
      <c r="J10" s="147">
        <f>'Todas as Ruas'!J10</f>
        <v>2458.29</v>
      </c>
      <c r="K10" s="147">
        <f>ROUND(F10 * H10, 2)</f>
        <v>303.82</v>
      </c>
      <c r="L10" s="147">
        <f>M10 - K10</f>
        <v>2154.4699999999998</v>
      </c>
      <c r="M10" s="147">
        <f>ROUND(F10 * J10, 2)</f>
        <v>2458.29</v>
      </c>
      <c r="N10" s="142">
        <f t="shared" si="0"/>
        <v>2.0981414767625257E-3</v>
      </c>
      <c r="O10">
        <f t="shared" si="1"/>
        <v>1992.46</v>
      </c>
    </row>
    <row r="11" spans="1:15" ht="25.5" x14ac:dyDescent="0.2">
      <c r="A11" s="140" t="s">
        <v>302</v>
      </c>
      <c r="B11" s="140" t="s">
        <v>303</v>
      </c>
      <c r="C11" s="140" t="s">
        <v>110</v>
      </c>
      <c r="D11" s="138" t="s">
        <v>160</v>
      </c>
      <c r="E11" s="140" t="s">
        <v>155</v>
      </c>
      <c r="F11" s="141">
        <v>2</v>
      </c>
      <c r="G11" s="147">
        <f>'Todas as Ruas'!G11</f>
        <v>136.57</v>
      </c>
      <c r="H11" s="147">
        <f>'Todas as Ruas'!H11</f>
        <v>25.87</v>
      </c>
      <c r="I11" s="147">
        <f>'Todas as Ruas'!I11</f>
        <v>142.63</v>
      </c>
      <c r="J11" s="147">
        <f>'Todas as Ruas'!J11</f>
        <v>168.5</v>
      </c>
      <c r="K11" s="147">
        <f>ROUND(F11 * H11, 2)</f>
        <v>51.74</v>
      </c>
      <c r="L11" s="147">
        <f>M11 - K11</f>
        <v>285.26</v>
      </c>
      <c r="M11" s="147">
        <f>ROUND(F11 * J11, 2)</f>
        <v>337</v>
      </c>
      <c r="N11" s="142">
        <f t="shared" si="0"/>
        <v>2.8762826097367323E-4</v>
      </c>
      <c r="O11">
        <f t="shared" si="1"/>
        <v>273.14</v>
      </c>
    </row>
    <row r="12" spans="1:15" x14ac:dyDescent="0.2">
      <c r="A12" s="271" t="s">
        <v>34</v>
      </c>
      <c r="B12" s="271"/>
      <c r="C12" s="271"/>
      <c r="D12" s="134" t="s">
        <v>35</v>
      </c>
      <c r="E12" s="134"/>
      <c r="F12" s="136"/>
      <c r="G12" s="145"/>
      <c r="H12" s="145"/>
      <c r="I12" s="145"/>
      <c r="J12" s="145"/>
      <c r="K12" s="145"/>
      <c r="L12" s="145"/>
      <c r="M12" s="146">
        <f>SUM(M13:M23)</f>
        <v>169653.73</v>
      </c>
      <c r="N12" s="137">
        <f t="shared" si="0"/>
        <v>0.14479883479999139</v>
      </c>
      <c r="O12">
        <f t="shared" si="1"/>
        <v>0</v>
      </c>
    </row>
    <row r="13" spans="1:15" x14ac:dyDescent="0.2">
      <c r="A13" s="140" t="s">
        <v>36</v>
      </c>
      <c r="B13" s="140" t="s">
        <v>304</v>
      </c>
      <c r="C13" s="140" t="s">
        <v>110</v>
      </c>
      <c r="D13" s="138" t="s">
        <v>305</v>
      </c>
      <c r="E13" s="140" t="s">
        <v>306</v>
      </c>
      <c r="F13" s="141">
        <f>ROUND(($F$7/'Todas as Ruas'!$F$7)*2,2)</f>
        <v>0.51</v>
      </c>
      <c r="G13" s="147">
        <f>'Todas as Ruas'!G13</f>
        <v>30360.664499999999</v>
      </c>
      <c r="H13" s="147">
        <f>'Todas as Ruas'!H13</f>
        <v>37458.980000000003</v>
      </c>
      <c r="I13" s="147">
        <f>'Todas as Ruas'!I13</f>
        <v>0</v>
      </c>
      <c r="J13" s="147">
        <f>'Todas as Ruas'!J13</f>
        <v>37458.980000000003</v>
      </c>
      <c r="K13" s="147">
        <f>ROUND(F13 * H13, 2)</f>
        <v>19104.080000000002</v>
      </c>
      <c r="L13" s="147">
        <f t="shared" ref="L13:L23" si="2">M13 - K13</f>
        <v>0</v>
      </c>
      <c r="M13" s="147">
        <f t="shared" ref="M13:M23" si="3">ROUND(F13 * J13, 2)</f>
        <v>19104.080000000002</v>
      </c>
      <c r="N13" s="142">
        <f t="shared" si="0"/>
        <v>1.6305262041252024E-2</v>
      </c>
      <c r="O13">
        <f t="shared" si="1"/>
        <v>15483.93</v>
      </c>
    </row>
    <row r="14" spans="1:15" x14ac:dyDescent="0.2">
      <c r="A14" s="140" t="s">
        <v>40</v>
      </c>
      <c r="B14" s="140" t="s">
        <v>307</v>
      </c>
      <c r="C14" s="140" t="s">
        <v>110</v>
      </c>
      <c r="D14" s="138" t="s">
        <v>308</v>
      </c>
      <c r="E14" s="140" t="s">
        <v>306</v>
      </c>
      <c r="F14" s="141">
        <f>ROUND(($F$7/'Todas as Ruas'!$F$7)*6,2)</f>
        <v>1.54</v>
      </c>
      <c r="G14" s="147">
        <f>'Todas as Ruas'!G14</f>
        <v>13144.4879</v>
      </c>
      <c r="H14" s="147">
        <f>'Todas as Ruas'!H14</f>
        <v>16217.66</v>
      </c>
      <c r="I14" s="147">
        <f>'Todas as Ruas'!I14</f>
        <v>0</v>
      </c>
      <c r="J14" s="147">
        <f>'Todas as Ruas'!J14</f>
        <v>16217.66</v>
      </c>
      <c r="K14" s="147">
        <f>ROUND(F14 * H14, 2)</f>
        <v>24975.200000000001</v>
      </c>
      <c r="L14" s="147">
        <f t="shared" si="2"/>
        <v>0</v>
      </c>
      <c r="M14" s="147">
        <f t="shared" si="3"/>
        <v>24975.200000000001</v>
      </c>
      <c r="N14" s="142">
        <f t="shared" si="0"/>
        <v>2.1316241375280962E-2</v>
      </c>
      <c r="O14">
        <f t="shared" si="1"/>
        <v>20242.509999999998</v>
      </c>
    </row>
    <row r="15" spans="1:15" x14ac:dyDescent="0.2">
      <c r="A15" s="140" t="s">
        <v>309</v>
      </c>
      <c r="B15" s="140" t="s">
        <v>310</v>
      </c>
      <c r="C15" s="140" t="s">
        <v>110</v>
      </c>
      <c r="D15" s="138" t="s">
        <v>311</v>
      </c>
      <c r="E15" s="140" t="s">
        <v>306</v>
      </c>
      <c r="F15" s="141">
        <f>ROUND(($F$7/'Todas as Ruas'!$F$7)*6,2)</f>
        <v>1.54</v>
      </c>
      <c r="G15" s="147">
        <f>'Todas as Ruas'!G15</f>
        <v>7296.3648999999996</v>
      </c>
      <c r="H15" s="147">
        <f>'Todas as Ruas'!H15</f>
        <v>9002.25</v>
      </c>
      <c r="I15" s="147">
        <f>'Todas as Ruas'!I15</f>
        <v>0</v>
      </c>
      <c r="J15" s="147">
        <f>'Todas as Ruas'!J15</f>
        <v>9002.25</v>
      </c>
      <c r="K15" s="147">
        <f>ROUND(F15 * H15, 2)</f>
        <v>13863.47</v>
      </c>
      <c r="L15" s="147">
        <f t="shared" si="2"/>
        <v>0</v>
      </c>
      <c r="M15" s="147">
        <f t="shared" si="3"/>
        <v>13863.47</v>
      </c>
      <c r="N15" s="142">
        <f t="shared" si="0"/>
        <v>1.1832420674067328E-2</v>
      </c>
      <c r="O15">
        <f t="shared" si="1"/>
        <v>11236.4</v>
      </c>
    </row>
    <row r="16" spans="1:15" x14ac:dyDescent="0.2">
      <c r="A16" s="140" t="s">
        <v>100</v>
      </c>
      <c r="B16" s="140" t="s">
        <v>312</v>
      </c>
      <c r="C16" s="140" t="s">
        <v>110</v>
      </c>
      <c r="D16" s="138" t="s">
        <v>313</v>
      </c>
      <c r="E16" s="140" t="s">
        <v>306</v>
      </c>
      <c r="F16" s="141">
        <f>ROUND(($F$7/'Todas as Ruas'!$F$7)*6,2)</f>
        <v>1.54</v>
      </c>
      <c r="G16" s="147">
        <f>'Todas as Ruas'!G16</f>
        <v>5189.7538000000004</v>
      </c>
      <c r="H16" s="147">
        <f>'Todas as Ruas'!H16</f>
        <v>6403.11</v>
      </c>
      <c r="I16" s="147">
        <f>'Todas as Ruas'!I16</f>
        <v>0</v>
      </c>
      <c r="J16" s="147">
        <f>'Todas as Ruas'!J16</f>
        <v>6403.11</v>
      </c>
      <c r="K16" s="147">
        <f>ROUND(F16 * H16, 2)</f>
        <v>9860.7900000000009</v>
      </c>
      <c r="L16" s="147">
        <f t="shared" si="2"/>
        <v>0</v>
      </c>
      <c r="M16" s="147">
        <f t="shared" si="3"/>
        <v>9860.7900000000009</v>
      </c>
      <c r="N16" s="142">
        <f t="shared" si="0"/>
        <v>8.4161480104646517E-3</v>
      </c>
      <c r="O16">
        <f t="shared" si="1"/>
        <v>7992.22</v>
      </c>
    </row>
    <row r="17" spans="1:15" x14ac:dyDescent="0.2">
      <c r="A17" s="140" t="s">
        <v>314</v>
      </c>
      <c r="B17" s="140" t="s">
        <v>315</v>
      </c>
      <c r="C17" s="140" t="s">
        <v>110</v>
      </c>
      <c r="D17" s="138" t="s">
        <v>316</v>
      </c>
      <c r="E17" s="140" t="s">
        <v>306</v>
      </c>
      <c r="F17" s="141">
        <f>ROUND(($F$7/'Todas as Ruas'!$F$7)*6,2)</f>
        <v>1.54</v>
      </c>
      <c r="G17" s="147">
        <f>'Todas as Ruas'!G17</f>
        <v>8605.0395000000008</v>
      </c>
      <c r="H17" s="147">
        <f>'Todas as Ruas'!H17</f>
        <v>10616.88</v>
      </c>
      <c r="I17" s="147">
        <f>'Todas as Ruas'!I17</f>
        <v>0</v>
      </c>
      <c r="J17" s="147">
        <f>'Todas as Ruas'!J17</f>
        <v>10616.89</v>
      </c>
      <c r="K17" s="147">
        <f>M17</f>
        <v>16350.01</v>
      </c>
      <c r="L17" s="147">
        <f t="shared" si="2"/>
        <v>0</v>
      </c>
      <c r="M17" s="147">
        <f t="shared" si="3"/>
        <v>16350.01</v>
      </c>
      <c r="N17" s="142">
        <f t="shared" si="0"/>
        <v>1.3954673421964887E-2</v>
      </c>
      <c r="O17">
        <f t="shared" si="1"/>
        <v>13251.76</v>
      </c>
    </row>
    <row r="18" spans="1:15" x14ac:dyDescent="0.2">
      <c r="A18" s="140" t="s">
        <v>317</v>
      </c>
      <c r="B18" s="140" t="s">
        <v>318</v>
      </c>
      <c r="C18" s="140" t="s">
        <v>110</v>
      </c>
      <c r="D18" s="138" t="s">
        <v>319</v>
      </c>
      <c r="E18" s="140" t="s">
        <v>306</v>
      </c>
      <c r="F18" s="141">
        <f>ROUND(($F$7/'Todas as Ruas'!$F$7)*2,2)</f>
        <v>0.51</v>
      </c>
      <c r="G18" s="147">
        <f>'Todas as Ruas'!G18</f>
        <v>5778.4354999999996</v>
      </c>
      <c r="H18" s="147">
        <f>'Todas as Ruas'!H18</f>
        <v>7129.42</v>
      </c>
      <c r="I18" s="147">
        <f>'Todas as Ruas'!I18</f>
        <v>0</v>
      </c>
      <c r="J18" s="147">
        <f>'Todas as Ruas'!J18</f>
        <v>7129.43</v>
      </c>
      <c r="K18" s="147">
        <f>ROUND(F18 * H18, 2)</f>
        <v>3636</v>
      </c>
      <c r="L18" s="147">
        <f t="shared" si="2"/>
        <v>1.0000000000218279E-2</v>
      </c>
      <c r="M18" s="147">
        <f t="shared" si="3"/>
        <v>3636.01</v>
      </c>
      <c r="N18" s="142">
        <f t="shared" si="0"/>
        <v>3.1033211667147943E-3</v>
      </c>
      <c r="O18">
        <f t="shared" si="1"/>
        <v>2947</v>
      </c>
    </row>
    <row r="19" spans="1:15" x14ac:dyDescent="0.2">
      <c r="A19" s="140" t="s">
        <v>320</v>
      </c>
      <c r="B19" s="140" t="s">
        <v>321</v>
      </c>
      <c r="C19" s="140" t="s">
        <v>110</v>
      </c>
      <c r="D19" s="138" t="s">
        <v>322</v>
      </c>
      <c r="E19" s="140" t="s">
        <v>306</v>
      </c>
      <c r="F19" s="141">
        <f>ROUND(($F$7/'Todas as Ruas'!$F$7)*6,2)</f>
        <v>1.54</v>
      </c>
      <c r="G19" s="147">
        <f>'Todas as Ruas'!G19</f>
        <v>4987.0394999999999</v>
      </c>
      <c r="H19" s="147">
        <f>'Todas as Ruas'!H19</f>
        <v>6152.99</v>
      </c>
      <c r="I19" s="147">
        <f>'Todas as Ruas'!I19</f>
        <v>0</v>
      </c>
      <c r="J19" s="147">
        <f>'Todas as Ruas'!J19</f>
        <v>6153</v>
      </c>
      <c r="K19" s="147">
        <f>M19</f>
        <v>9475.6200000000008</v>
      </c>
      <c r="L19" s="147">
        <f t="shared" si="2"/>
        <v>0</v>
      </c>
      <c r="M19" s="147">
        <f t="shared" si="3"/>
        <v>9475.6200000000008</v>
      </c>
      <c r="N19" s="142">
        <f t="shared" si="0"/>
        <v>8.0874068315945329E-3</v>
      </c>
      <c r="O19">
        <f t="shared" si="1"/>
        <v>7680.04</v>
      </c>
    </row>
    <row r="20" spans="1:15" x14ac:dyDescent="0.2">
      <c r="A20" s="140" t="s">
        <v>323</v>
      </c>
      <c r="B20" s="140" t="s">
        <v>324</v>
      </c>
      <c r="C20" s="140" t="s">
        <v>110</v>
      </c>
      <c r="D20" s="138" t="s">
        <v>325</v>
      </c>
      <c r="E20" s="140" t="s">
        <v>306</v>
      </c>
      <c r="F20" s="141">
        <f>ROUND(($F$7/'Todas as Ruas'!$F$7)*6,2)</f>
        <v>1.54</v>
      </c>
      <c r="G20" s="147">
        <f>'Todas as Ruas'!G20</f>
        <v>7704.9210000000003</v>
      </c>
      <c r="H20" s="147">
        <f>'Todas as Ruas'!H20</f>
        <v>9506.33</v>
      </c>
      <c r="I20" s="147">
        <f>'Todas as Ruas'!I20</f>
        <v>0</v>
      </c>
      <c r="J20" s="147">
        <f>'Todas as Ruas'!J20</f>
        <v>9506.33</v>
      </c>
      <c r="K20" s="147">
        <f>ROUND(F20 * H20, 2)</f>
        <v>14639.75</v>
      </c>
      <c r="L20" s="147">
        <f t="shared" si="2"/>
        <v>0</v>
      </c>
      <c r="M20" s="147">
        <f t="shared" si="3"/>
        <v>14639.75</v>
      </c>
      <c r="N20" s="142">
        <f t="shared" si="0"/>
        <v>1.2494972799968345E-2</v>
      </c>
      <c r="O20">
        <f t="shared" si="1"/>
        <v>11865.57</v>
      </c>
    </row>
    <row r="21" spans="1:15" x14ac:dyDescent="0.2">
      <c r="A21" s="140" t="s">
        <v>326</v>
      </c>
      <c r="B21" s="140" t="s">
        <v>327</v>
      </c>
      <c r="C21" s="140" t="s">
        <v>110</v>
      </c>
      <c r="D21" s="138" t="s">
        <v>328</v>
      </c>
      <c r="E21" s="140" t="s">
        <v>39</v>
      </c>
      <c r="F21" s="141">
        <f>ROUND(($F$7/'Todas as Ruas'!$F$7)*320,2)</f>
        <v>82.08</v>
      </c>
      <c r="G21" s="147">
        <f>'Todas as Ruas'!G21</f>
        <v>245.17779999999999</v>
      </c>
      <c r="H21" s="147">
        <f>'Todas as Ruas'!H21</f>
        <v>0</v>
      </c>
      <c r="I21" s="147">
        <f>'Todas as Ruas'!I21</f>
        <v>302.49</v>
      </c>
      <c r="J21" s="147">
        <f>'Todas as Ruas'!J21</f>
        <v>302.5</v>
      </c>
      <c r="K21" s="147">
        <f>ROUND(F21 * H21, 2)</f>
        <v>0</v>
      </c>
      <c r="L21" s="147">
        <f t="shared" si="2"/>
        <v>24829.200000000001</v>
      </c>
      <c r="M21" s="147">
        <f t="shared" si="3"/>
        <v>24829.200000000001</v>
      </c>
      <c r="N21" s="142">
        <f t="shared" si="0"/>
        <v>2.1191630912069815E-2</v>
      </c>
      <c r="O21">
        <f t="shared" si="1"/>
        <v>20124.189999999999</v>
      </c>
    </row>
    <row r="22" spans="1:15" x14ac:dyDescent="0.2">
      <c r="A22" s="140" t="s">
        <v>329</v>
      </c>
      <c r="B22" s="140" t="s">
        <v>327</v>
      </c>
      <c r="C22" s="140" t="s">
        <v>110</v>
      </c>
      <c r="D22" s="138" t="s">
        <v>328</v>
      </c>
      <c r="E22" s="140" t="s">
        <v>39</v>
      </c>
      <c r="F22" s="141">
        <f>ROUND(($F$7/'Todas as Ruas'!$F$7)*120,2)</f>
        <v>30.78</v>
      </c>
      <c r="G22" s="147">
        <f>'Todas as Ruas'!G22</f>
        <v>245.17779999999999</v>
      </c>
      <c r="H22" s="147">
        <f>'Todas as Ruas'!H22</f>
        <v>0</v>
      </c>
      <c r="I22" s="147">
        <f>'Todas as Ruas'!I22</f>
        <v>302.49</v>
      </c>
      <c r="J22" s="147">
        <f>'Todas as Ruas'!J22</f>
        <v>302.5</v>
      </c>
      <c r="K22" s="147">
        <f>ROUND(F22 * H22, 2)</f>
        <v>0</v>
      </c>
      <c r="L22" s="147">
        <f t="shared" si="2"/>
        <v>9310.9500000000007</v>
      </c>
      <c r="M22" s="147">
        <f t="shared" si="3"/>
        <v>9310.9500000000007</v>
      </c>
      <c r="N22" s="142">
        <f t="shared" si="0"/>
        <v>7.9468615920261811E-3</v>
      </c>
      <c r="O22">
        <f t="shared" si="1"/>
        <v>7546.57</v>
      </c>
    </row>
    <row r="23" spans="1:15" ht="25.5" x14ac:dyDescent="0.2">
      <c r="A23" s="140" t="s">
        <v>330</v>
      </c>
      <c r="B23" s="140" t="s">
        <v>331</v>
      </c>
      <c r="C23" s="140" t="s">
        <v>110</v>
      </c>
      <c r="D23" s="138" t="s">
        <v>238</v>
      </c>
      <c r="E23" s="140" t="s">
        <v>155</v>
      </c>
      <c r="F23" s="141">
        <f>ROUND(($F$7/'Todas as Ruas'!$F$7)*1,2)</f>
        <v>0.26</v>
      </c>
      <c r="G23" s="147">
        <f>'Todas as Ruas'!G23</f>
        <v>73595.7984</v>
      </c>
      <c r="H23" s="147">
        <f>'Todas as Ruas'!H23</f>
        <v>0</v>
      </c>
      <c r="I23" s="147">
        <f>'Todas as Ruas'!I23</f>
        <v>90802.48</v>
      </c>
      <c r="J23" s="147">
        <f>'Todas as Ruas'!J23</f>
        <v>90802.49</v>
      </c>
      <c r="K23" s="147">
        <f>ROUND(F23 * H23, 2)</f>
        <v>0</v>
      </c>
      <c r="L23" s="147">
        <f t="shared" si="2"/>
        <v>23608.65</v>
      </c>
      <c r="M23" s="147">
        <f t="shared" si="3"/>
        <v>23608.65</v>
      </c>
      <c r="N23" s="142">
        <f t="shared" si="0"/>
        <v>2.0149895974587866E-2</v>
      </c>
      <c r="O23">
        <f t="shared" si="1"/>
        <v>19134.900000000001</v>
      </c>
    </row>
    <row r="24" spans="1:15" x14ac:dyDescent="0.2">
      <c r="A24" s="271" t="s">
        <v>43</v>
      </c>
      <c r="B24" s="271"/>
      <c r="C24" s="271"/>
      <c r="D24" s="134" t="s">
        <v>108</v>
      </c>
      <c r="E24" s="134"/>
      <c r="F24" s="136"/>
      <c r="G24" s="145"/>
      <c r="H24" s="145"/>
      <c r="I24" s="145"/>
      <c r="J24" s="145"/>
      <c r="K24" s="145"/>
      <c r="L24" s="145"/>
      <c r="M24" s="146">
        <f>SUM(M25:M38)</f>
        <v>183592.45</v>
      </c>
      <c r="N24" s="137">
        <f t="shared" si="0"/>
        <v>0.15669548107239187</v>
      </c>
      <c r="O24">
        <f t="shared" si="1"/>
        <v>0</v>
      </c>
    </row>
    <row r="25" spans="1:15" x14ac:dyDescent="0.2">
      <c r="A25" s="140" t="s">
        <v>45</v>
      </c>
      <c r="B25" s="140" t="s">
        <v>332</v>
      </c>
      <c r="C25" s="140" t="s">
        <v>110</v>
      </c>
      <c r="D25" s="138" t="s">
        <v>113</v>
      </c>
      <c r="E25" s="140" t="s">
        <v>48</v>
      </c>
      <c r="F25" s="141">
        <f>ROUND(122.4+(F37*1*0.3),2)</f>
        <v>499.83</v>
      </c>
      <c r="G25" s="147">
        <f>'Todas as Ruas'!G25</f>
        <v>7.03</v>
      </c>
      <c r="H25" s="147">
        <f>'Todas as Ruas'!H25</f>
        <v>1.1200000000000001</v>
      </c>
      <c r="I25" s="147">
        <f>'Todas as Ruas'!I25</f>
        <v>7.55</v>
      </c>
      <c r="J25" s="147">
        <f>'Todas as Ruas'!J25</f>
        <v>8.67</v>
      </c>
      <c r="K25" s="147">
        <f t="shared" ref="K25:K31" si="4">ROUND(F25 * H25, 2)</f>
        <v>559.80999999999995</v>
      </c>
      <c r="L25" s="147">
        <f t="shared" ref="L25:L31" si="5">M25 - K25</f>
        <v>3773.72</v>
      </c>
      <c r="M25" s="147">
        <f t="shared" ref="M25:M31" si="6">ROUND(F25 * J25, 2)</f>
        <v>4333.53</v>
      </c>
      <c r="N25" s="142">
        <f t="shared" si="0"/>
        <v>3.698651922187662E-3</v>
      </c>
      <c r="O25">
        <f t="shared" si="1"/>
        <v>3513.8</v>
      </c>
    </row>
    <row r="26" spans="1:15" ht="25.5" x14ac:dyDescent="0.2">
      <c r="A26" s="140" t="s">
        <v>49</v>
      </c>
      <c r="B26" s="140" t="s">
        <v>333</v>
      </c>
      <c r="C26" s="140" t="s">
        <v>110</v>
      </c>
      <c r="D26" s="138" t="s">
        <v>114</v>
      </c>
      <c r="E26" s="140" t="s">
        <v>48</v>
      </c>
      <c r="F26" s="141">
        <f>ROUND(F27*1*0.1,2)</f>
        <v>6.8</v>
      </c>
      <c r="G26" s="147">
        <f>'Todas as Ruas'!G26</f>
        <v>163.35</v>
      </c>
      <c r="H26" s="147">
        <f>'Todas as Ruas'!H26</f>
        <v>12.29</v>
      </c>
      <c r="I26" s="147">
        <f>'Todas as Ruas'!I26</f>
        <v>189.25</v>
      </c>
      <c r="J26" s="147">
        <f>'Todas as Ruas'!J26</f>
        <v>201.54</v>
      </c>
      <c r="K26" s="147">
        <f t="shared" si="4"/>
        <v>83.57</v>
      </c>
      <c r="L26" s="147">
        <f t="shared" si="5"/>
        <v>1286.9000000000001</v>
      </c>
      <c r="M26" s="147">
        <f t="shared" si="6"/>
        <v>1370.47</v>
      </c>
      <c r="N26" s="142">
        <f t="shared" si="0"/>
        <v>1.1696911062806824E-3</v>
      </c>
      <c r="O26">
        <f t="shared" si="1"/>
        <v>1110.78</v>
      </c>
    </row>
    <row r="27" spans="1:15" x14ac:dyDescent="0.2">
      <c r="A27" s="140" t="s">
        <v>52</v>
      </c>
      <c r="B27" s="140" t="s">
        <v>334</v>
      </c>
      <c r="C27" s="140" t="s">
        <v>110</v>
      </c>
      <c r="D27" s="138" t="s">
        <v>335</v>
      </c>
      <c r="E27" s="140" t="s">
        <v>336</v>
      </c>
      <c r="F27" s="141">
        <v>68</v>
      </c>
      <c r="G27" s="147">
        <f>'Todas as Ruas'!G27</f>
        <v>470.66</v>
      </c>
      <c r="H27" s="147">
        <f>'Todas as Ruas'!H27</f>
        <v>66.45</v>
      </c>
      <c r="I27" s="147">
        <f>'Todas as Ruas'!I27</f>
        <v>514.25</v>
      </c>
      <c r="J27" s="147">
        <f>'Todas as Ruas'!J27</f>
        <v>580.70000000000005</v>
      </c>
      <c r="K27" s="147">
        <f t="shared" si="4"/>
        <v>4518.6000000000004</v>
      </c>
      <c r="L27" s="147">
        <f t="shared" si="5"/>
        <v>34969</v>
      </c>
      <c r="M27" s="147">
        <f t="shared" si="6"/>
        <v>39487.599999999999</v>
      </c>
      <c r="N27" s="142">
        <f t="shared" si="0"/>
        <v>3.3702521418468898E-2</v>
      </c>
      <c r="O27">
        <f t="shared" si="1"/>
        <v>32004.880000000001</v>
      </c>
    </row>
    <row r="28" spans="1:15" x14ac:dyDescent="0.2">
      <c r="A28" s="140" t="s">
        <v>55</v>
      </c>
      <c r="B28" s="140" t="s">
        <v>337</v>
      </c>
      <c r="C28" s="140" t="s">
        <v>110</v>
      </c>
      <c r="D28" s="138" t="s">
        <v>115</v>
      </c>
      <c r="E28" s="140" t="s">
        <v>48</v>
      </c>
      <c r="F28" s="141">
        <f>103.16-F29</f>
        <v>92.96</v>
      </c>
      <c r="G28" s="147">
        <f>'Todas as Ruas'!G28</f>
        <v>20.21</v>
      </c>
      <c r="H28" s="147">
        <f>'Todas as Ruas'!H28</f>
        <v>18.850000000000001</v>
      </c>
      <c r="I28" s="147">
        <f>'Todas as Ruas'!I28</f>
        <v>6.08</v>
      </c>
      <c r="J28" s="147">
        <f>'Todas as Ruas'!J28</f>
        <v>24.93</v>
      </c>
      <c r="K28" s="147">
        <f t="shared" si="4"/>
        <v>1752.3</v>
      </c>
      <c r="L28" s="147">
        <f t="shared" si="5"/>
        <v>565.18999999999983</v>
      </c>
      <c r="M28" s="147">
        <f t="shared" si="6"/>
        <v>2317.4899999999998</v>
      </c>
      <c r="N28" s="142">
        <f t="shared" si="0"/>
        <v>1.9779691944328721E-3</v>
      </c>
      <c r="O28">
        <f t="shared" si="1"/>
        <v>1878.72</v>
      </c>
    </row>
    <row r="29" spans="1:15" ht="25.5" x14ac:dyDescent="0.2">
      <c r="A29" s="140" t="s">
        <v>59</v>
      </c>
      <c r="B29" s="140" t="s">
        <v>338</v>
      </c>
      <c r="C29" s="140" t="s">
        <v>110</v>
      </c>
      <c r="D29" s="138" t="s">
        <v>119</v>
      </c>
      <c r="E29" s="140" t="s">
        <v>48</v>
      </c>
      <c r="F29" s="141">
        <f>ROUND(F27*1*0.15,2)</f>
        <v>10.199999999999999</v>
      </c>
      <c r="G29" s="147">
        <f>'Todas as Ruas'!G29</f>
        <v>240.05</v>
      </c>
      <c r="H29" s="147">
        <f>'Todas as Ruas'!H29</f>
        <v>1.03</v>
      </c>
      <c r="I29" s="147">
        <f>'Todas as Ruas'!I29</f>
        <v>295.14</v>
      </c>
      <c r="J29" s="147">
        <f>'Todas as Ruas'!J29</f>
        <v>296.17</v>
      </c>
      <c r="K29" s="147">
        <f t="shared" si="4"/>
        <v>10.51</v>
      </c>
      <c r="L29" s="147">
        <f t="shared" si="5"/>
        <v>3010.4199999999996</v>
      </c>
      <c r="M29" s="147">
        <f t="shared" si="6"/>
        <v>3020.93</v>
      </c>
      <c r="N29" s="142">
        <f t="shared" si="0"/>
        <v>2.5783526481400554E-3</v>
      </c>
      <c r="O29">
        <f t="shared" si="1"/>
        <v>2448.5100000000002</v>
      </c>
    </row>
    <row r="30" spans="1:15" x14ac:dyDescent="0.2">
      <c r="A30" s="140" t="s">
        <v>339</v>
      </c>
      <c r="B30" s="140" t="s">
        <v>340</v>
      </c>
      <c r="C30" s="140" t="s">
        <v>110</v>
      </c>
      <c r="D30" s="138" t="s">
        <v>116</v>
      </c>
      <c r="E30" s="140" t="s">
        <v>341</v>
      </c>
      <c r="F30" s="141">
        <f>ROUND((F29+F26)*1.3*1.8*DMT!$H$20,2)</f>
        <v>3141.29</v>
      </c>
      <c r="G30" s="147">
        <f>'Todas as Ruas'!G30</f>
        <v>0.82</v>
      </c>
      <c r="H30" s="147">
        <f>'Todas as Ruas'!H30</f>
        <v>0</v>
      </c>
      <c r="I30" s="147">
        <f>'Todas as Ruas'!I30</f>
        <v>1.01</v>
      </c>
      <c r="J30" s="147">
        <f>'Todas as Ruas'!J30</f>
        <v>1.01</v>
      </c>
      <c r="K30" s="147">
        <f t="shared" si="4"/>
        <v>0</v>
      </c>
      <c r="L30" s="147">
        <f t="shared" si="5"/>
        <v>3172.7</v>
      </c>
      <c r="M30" s="147">
        <f t="shared" si="6"/>
        <v>3172.7</v>
      </c>
      <c r="N30" s="142">
        <f t="shared" si="0"/>
        <v>2.7078877851370118E-3</v>
      </c>
      <c r="O30">
        <f t="shared" si="1"/>
        <v>2575.85</v>
      </c>
    </row>
    <row r="31" spans="1:15" x14ac:dyDescent="0.2">
      <c r="A31" s="140" t="s">
        <v>342</v>
      </c>
      <c r="B31" s="140" t="s">
        <v>343</v>
      </c>
      <c r="C31" s="140" t="s">
        <v>110</v>
      </c>
      <c r="D31" s="138" t="s">
        <v>344</v>
      </c>
      <c r="E31" s="140" t="s">
        <v>25</v>
      </c>
      <c r="F31" s="141">
        <f>F27*1</f>
        <v>68</v>
      </c>
      <c r="G31" s="147">
        <f>'Todas as Ruas'!G31</f>
        <v>0.56000000000000005</v>
      </c>
      <c r="H31" s="147">
        <f>'Todas as Ruas'!H31</f>
        <v>0.05</v>
      </c>
      <c r="I31" s="147">
        <f>'Todas as Ruas'!I31</f>
        <v>0.64</v>
      </c>
      <c r="J31" s="147">
        <f>'Todas as Ruas'!J31</f>
        <v>0.69</v>
      </c>
      <c r="K31" s="147">
        <f t="shared" si="4"/>
        <v>3.4</v>
      </c>
      <c r="L31" s="147">
        <f t="shared" si="5"/>
        <v>43.52</v>
      </c>
      <c r="M31" s="147">
        <f t="shared" si="6"/>
        <v>46.92</v>
      </c>
      <c r="N31" s="142">
        <f t="shared" si="0"/>
        <v>4.0046047492239609E-5</v>
      </c>
      <c r="O31">
        <f t="shared" si="1"/>
        <v>38.08</v>
      </c>
    </row>
    <row r="32" spans="1:15" ht="25.5" x14ac:dyDescent="0.2">
      <c r="A32" s="140" t="s">
        <v>345</v>
      </c>
      <c r="B32" s="140" t="s">
        <v>346</v>
      </c>
      <c r="C32" s="140" t="s">
        <v>110</v>
      </c>
      <c r="D32" s="138" t="s">
        <v>222</v>
      </c>
      <c r="E32" s="140" t="s">
        <v>120</v>
      </c>
      <c r="F32" s="141">
        <f>ROUND(F31*0.001,2)</f>
        <v>7.0000000000000007E-2</v>
      </c>
      <c r="G32" s="147">
        <f>'Todas as Ruas'!G32</f>
        <v>3122.09</v>
      </c>
      <c r="H32" s="147">
        <f>'Todas as Ruas'!H32</f>
        <v>0</v>
      </c>
      <c r="I32" s="147">
        <f>'Todas as Ruas'!I32</f>
        <v>3590.4</v>
      </c>
      <c r="J32" s="147" t="str">
        <f>'Todas as Ruas'!J32</f>
        <v>3590,4
(15.0%)</v>
      </c>
      <c r="K32" s="147">
        <f>TRUNC(F32 * H32, 2)</f>
        <v>0</v>
      </c>
      <c r="L32" s="147">
        <f t="shared" ref="L32:L38" si="7">M32 - K32</f>
        <v>251.33</v>
      </c>
      <c r="M32" s="147">
        <f>ROUND((F32 * 1 ) * TRUNC(G32 * (1 + 15 / 100), 2), 2)</f>
        <v>251.33</v>
      </c>
      <c r="N32" s="142">
        <f t="shared" si="0"/>
        <v>2.1450923095107802E-4</v>
      </c>
      <c r="O32">
        <f t="shared" si="1"/>
        <v>218.54</v>
      </c>
    </row>
    <row r="33" spans="1:15" ht="38.25" x14ac:dyDescent="0.2">
      <c r="A33" s="140" t="s">
        <v>347</v>
      </c>
      <c r="B33" s="140" t="s">
        <v>348</v>
      </c>
      <c r="C33" s="140" t="s">
        <v>23</v>
      </c>
      <c r="D33" s="138" t="s">
        <v>349</v>
      </c>
      <c r="E33" s="140" t="s">
        <v>350</v>
      </c>
      <c r="F33" s="141">
        <f>ROUND(F32*30,2)</f>
        <v>2.1</v>
      </c>
      <c r="G33" s="147">
        <f>'Todas as Ruas'!G33</f>
        <v>1.69</v>
      </c>
      <c r="H33" s="147">
        <f>'Todas as Ruas'!H33</f>
        <v>0.13</v>
      </c>
      <c r="I33" s="147">
        <f>'Todas as Ruas'!I33</f>
        <v>1.95</v>
      </c>
      <c r="J33" s="147">
        <f>'Todas as Ruas'!J33</f>
        <v>2.08</v>
      </c>
      <c r="K33" s="147">
        <f t="shared" ref="K33:K38" si="8">ROUND(F33 * H33, 2)</f>
        <v>0.27</v>
      </c>
      <c r="L33" s="147">
        <f t="shared" si="7"/>
        <v>4.0999999999999996</v>
      </c>
      <c r="M33" s="147">
        <f t="shared" ref="M33:M38" si="9">ROUND(F33 * J33, 2)</f>
        <v>4.37</v>
      </c>
      <c r="N33" s="142">
        <f t="shared" si="0"/>
        <v>3.7297789331007478E-6</v>
      </c>
      <c r="O33">
        <f t="shared" si="1"/>
        <v>3.54</v>
      </c>
    </row>
    <row r="34" spans="1:15" ht="38.25" x14ac:dyDescent="0.2">
      <c r="A34" s="140" t="s">
        <v>351</v>
      </c>
      <c r="B34" s="140" t="s">
        <v>352</v>
      </c>
      <c r="C34" s="140" t="s">
        <v>23</v>
      </c>
      <c r="D34" s="138" t="s">
        <v>353</v>
      </c>
      <c r="E34" s="140" t="s">
        <v>350</v>
      </c>
      <c r="F34" s="141">
        <f>ROUND(F32*(DMT!H31-30),2)</f>
        <v>21.63</v>
      </c>
      <c r="G34" s="147">
        <f>'Todas as Ruas'!G34</f>
        <v>0.64</v>
      </c>
      <c r="H34" s="147">
        <f>'Todas as Ruas'!H34</f>
        <v>0.05</v>
      </c>
      <c r="I34" s="147">
        <f>'Todas as Ruas'!I34</f>
        <v>0.73</v>
      </c>
      <c r="J34" s="147">
        <f>'Todas as Ruas'!J34</f>
        <v>0.78</v>
      </c>
      <c r="K34" s="147">
        <f t="shared" si="8"/>
        <v>1.08</v>
      </c>
      <c r="L34" s="147">
        <f t="shared" si="7"/>
        <v>15.790000000000001</v>
      </c>
      <c r="M34" s="147">
        <f t="shared" si="9"/>
        <v>16.87</v>
      </c>
      <c r="N34" s="142">
        <f t="shared" si="0"/>
        <v>1.4398482975150943E-5</v>
      </c>
      <c r="O34">
        <f t="shared" si="1"/>
        <v>13.84</v>
      </c>
    </row>
    <row r="35" spans="1:15" ht="25.5" x14ac:dyDescent="0.2">
      <c r="A35" s="140" t="s">
        <v>354</v>
      </c>
      <c r="B35" s="140" t="s">
        <v>355</v>
      </c>
      <c r="C35" s="140" t="s">
        <v>110</v>
      </c>
      <c r="D35" s="138" t="s">
        <v>356</v>
      </c>
      <c r="E35" s="140" t="s">
        <v>155</v>
      </c>
      <c r="F35" s="141">
        <v>8</v>
      </c>
      <c r="G35" s="147">
        <f>'Todas as Ruas'!G35</f>
        <v>4969.53</v>
      </c>
      <c r="H35" s="147">
        <f>'Todas as Ruas'!H35</f>
        <v>2317.2199999999998</v>
      </c>
      <c r="I35" s="147">
        <f>'Todas as Ruas'!I35</f>
        <v>3814.18</v>
      </c>
      <c r="J35" s="147">
        <f>'Todas as Ruas'!J35</f>
        <v>6131.4</v>
      </c>
      <c r="K35" s="147">
        <f t="shared" si="8"/>
        <v>18537.759999999998</v>
      </c>
      <c r="L35" s="147">
        <f t="shared" si="7"/>
        <v>30513.439999999999</v>
      </c>
      <c r="M35" s="147">
        <f t="shared" si="9"/>
        <v>49051.199999999997</v>
      </c>
      <c r="N35" s="142">
        <f t="shared" si="0"/>
        <v>4.1865018856592995E-2</v>
      </c>
      <c r="O35">
        <f t="shared" si="1"/>
        <v>39756.239999999998</v>
      </c>
    </row>
    <row r="36" spans="1:15" ht="25.5" hidden="1" x14ac:dyDescent="0.2">
      <c r="A36" s="140" t="s">
        <v>1545</v>
      </c>
      <c r="B36" s="140">
        <v>1023</v>
      </c>
      <c r="C36" s="140" t="s">
        <v>31</v>
      </c>
      <c r="D36" s="138" t="s">
        <v>1548</v>
      </c>
      <c r="E36" s="140" t="s">
        <v>155</v>
      </c>
      <c r="F36" s="141">
        <v>0</v>
      </c>
      <c r="G36" s="147">
        <v>1900.28</v>
      </c>
      <c r="H36" s="147">
        <f>J36-I36</f>
        <v>468.90999999999985</v>
      </c>
      <c r="I36" s="147">
        <f>ROUND(J36*0.8,2)</f>
        <v>1875.65</v>
      </c>
      <c r="J36" s="147">
        <f>'Todas as Ruas'!J36</f>
        <v>2344.56</v>
      </c>
      <c r="K36" s="147">
        <f t="shared" si="8"/>
        <v>0</v>
      </c>
      <c r="L36" s="147">
        <f t="shared" ref="L36" si="10">M36 - K36</f>
        <v>0</v>
      </c>
      <c r="M36" s="147">
        <f t="shared" si="9"/>
        <v>0</v>
      </c>
      <c r="N36" s="142">
        <f t="shared" ref="N36" si="11">M36 / $M$115</f>
        <v>0</v>
      </c>
    </row>
    <row r="37" spans="1:15" ht="25.5" x14ac:dyDescent="0.2">
      <c r="A37" s="140" t="s">
        <v>1546</v>
      </c>
      <c r="B37" s="140" t="s">
        <v>358</v>
      </c>
      <c r="C37" s="140" t="s">
        <v>110</v>
      </c>
      <c r="D37" s="138" t="s">
        <v>359</v>
      </c>
      <c r="E37" s="140" t="s">
        <v>336</v>
      </c>
      <c r="F37" s="141">
        <v>1258.1099999999999</v>
      </c>
      <c r="G37" s="147">
        <f>'Todas as Ruas'!G37</f>
        <v>51.88</v>
      </c>
      <c r="H37" s="147">
        <f>'Todas as Ruas'!H37</f>
        <v>13.89</v>
      </c>
      <c r="I37" s="147">
        <f>'Todas as Ruas'!I37</f>
        <v>50.11</v>
      </c>
      <c r="J37" s="147">
        <f>'Todas as Ruas'!J37</f>
        <v>64</v>
      </c>
      <c r="K37" s="147">
        <f t="shared" si="8"/>
        <v>17475.150000000001</v>
      </c>
      <c r="L37" s="147">
        <f t="shared" si="7"/>
        <v>63043.889999999992</v>
      </c>
      <c r="M37" s="147">
        <f t="shared" si="9"/>
        <v>80519.039999999994</v>
      </c>
      <c r="N37" s="142">
        <f t="shared" si="0"/>
        <v>6.87227046008001E-2</v>
      </c>
      <c r="O37">
        <f t="shared" si="1"/>
        <v>65270.74</v>
      </c>
    </row>
    <row r="38" spans="1:15" ht="25.5" hidden="1" x14ac:dyDescent="0.2">
      <c r="A38" s="140" t="s">
        <v>1547</v>
      </c>
      <c r="B38" s="140" t="s">
        <v>361</v>
      </c>
      <c r="C38" s="140" t="s">
        <v>110</v>
      </c>
      <c r="D38" s="138" t="s">
        <v>362</v>
      </c>
      <c r="E38" s="140" t="s">
        <v>155</v>
      </c>
      <c r="F38" s="141">
        <v>0</v>
      </c>
      <c r="G38" s="147">
        <f>'Todas as Ruas'!G38</f>
        <v>798.59</v>
      </c>
      <c r="H38" s="147">
        <f>'Todas as Ruas'!H38</f>
        <v>324.83999999999997</v>
      </c>
      <c r="I38" s="147">
        <f>'Todas as Ruas'!I38</f>
        <v>660.46</v>
      </c>
      <c r="J38" s="147">
        <f>'Todas as Ruas'!J38</f>
        <v>985.3</v>
      </c>
      <c r="K38" s="147">
        <f t="shared" si="8"/>
        <v>0</v>
      </c>
      <c r="L38" s="147">
        <f t="shared" si="7"/>
        <v>0</v>
      </c>
      <c r="M38" s="147">
        <f t="shared" si="9"/>
        <v>0</v>
      </c>
      <c r="N38" s="142">
        <f t="shared" si="0"/>
        <v>0</v>
      </c>
      <c r="O38">
        <f t="shared" si="1"/>
        <v>0</v>
      </c>
    </row>
    <row r="39" spans="1:15" x14ac:dyDescent="0.2">
      <c r="A39" s="271" t="s">
        <v>61</v>
      </c>
      <c r="B39" s="271"/>
      <c r="C39" s="271"/>
      <c r="D39" s="134" t="s">
        <v>62</v>
      </c>
      <c r="E39" s="134"/>
      <c r="F39" s="136"/>
      <c r="G39" s="145"/>
      <c r="H39" s="145"/>
      <c r="I39" s="145"/>
      <c r="J39" s="145"/>
      <c r="K39" s="145"/>
      <c r="L39" s="145"/>
      <c r="M39" s="146">
        <f>M40+M50+M60</f>
        <v>759626.41</v>
      </c>
      <c r="N39" s="137">
        <f t="shared" ref="N39:N70" si="12">M39 / $M$115</f>
        <v>0.64833834806520629</v>
      </c>
      <c r="O39">
        <f t="shared" si="1"/>
        <v>0</v>
      </c>
    </row>
    <row r="40" spans="1:15" x14ac:dyDescent="0.2">
      <c r="A40" s="271" t="s">
        <v>63</v>
      </c>
      <c r="B40" s="271"/>
      <c r="C40" s="271"/>
      <c r="D40" s="134" t="s">
        <v>64</v>
      </c>
      <c r="E40" s="134"/>
      <c r="F40" s="136"/>
      <c r="G40" s="145"/>
      <c r="H40" s="145"/>
      <c r="I40" s="145"/>
      <c r="J40" s="145"/>
      <c r="K40" s="145"/>
      <c r="L40" s="145"/>
      <c r="M40" s="146">
        <f>SUM(M41:M49)</f>
        <v>367159.03</v>
      </c>
      <c r="N40" s="137">
        <f t="shared" si="12"/>
        <v>0.31336888219489828</v>
      </c>
      <c r="O40">
        <f t="shared" si="1"/>
        <v>0</v>
      </c>
    </row>
    <row r="41" spans="1:15" x14ac:dyDescent="0.2">
      <c r="A41" s="140" t="s">
        <v>65</v>
      </c>
      <c r="B41" s="140" t="s">
        <v>363</v>
      </c>
      <c r="C41" s="140" t="s">
        <v>110</v>
      </c>
      <c r="D41" s="138" t="s">
        <v>129</v>
      </c>
      <c r="E41" s="140" t="s">
        <v>25</v>
      </c>
      <c r="F41" s="141">
        <f>F7</f>
        <v>9095.6200000000008</v>
      </c>
      <c r="G41" s="147">
        <f>'Todas as Ruas'!G41</f>
        <v>0.42</v>
      </c>
      <c r="H41" s="147">
        <f>'Todas as Ruas'!H41</f>
        <v>0.03</v>
      </c>
      <c r="I41" s="147">
        <f>'Todas as Ruas'!I41</f>
        <v>0.48</v>
      </c>
      <c r="J41" s="147">
        <f>'Todas as Ruas'!J41</f>
        <v>0.51</v>
      </c>
      <c r="K41" s="147">
        <f>ROUND(F41 * H41, 2)</f>
        <v>272.87</v>
      </c>
      <c r="L41" s="147">
        <f t="shared" ref="L41:L49" si="13">M41 - K41</f>
        <v>4365.9000000000005</v>
      </c>
      <c r="M41" s="147">
        <f>ROUND(F41 * J41, 2)</f>
        <v>4638.7700000000004</v>
      </c>
      <c r="N41" s="142">
        <f t="shared" si="12"/>
        <v>3.9591731399312947E-3</v>
      </c>
      <c r="O41">
        <f t="shared" si="1"/>
        <v>3820.16</v>
      </c>
    </row>
    <row r="42" spans="1:15" ht="25.5" x14ac:dyDescent="0.2">
      <c r="A42" s="140" t="s">
        <v>67</v>
      </c>
      <c r="B42" s="140" t="s">
        <v>364</v>
      </c>
      <c r="C42" s="140" t="s">
        <v>110</v>
      </c>
      <c r="D42" s="138" t="s">
        <v>224</v>
      </c>
      <c r="E42" s="140" t="s">
        <v>120</v>
      </c>
      <c r="F42" s="141">
        <f>ROUND(F41*0.0005,2)</f>
        <v>4.55</v>
      </c>
      <c r="G42" s="147">
        <f>'Todas as Ruas'!G42</f>
        <v>3133.24</v>
      </c>
      <c r="H42" s="147">
        <f>'Todas as Ruas'!H42</f>
        <v>0</v>
      </c>
      <c r="I42" s="147">
        <f>'Todas as Ruas'!I42</f>
        <v>3603.22</v>
      </c>
      <c r="J42" s="147" t="str">
        <f>'Todas as Ruas'!J42</f>
        <v>3603,22
(15.0%)</v>
      </c>
      <c r="K42" s="147">
        <f>TRUNC(F42 * H42, 2)</f>
        <v>0</v>
      </c>
      <c r="L42" s="147">
        <f t="shared" si="13"/>
        <v>16394.650000000001</v>
      </c>
      <c r="M42" s="147">
        <f>ROUND((F42 * 1 ) * TRUNC(G42 * (1 + 15 / 100), 2), 2)</f>
        <v>16394.650000000001</v>
      </c>
      <c r="N42" s="142">
        <f t="shared" si="12"/>
        <v>1.3992773497839858E-2</v>
      </c>
      <c r="O42">
        <f t="shared" si="1"/>
        <v>14256.24</v>
      </c>
    </row>
    <row r="43" spans="1:15" ht="38.25" x14ac:dyDescent="0.2">
      <c r="A43" s="140" t="s">
        <v>69</v>
      </c>
      <c r="B43" s="140" t="s">
        <v>348</v>
      </c>
      <c r="C43" s="140" t="s">
        <v>23</v>
      </c>
      <c r="D43" s="138" t="s">
        <v>349</v>
      </c>
      <c r="E43" s="140" t="s">
        <v>350</v>
      </c>
      <c r="F43" s="141">
        <f>ROUND(F42*30,2)</f>
        <v>136.5</v>
      </c>
      <c r="G43" s="147">
        <f>'Todas as Ruas'!G43</f>
        <v>1.69</v>
      </c>
      <c r="H43" s="147">
        <f>'Todas as Ruas'!H43</f>
        <v>0.13</v>
      </c>
      <c r="I43" s="147">
        <f>'Todas as Ruas'!I43</f>
        <v>1.95</v>
      </c>
      <c r="J43" s="147">
        <f>'Todas as Ruas'!J43</f>
        <v>2.08</v>
      </c>
      <c r="K43" s="147">
        <f>ROUND(F43 * H43, 2)</f>
        <v>17.75</v>
      </c>
      <c r="L43" s="147">
        <f t="shared" si="13"/>
        <v>266.17</v>
      </c>
      <c r="M43" s="147">
        <f>ROUND(F43 * J43, 2)</f>
        <v>283.92</v>
      </c>
      <c r="N43" s="142">
        <f t="shared" si="12"/>
        <v>2.423246761295113E-4</v>
      </c>
      <c r="O43">
        <f t="shared" si="1"/>
        <v>230.68</v>
      </c>
    </row>
    <row r="44" spans="1:15" ht="38.25" x14ac:dyDescent="0.2">
      <c r="A44" s="140" t="s">
        <v>365</v>
      </c>
      <c r="B44" s="140" t="s">
        <v>352</v>
      </c>
      <c r="C44" s="140" t="s">
        <v>23</v>
      </c>
      <c r="D44" s="138" t="s">
        <v>353</v>
      </c>
      <c r="E44" s="140" t="s">
        <v>350</v>
      </c>
      <c r="F44" s="141">
        <f>ROUND(F42*(DMT!$H$31-30),2)</f>
        <v>1405.95</v>
      </c>
      <c r="G44" s="147">
        <f>'Todas as Ruas'!G44</f>
        <v>0.64</v>
      </c>
      <c r="H44" s="147">
        <f>'Todas as Ruas'!H44</f>
        <v>0.05</v>
      </c>
      <c r="I44" s="147">
        <f>'Todas as Ruas'!I44</f>
        <v>0.73</v>
      </c>
      <c r="J44" s="147">
        <f>'Todas as Ruas'!J44</f>
        <v>0.78</v>
      </c>
      <c r="K44" s="147">
        <f>ROUND(F44 * H44, 2)</f>
        <v>70.3</v>
      </c>
      <c r="L44" s="147">
        <f t="shared" si="13"/>
        <v>1026.3400000000001</v>
      </c>
      <c r="M44" s="147">
        <f>ROUND(F44 * J44, 2)</f>
        <v>1096.6400000000001</v>
      </c>
      <c r="N44" s="142">
        <f t="shared" si="12"/>
        <v>9.3597820805391401E-4</v>
      </c>
      <c r="O44">
        <f t="shared" si="1"/>
        <v>899.8</v>
      </c>
    </row>
    <row r="45" spans="1:15" x14ac:dyDescent="0.2">
      <c r="A45" s="140" t="s">
        <v>366</v>
      </c>
      <c r="B45" s="140" t="s">
        <v>367</v>
      </c>
      <c r="C45" s="140" t="s">
        <v>110</v>
      </c>
      <c r="D45" s="138" t="s">
        <v>124</v>
      </c>
      <c r="E45" s="140" t="s">
        <v>120</v>
      </c>
      <c r="F45" s="141">
        <f>ROUND(F41*0.025*2.5548,2)</f>
        <v>580.94000000000005</v>
      </c>
      <c r="G45" s="147">
        <f>'Todas as Ruas'!G45</f>
        <v>191.74</v>
      </c>
      <c r="H45" s="147">
        <f>'Todas as Ruas'!H45</f>
        <v>3.53</v>
      </c>
      <c r="I45" s="147">
        <f>'Todas as Ruas'!I45</f>
        <v>233.03</v>
      </c>
      <c r="J45" s="147">
        <f>'Todas as Ruas'!J45</f>
        <v>236.56</v>
      </c>
      <c r="K45" s="147">
        <f>ROUND(F45 * H45, 2)</f>
        <v>2050.7199999999998</v>
      </c>
      <c r="L45" s="147">
        <f t="shared" si="13"/>
        <v>135376.45000000001</v>
      </c>
      <c r="M45" s="147">
        <f>ROUND(F45 * J45, 2)</f>
        <v>137427.17000000001</v>
      </c>
      <c r="N45" s="142">
        <f t="shared" si="12"/>
        <v>0.11729358432532154</v>
      </c>
      <c r="O45">
        <f t="shared" si="1"/>
        <v>111389.43</v>
      </c>
    </row>
    <row r="46" spans="1:15" ht="25.5" x14ac:dyDescent="0.2">
      <c r="A46" s="140" t="s">
        <v>368</v>
      </c>
      <c r="B46" s="140" t="s">
        <v>369</v>
      </c>
      <c r="C46" s="140" t="s">
        <v>110</v>
      </c>
      <c r="D46" s="138" t="s">
        <v>370</v>
      </c>
      <c r="E46" s="140" t="s">
        <v>120</v>
      </c>
      <c r="F46" s="141">
        <f>ROUND(F45*0.055,2)</f>
        <v>31.95</v>
      </c>
      <c r="G46" s="147">
        <f>'Todas as Ruas'!G46</f>
        <v>4117.58</v>
      </c>
      <c r="H46" s="147">
        <f>'Todas as Ruas'!H46</f>
        <v>0</v>
      </c>
      <c r="I46" s="147">
        <f>'Todas as Ruas'!I46</f>
        <v>4735.21</v>
      </c>
      <c r="J46" s="147" t="str">
        <f>'Todas as Ruas'!J46</f>
        <v>4735,21
(15.0%)</v>
      </c>
      <c r="K46" s="147">
        <f>TRUNC(F46 * H46, 2)</f>
        <v>0</v>
      </c>
      <c r="L46" s="147">
        <f t="shared" si="13"/>
        <v>151289.96</v>
      </c>
      <c r="M46" s="147">
        <f>ROUND((F46 * 1 ) * TRUNC(G46 * (1 + 15 / 100), 2), 2)</f>
        <v>151289.96</v>
      </c>
      <c r="N46" s="142">
        <f t="shared" si="12"/>
        <v>0.12912542462188897</v>
      </c>
      <c r="O46">
        <f t="shared" si="1"/>
        <v>131556.68</v>
      </c>
    </row>
    <row r="47" spans="1:15" ht="38.25" x14ac:dyDescent="0.2">
      <c r="A47" s="140" t="s">
        <v>371</v>
      </c>
      <c r="B47" s="140" t="s">
        <v>348</v>
      </c>
      <c r="C47" s="140" t="s">
        <v>23</v>
      </c>
      <c r="D47" s="138" t="s">
        <v>349</v>
      </c>
      <c r="E47" s="140" t="s">
        <v>350</v>
      </c>
      <c r="F47" s="141">
        <f>ROUND(F46*30,2)</f>
        <v>958.5</v>
      </c>
      <c r="G47" s="147">
        <f>'Todas as Ruas'!G47</f>
        <v>1.69</v>
      </c>
      <c r="H47" s="147">
        <f>'Todas as Ruas'!H47</f>
        <v>0.13</v>
      </c>
      <c r="I47" s="147">
        <f>'Todas as Ruas'!I47</f>
        <v>1.95</v>
      </c>
      <c r="J47" s="147">
        <f>'Todas as Ruas'!J47</f>
        <v>2.08</v>
      </c>
      <c r="K47" s="147">
        <f>ROUND(F47 * H47, 2)</f>
        <v>124.61</v>
      </c>
      <c r="L47" s="147">
        <f t="shared" si="13"/>
        <v>1869.0700000000002</v>
      </c>
      <c r="M47" s="147">
        <f>ROUND(F47 * J47, 2)</f>
        <v>1993.68</v>
      </c>
      <c r="N47" s="142">
        <f t="shared" si="12"/>
        <v>1.7015985499643704E-3</v>
      </c>
      <c r="O47">
        <f t="shared" si="1"/>
        <v>1619.86</v>
      </c>
    </row>
    <row r="48" spans="1:15" ht="38.25" x14ac:dyDescent="0.2">
      <c r="A48" s="140" t="s">
        <v>372</v>
      </c>
      <c r="B48" s="140" t="s">
        <v>352</v>
      </c>
      <c r="C48" s="140" t="s">
        <v>23</v>
      </c>
      <c r="D48" s="138" t="s">
        <v>353</v>
      </c>
      <c r="E48" s="140" t="s">
        <v>350</v>
      </c>
      <c r="F48" s="141">
        <f>ROUND(F46*(DMT!$H$31-30),2)</f>
        <v>9872.5499999999993</v>
      </c>
      <c r="G48" s="147">
        <f>'Todas as Ruas'!G48</f>
        <v>0.64</v>
      </c>
      <c r="H48" s="147">
        <f>'Todas as Ruas'!H48</f>
        <v>0.05</v>
      </c>
      <c r="I48" s="147">
        <f>'Todas as Ruas'!I48</f>
        <v>0.73</v>
      </c>
      <c r="J48" s="147">
        <f>'Todas as Ruas'!J48</f>
        <v>0.78</v>
      </c>
      <c r="K48" s="147">
        <f>ROUND(F48 * H48, 2)</f>
        <v>493.63</v>
      </c>
      <c r="L48" s="147">
        <f t="shared" si="13"/>
        <v>7206.96</v>
      </c>
      <c r="M48" s="147">
        <f>ROUND(F48 * J48, 2)</f>
        <v>7700.59</v>
      </c>
      <c r="N48" s="142">
        <f t="shared" si="12"/>
        <v>6.5724252527337044E-3</v>
      </c>
      <c r="O48">
        <f t="shared" si="1"/>
        <v>6318.43</v>
      </c>
    </row>
    <row r="49" spans="1:16" x14ac:dyDescent="0.2">
      <c r="A49" s="140" t="s">
        <v>373</v>
      </c>
      <c r="B49" s="140" t="s">
        <v>340</v>
      </c>
      <c r="C49" s="140" t="s">
        <v>110</v>
      </c>
      <c r="D49" s="138" t="s">
        <v>116</v>
      </c>
      <c r="E49" s="140" t="s">
        <v>341</v>
      </c>
      <c r="F49" s="141">
        <f>ROUND(F45*DMT!$H$20,2)</f>
        <v>45874.9</v>
      </c>
      <c r="G49" s="147">
        <f>'Todas as Ruas'!G49</f>
        <v>0.82</v>
      </c>
      <c r="H49" s="147">
        <f>'Todas as Ruas'!H49</f>
        <v>0</v>
      </c>
      <c r="I49" s="147">
        <f>'Todas as Ruas'!I49</f>
        <v>1.01</v>
      </c>
      <c r="J49" s="147">
        <f>'Todas as Ruas'!J49</f>
        <v>1.01</v>
      </c>
      <c r="K49" s="147">
        <f>ROUND(F49 * H49, 2)</f>
        <v>0</v>
      </c>
      <c r="L49" s="147">
        <f t="shared" si="13"/>
        <v>46333.65</v>
      </c>
      <c r="M49" s="147">
        <f>ROUND(F49 * J49, 2)</f>
        <v>46333.65</v>
      </c>
      <c r="N49" s="142">
        <f t="shared" si="12"/>
        <v>3.9545599923035121E-2</v>
      </c>
      <c r="O49">
        <f t="shared" si="1"/>
        <v>37617.410000000003</v>
      </c>
    </row>
    <row r="50" spans="1:16" x14ac:dyDescent="0.2">
      <c r="A50" s="271" t="s">
        <v>70</v>
      </c>
      <c r="B50" s="271"/>
      <c r="C50" s="271"/>
      <c r="D50" s="134" t="s">
        <v>71</v>
      </c>
      <c r="E50" s="134"/>
      <c r="F50" s="136"/>
      <c r="G50" s="145"/>
      <c r="H50" s="145"/>
      <c r="I50" s="145"/>
      <c r="J50" s="145"/>
      <c r="K50" s="145"/>
      <c r="L50" s="145"/>
      <c r="M50" s="146">
        <f>SUM(M51:M59)</f>
        <v>260003.03000000003</v>
      </c>
      <c r="N50" s="137">
        <f t="shared" si="12"/>
        <v>0.22191163016850385</v>
      </c>
      <c r="O50">
        <f t="shared" si="1"/>
        <v>0</v>
      </c>
    </row>
    <row r="51" spans="1:16" x14ac:dyDescent="0.2">
      <c r="A51" s="140" t="s">
        <v>72</v>
      </c>
      <c r="B51" s="140" t="s">
        <v>363</v>
      </c>
      <c r="C51" s="140" t="s">
        <v>110</v>
      </c>
      <c r="D51" s="138" t="s">
        <v>129</v>
      </c>
      <c r="E51" s="140" t="s">
        <v>25</v>
      </c>
      <c r="F51" s="141">
        <v>5422.67</v>
      </c>
      <c r="G51" s="147">
        <f>'Todas as Ruas'!G51</f>
        <v>0.42</v>
      </c>
      <c r="H51" s="147">
        <f>'Todas as Ruas'!H51</f>
        <v>0.03</v>
      </c>
      <c r="I51" s="147">
        <f>'Todas as Ruas'!I51</f>
        <v>0.48</v>
      </c>
      <c r="J51" s="147">
        <f>'Todas as Ruas'!J51</f>
        <v>0.51</v>
      </c>
      <c r="K51" s="147">
        <f>ROUND(F51 * H51, 2)</f>
        <v>162.68</v>
      </c>
      <c r="L51" s="147">
        <f t="shared" ref="L51:L59" si="14">M51 - K51</f>
        <v>2602.88</v>
      </c>
      <c r="M51" s="147">
        <f>ROUND(F51 * J51, 2)</f>
        <v>2765.56</v>
      </c>
      <c r="N51" s="142">
        <f t="shared" si="12"/>
        <v>2.3603952920425867E-3</v>
      </c>
      <c r="O51">
        <f t="shared" si="1"/>
        <v>2277.52</v>
      </c>
      <c r="P51">
        <f>F51/F41</f>
        <v>0.59618475705889207</v>
      </c>
    </row>
    <row r="52" spans="1:16" ht="25.5" x14ac:dyDescent="0.2">
      <c r="A52" s="140" t="s">
        <v>1473</v>
      </c>
      <c r="B52" s="140" t="s">
        <v>364</v>
      </c>
      <c r="C52" s="140" t="s">
        <v>110</v>
      </c>
      <c r="D52" s="138" t="s">
        <v>224</v>
      </c>
      <c r="E52" s="140" t="s">
        <v>120</v>
      </c>
      <c r="F52" s="141">
        <f>ROUND(F51*0.0005,2)</f>
        <v>2.71</v>
      </c>
      <c r="G52" s="147">
        <f>'Todas as Ruas'!G52</f>
        <v>3133.24</v>
      </c>
      <c r="H52" s="147">
        <f>'Todas as Ruas'!H52</f>
        <v>0</v>
      </c>
      <c r="I52" s="147">
        <f>'Todas as Ruas'!I52</f>
        <v>3603.22</v>
      </c>
      <c r="J52" s="147" t="str">
        <f>'Todas as Ruas'!J52</f>
        <v>3603,22
(15.0%)</v>
      </c>
      <c r="K52" s="147">
        <f t="shared" ref="K52:K56" si="15">TRUNC(F52 * H52, 2)</f>
        <v>0</v>
      </c>
      <c r="L52" s="147">
        <f t="shared" si="14"/>
        <v>9764.73</v>
      </c>
      <c r="M52" s="147">
        <f>ROUND((F52 * 1 ) * TRUNC(G52 * (1 + 15 / 100), 2), 2)</f>
        <v>9764.73</v>
      </c>
      <c r="N52" s="142">
        <f t="shared" si="12"/>
        <v>8.3341611536423034E-3</v>
      </c>
      <c r="O52">
        <f t="shared" si="1"/>
        <v>8491.08</v>
      </c>
    </row>
    <row r="53" spans="1:16" ht="38.25" x14ac:dyDescent="0.2">
      <c r="A53" s="140" t="s">
        <v>1474</v>
      </c>
      <c r="B53" s="140" t="s">
        <v>348</v>
      </c>
      <c r="C53" s="140" t="s">
        <v>23</v>
      </c>
      <c r="D53" s="138" t="s">
        <v>349</v>
      </c>
      <c r="E53" s="140" t="s">
        <v>350</v>
      </c>
      <c r="F53" s="141">
        <f>ROUND(F52*30,2)</f>
        <v>81.3</v>
      </c>
      <c r="G53" s="147">
        <f>'Todas as Ruas'!G53</f>
        <v>1.69</v>
      </c>
      <c r="H53" s="147">
        <f>'Todas as Ruas'!H53</f>
        <v>0.13</v>
      </c>
      <c r="I53" s="147">
        <f>'Todas as Ruas'!I53</f>
        <v>1.95</v>
      </c>
      <c r="J53" s="147">
        <f>'Todas as Ruas'!J53</f>
        <v>2.08</v>
      </c>
      <c r="K53" s="147">
        <f>ROUND(F53 * H53, 2)</f>
        <v>10.57</v>
      </c>
      <c r="L53" s="147">
        <f t="shared" si="14"/>
        <v>158.53</v>
      </c>
      <c r="M53" s="147">
        <f>ROUND(F53 * J53, 2)</f>
        <v>169.1</v>
      </c>
      <c r="N53" s="142">
        <f t="shared" si="12"/>
        <v>1.4432622828085501E-4</v>
      </c>
      <c r="O53">
        <f t="shared" si="1"/>
        <v>137.38999999999999</v>
      </c>
    </row>
    <row r="54" spans="1:16" ht="38.25" x14ac:dyDescent="0.2">
      <c r="A54" s="140" t="s">
        <v>1475</v>
      </c>
      <c r="B54" s="140" t="s">
        <v>352</v>
      </c>
      <c r="C54" s="140" t="s">
        <v>23</v>
      </c>
      <c r="D54" s="138" t="s">
        <v>353</v>
      </c>
      <c r="E54" s="140" t="s">
        <v>350</v>
      </c>
      <c r="F54" s="141">
        <f>ROUND(F52*(DMT!$H$31-30),2)</f>
        <v>837.39</v>
      </c>
      <c r="G54" s="147">
        <f>'Todas as Ruas'!G54</f>
        <v>0.64</v>
      </c>
      <c r="H54" s="147">
        <f>'Todas as Ruas'!H54</f>
        <v>0.05</v>
      </c>
      <c r="I54" s="147">
        <f>'Todas as Ruas'!I54</f>
        <v>0.73</v>
      </c>
      <c r="J54" s="147">
        <f>'Todas as Ruas'!J54</f>
        <v>0.78</v>
      </c>
      <c r="K54" s="147">
        <f>ROUND(F54 * H54, 2)</f>
        <v>41.87</v>
      </c>
      <c r="L54" s="147">
        <f t="shared" si="14"/>
        <v>611.29</v>
      </c>
      <c r="M54" s="147">
        <f>ROUND(F54 * J54, 2)</f>
        <v>653.16</v>
      </c>
      <c r="N54" s="142">
        <f t="shared" si="12"/>
        <v>5.5746965856844034E-4</v>
      </c>
      <c r="O54">
        <f t="shared" si="1"/>
        <v>535.91999999999996</v>
      </c>
    </row>
    <row r="55" spans="1:16" x14ac:dyDescent="0.2">
      <c r="A55" s="140" t="s">
        <v>1476</v>
      </c>
      <c r="B55" s="140" t="s">
        <v>367</v>
      </c>
      <c r="C55" s="140" t="s">
        <v>110</v>
      </c>
      <c r="D55" s="138" t="s">
        <v>124</v>
      </c>
      <c r="E55" s="140" t="s">
        <v>120</v>
      </c>
      <c r="F55" s="141">
        <f>ROUND(F51*0.03*2.5548,2)</f>
        <v>415.62</v>
      </c>
      <c r="G55" s="147">
        <f>'Todas as Ruas'!G55</f>
        <v>191.74</v>
      </c>
      <c r="H55" s="147">
        <f>'Todas as Ruas'!H55</f>
        <v>3.53</v>
      </c>
      <c r="I55" s="147">
        <f>'Todas as Ruas'!I55</f>
        <v>233.03</v>
      </c>
      <c r="J55" s="147">
        <f>'Todas as Ruas'!J55</f>
        <v>236.56</v>
      </c>
      <c r="K55" s="147">
        <f>ROUND(F55 * H55, 2)</f>
        <v>1467.14</v>
      </c>
      <c r="L55" s="147">
        <f t="shared" si="14"/>
        <v>96851.930000000008</v>
      </c>
      <c r="M55" s="147">
        <f>ROUND(F55 * J55, 2)</f>
        <v>98319.07</v>
      </c>
      <c r="N55" s="142">
        <f t="shared" si="12"/>
        <v>8.3914964761569275E-2</v>
      </c>
      <c r="O55">
        <f t="shared" si="1"/>
        <v>79690.97</v>
      </c>
    </row>
    <row r="56" spans="1:16" ht="25.5" x14ac:dyDescent="0.2">
      <c r="A56" s="140" t="s">
        <v>1477</v>
      </c>
      <c r="B56" s="140" t="s">
        <v>369</v>
      </c>
      <c r="C56" s="140" t="s">
        <v>110</v>
      </c>
      <c r="D56" s="138" t="s">
        <v>370</v>
      </c>
      <c r="E56" s="140" t="s">
        <v>120</v>
      </c>
      <c r="F56" s="141">
        <f>ROUND(F55*0.055,2)</f>
        <v>22.86</v>
      </c>
      <c r="G56" s="147">
        <f>'Todas as Ruas'!G56</f>
        <v>4117.58</v>
      </c>
      <c r="H56" s="147">
        <f>'Todas as Ruas'!H56</f>
        <v>0</v>
      </c>
      <c r="I56" s="147">
        <f>'Todas as Ruas'!I56</f>
        <v>4735.21</v>
      </c>
      <c r="J56" s="147" t="str">
        <f>'Todas as Ruas'!J56</f>
        <v>4735,21
(15.0%)</v>
      </c>
      <c r="K56" s="147">
        <f t="shared" si="15"/>
        <v>0</v>
      </c>
      <c r="L56" s="147">
        <f t="shared" si="14"/>
        <v>108246.9</v>
      </c>
      <c r="M56" s="147">
        <f>ROUND((F56 * 1 ) * TRUNC(G56 * (1 + 15 / 100), 2), 2)</f>
        <v>108246.9</v>
      </c>
      <c r="N56" s="142">
        <f t="shared" si="12"/>
        <v>9.2388331165552243E-2</v>
      </c>
      <c r="O56">
        <f t="shared" si="1"/>
        <v>94127.87</v>
      </c>
    </row>
    <row r="57" spans="1:16" ht="38.25" x14ac:dyDescent="0.2">
      <c r="A57" s="140" t="s">
        <v>1478</v>
      </c>
      <c r="B57" s="140" t="s">
        <v>348</v>
      </c>
      <c r="C57" s="140" t="s">
        <v>23</v>
      </c>
      <c r="D57" s="138" t="s">
        <v>349</v>
      </c>
      <c r="E57" s="140" t="s">
        <v>350</v>
      </c>
      <c r="F57" s="141">
        <f>ROUND(F56*30,2)</f>
        <v>685.8</v>
      </c>
      <c r="G57" s="147">
        <f>'Todas as Ruas'!G57</f>
        <v>1.69</v>
      </c>
      <c r="H57" s="147">
        <f>'Todas as Ruas'!H57</f>
        <v>0.13</v>
      </c>
      <c r="I57" s="147">
        <f>'Todas as Ruas'!I57</f>
        <v>1.95</v>
      </c>
      <c r="J57" s="147">
        <f>'Todas as Ruas'!J57</f>
        <v>2.08</v>
      </c>
      <c r="K57" s="147">
        <f>ROUND(F57 * H57, 2)</f>
        <v>89.15</v>
      </c>
      <c r="L57" s="147">
        <f t="shared" si="14"/>
        <v>1337.31</v>
      </c>
      <c r="M57" s="147">
        <f>ROUND(F57 * J57, 2)</f>
        <v>1426.46</v>
      </c>
      <c r="N57" s="142">
        <f t="shared" si="12"/>
        <v>1.2174783654258336E-3</v>
      </c>
      <c r="O57">
        <f t="shared" si="1"/>
        <v>1159</v>
      </c>
    </row>
    <row r="58" spans="1:16" ht="38.25" x14ac:dyDescent="0.2">
      <c r="A58" s="140" t="s">
        <v>1479</v>
      </c>
      <c r="B58" s="140" t="s">
        <v>352</v>
      </c>
      <c r="C58" s="140" t="s">
        <v>23</v>
      </c>
      <c r="D58" s="138" t="s">
        <v>353</v>
      </c>
      <c r="E58" s="140" t="s">
        <v>350</v>
      </c>
      <c r="F58" s="141">
        <f>ROUND(F56*(DMT!$H$31-30),2)</f>
        <v>7063.74</v>
      </c>
      <c r="G58" s="147">
        <f>'Todas as Ruas'!G58</f>
        <v>0.64</v>
      </c>
      <c r="H58" s="147">
        <f>'Todas as Ruas'!H58</f>
        <v>0.05</v>
      </c>
      <c r="I58" s="147">
        <f>'Todas as Ruas'!I58</f>
        <v>0.73</v>
      </c>
      <c r="J58" s="147">
        <f>'Todas as Ruas'!J58</f>
        <v>0.78</v>
      </c>
      <c r="K58" s="147">
        <f>ROUND(F58 * H58, 2)</f>
        <v>353.19</v>
      </c>
      <c r="L58" s="147">
        <f t="shared" si="14"/>
        <v>5156.5300000000007</v>
      </c>
      <c r="M58" s="147">
        <f>ROUND(F58 * J58, 2)</f>
        <v>5509.72</v>
      </c>
      <c r="N58" s="142">
        <f t="shared" si="12"/>
        <v>4.7025257627651834E-3</v>
      </c>
      <c r="O58">
        <f t="shared" si="1"/>
        <v>4520.79</v>
      </c>
    </row>
    <row r="59" spans="1:16" x14ac:dyDescent="0.2">
      <c r="A59" s="140" t="s">
        <v>1480</v>
      </c>
      <c r="B59" s="140" t="s">
        <v>340</v>
      </c>
      <c r="C59" s="140" t="s">
        <v>110</v>
      </c>
      <c r="D59" s="138" t="s">
        <v>116</v>
      </c>
      <c r="E59" s="140" t="s">
        <v>341</v>
      </c>
      <c r="F59" s="141">
        <f>ROUND(F55*DMT!$H$20,2)</f>
        <v>32820.129999999997</v>
      </c>
      <c r="G59" s="147">
        <f>'Todas as Ruas'!G59</f>
        <v>0.82</v>
      </c>
      <c r="H59" s="147">
        <f>'Todas as Ruas'!H59</f>
        <v>0</v>
      </c>
      <c r="I59" s="147">
        <f>'Todas as Ruas'!I59</f>
        <v>1.01</v>
      </c>
      <c r="J59" s="147">
        <f>'Todas as Ruas'!J59</f>
        <v>1.01</v>
      </c>
      <c r="K59" s="147">
        <f>ROUND(F59 * H59, 2)</f>
        <v>0</v>
      </c>
      <c r="L59" s="147">
        <f t="shared" si="14"/>
        <v>33148.33</v>
      </c>
      <c r="M59" s="147">
        <f>ROUND(F59 * J59, 2)</f>
        <v>33148.33</v>
      </c>
      <c r="N59" s="142">
        <f t="shared" si="12"/>
        <v>2.8291977780657097E-2</v>
      </c>
      <c r="O59">
        <f t="shared" si="1"/>
        <v>26912.5</v>
      </c>
    </row>
    <row r="60" spans="1:16" x14ac:dyDescent="0.2">
      <c r="A60" s="271" t="s">
        <v>377</v>
      </c>
      <c r="B60" s="271"/>
      <c r="C60" s="271"/>
      <c r="D60" s="134" t="s">
        <v>285</v>
      </c>
      <c r="E60" s="134"/>
      <c r="F60" s="136"/>
      <c r="G60" s="145"/>
      <c r="H60" s="145"/>
      <c r="I60" s="145"/>
      <c r="J60" s="145"/>
      <c r="K60" s="145"/>
      <c r="L60" s="145"/>
      <c r="M60" s="146">
        <f>SUM(M61:M71)</f>
        <v>132464.35</v>
      </c>
      <c r="N60" s="137">
        <f t="shared" si="12"/>
        <v>0.11305783570180414</v>
      </c>
      <c r="O60">
        <f t="shared" si="1"/>
        <v>0</v>
      </c>
    </row>
    <row r="61" spans="1:16" x14ac:dyDescent="0.2">
      <c r="A61" s="140" t="s">
        <v>378</v>
      </c>
      <c r="B61" s="140" t="s">
        <v>332</v>
      </c>
      <c r="C61" s="140" t="s">
        <v>110</v>
      </c>
      <c r="D61" s="138" t="s">
        <v>113</v>
      </c>
      <c r="E61" s="140" t="s">
        <v>48</v>
      </c>
      <c r="F61" s="141">
        <f>ROUND(F62*0.5,2)</f>
        <v>271.14</v>
      </c>
      <c r="G61" s="147">
        <f>'Todas as Ruas'!G61</f>
        <v>7.03</v>
      </c>
      <c r="H61" s="147">
        <f>'Todas as Ruas'!H61</f>
        <v>1.1200000000000001</v>
      </c>
      <c r="I61" s="147">
        <f>'Todas as Ruas'!I61</f>
        <v>7.55</v>
      </c>
      <c r="J61" s="147">
        <f>'Todas as Ruas'!J61</f>
        <v>8.67</v>
      </c>
      <c r="K61" s="147">
        <f t="shared" ref="K61:K71" si="16">TRUNC(F61 * H61, 2)</f>
        <v>303.67</v>
      </c>
      <c r="L61" s="147">
        <f t="shared" ref="L61:L71" si="17">M61 - K61</f>
        <v>2047.1100000000001</v>
      </c>
      <c r="M61" s="147">
        <f t="shared" ref="M61:M67" si="18">TRUNC(F61 * J61, 2)</f>
        <v>2350.7800000000002</v>
      </c>
      <c r="N61" s="142">
        <f t="shared" si="12"/>
        <v>2.0063820870376606E-3</v>
      </c>
      <c r="O61">
        <f t="shared" si="1"/>
        <v>1906.11</v>
      </c>
    </row>
    <row r="62" spans="1:16" x14ac:dyDescent="0.2">
      <c r="A62" s="140" t="s">
        <v>379</v>
      </c>
      <c r="B62" s="140" t="s">
        <v>380</v>
      </c>
      <c r="C62" s="140" t="s">
        <v>110</v>
      </c>
      <c r="D62" s="138" t="s">
        <v>132</v>
      </c>
      <c r="E62" s="140" t="s">
        <v>25</v>
      </c>
      <c r="F62" s="141">
        <f>ROUND(1084.53*0.5,2)</f>
        <v>542.27</v>
      </c>
      <c r="G62" s="147">
        <f>'Todas as Ruas'!G62</f>
        <v>1.85</v>
      </c>
      <c r="H62" s="147">
        <f>'Todas as Ruas'!H62</f>
        <v>0.04</v>
      </c>
      <c r="I62" s="147">
        <f>'Todas as Ruas'!I62</f>
        <v>2.2400000000000002</v>
      </c>
      <c r="J62" s="147">
        <f>'Todas as Ruas'!J62</f>
        <v>2.2799999999999998</v>
      </c>
      <c r="K62" s="147">
        <f t="shared" si="16"/>
        <v>21.69</v>
      </c>
      <c r="L62" s="147">
        <f t="shared" si="17"/>
        <v>1214.6799999999998</v>
      </c>
      <c r="M62" s="147">
        <f t="shared" si="18"/>
        <v>1236.3699999999999</v>
      </c>
      <c r="N62" s="142">
        <f t="shared" si="12"/>
        <v>1.0552372493175678E-3</v>
      </c>
      <c r="O62">
        <f t="shared" si="1"/>
        <v>1003.19</v>
      </c>
    </row>
    <row r="63" spans="1:16" ht="25.5" x14ac:dyDescent="0.2">
      <c r="A63" s="140" t="s">
        <v>381</v>
      </c>
      <c r="B63" s="140" t="s">
        <v>382</v>
      </c>
      <c r="C63" s="140" t="s">
        <v>110</v>
      </c>
      <c r="D63" s="138" t="s">
        <v>383</v>
      </c>
      <c r="E63" s="140" t="s">
        <v>48</v>
      </c>
      <c r="F63" s="141">
        <f>ROUND(F62*0.4,2)</f>
        <v>216.91</v>
      </c>
      <c r="G63" s="147">
        <f>'Todas as Ruas'!G63</f>
        <v>199.52</v>
      </c>
      <c r="H63" s="147">
        <f>'Todas as Ruas'!H63</f>
        <v>0.69</v>
      </c>
      <c r="I63" s="147">
        <f>'Todas as Ruas'!I63</f>
        <v>245.47</v>
      </c>
      <c r="J63" s="147">
        <f>'Todas as Ruas'!J63</f>
        <v>246.16</v>
      </c>
      <c r="K63" s="147">
        <f t="shared" si="16"/>
        <v>149.66</v>
      </c>
      <c r="L63" s="147">
        <f t="shared" si="17"/>
        <v>53244.899999999994</v>
      </c>
      <c r="M63" s="147">
        <f t="shared" si="18"/>
        <v>53394.559999999998</v>
      </c>
      <c r="N63" s="142">
        <f t="shared" si="12"/>
        <v>4.5572060647639329E-2</v>
      </c>
      <c r="O63">
        <f t="shared" si="1"/>
        <v>43277.88</v>
      </c>
    </row>
    <row r="64" spans="1:16" x14ac:dyDescent="0.2">
      <c r="A64" s="140" t="s">
        <v>384</v>
      </c>
      <c r="B64" s="140" t="s">
        <v>340</v>
      </c>
      <c r="C64" s="140" t="s">
        <v>110</v>
      </c>
      <c r="D64" s="138" t="s">
        <v>116</v>
      </c>
      <c r="E64" s="140" t="s">
        <v>341</v>
      </c>
      <c r="F64" s="141">
        <f>ROUND(F63*1.3*1.5*DMT!$H$20,2)</f>
        <v>33400.89</v>
      </c>
      <c r="G64" s="147">
        <f>'Todas as Ruas'!G64</f>
        <v>0.82</v>
      </c>
      <c r="H64" s="147">
        <f>'Todas as Ruas'!H64</f>
        <v>0</v>
      </c>
      <c r="I64" s="147">
        <f>'Todas as Ruas'!I64</f>
        <v>1.01</v>
      </c>
      <c r="J64" s="147">
        <f>'Todas as Ruas'!J64</f>
        <v>1.01</v>
      </c>
      <c r="K64" s="147">
        <f t="shared" si="16"/>
        <v>0</v>
      </c>
      <c r="L64" s="147">
        <f t="shared" si="17"/>
        <v>33734.89</v>
      </c>
      <c r="M64" s="147">
        <f t="shared" si="18"/>
        <v>33734.89</v>
      </c>
      <c r="N64" s="142">
        <f t="shared" si="12"/>
        <v>2.8792604584089491E-2</v>
      </c>
      <c r="O64">
        <f t="shared" si="1"/>
        <v>27388.720000000001</v>
      </c>
    </row>
    <row r="65" spans="1:15" ht="25.5" x14ac:dyDescent="0.2">
      <c r="A65" s="140" t="s">
        <v>385</v>
      </c>
      <c r="B65" s="140" t="s">
        <v>338</v>
      </c>
      <c r="C65" s="140" t="s">
        <v>110</v>
      </c>
      <c r="D65" s="138" t="s">
        <v>119</v>
      </c>
      <c r="E65" s="140" t="s">
        <v>48</v>
      </c>
      <c r="F65" s="141">
        <f>ROUND(F62*0.15,2)</f>
        <v>81.34</v>
      </c>
      <c r="G65" s="147">
        <f>'Todas as Ruas'!G65</f>
        <v>240.05</v>
      </c>
      <c r="H65" s="147">
        <f>'Todas as Ruas'!H65</f>
        <v>1.03</v>
      </c>
      <c r="I65" s="147">
        <f>'Todas as Ruas'!I65</f>
        <v>295.14</v>
      </c>
      <c r="J65" s="147">
        <f>'Todas as Ruas'!J65</f>
        <v>296.17</v>
      </c>
      <c r="K65" s="147">
        <f t="shared" si="16"/>
        <v>83.78</v>
      </c>
      <c r="L65" s="147">
        <f t="shared" si="17"/>
        <v>24006.68</v>
      </c>
      <c r="M65" s="147">
        <f t="shared" si="18"/>
        <v>24090.46</v>
      </c>
      <c r="N65" s="142">
        <f t="shared" si="12"/>
        <v>2.056111903814788E-2</v>
      </c>
      <c r="O65">
        <f t="shared" si="1"/>
        <v>19525.66</v>
      </c>
    </row>
    <row r="66" spans="1:15" x14ac:dyDescent="0.2">
      <c r="A66" s="140" t="s">
        <v>386</v>
      </c>
      <c r="B66" s="140" t="s">
        <v>340</v>
      </c>
      <c r="C66" s="140" t="s">
        <v>110</v>
      </c>
      <c r="D66" s="138" t="s">
        <v>116</v>
      </c>
      <c r="E66" s="140" t="s">
        <v>341</v>
      </c>
      <c r="F66" s="141">
        <f>ROUND(F65*1.3*1.8*DMT!$H$20,2)</f>
        <v>15030.17</v>
      </c>
      <c r="G66" s="147">
        <f>'Todas as Ruas'!G66</f>
        <v>0.82</v>
      </c>
      <c r="H66" s="147">
        <f>'Todas as Ruas'!H66</f>
        <v>0</v>
      </c>
      <c r="I66" s="147">
        <f>'Todas as Ruas'!I66</f>
        <v>1.01</v>
      </c>
      <c r="J66" s="147">
        <f>'Todas as Ruas'!J66</f>
        <v>1.01</v>
      </c>
      <c r="K66" s="147">
        <f t="shared" si="16"/>
        <v>0</v>
      </c>
      <c r="L66" s="147">
        <f t="shared" si="17"/>
        <v>15180.47</v>
      </c>
      <c r="M66" s="147">
        <f t="shared" si="18"/>
        <v>15180.47</v>
      </c>
      <c r="N66" s="142">
        <f t="shared" si="12"/>
        <v>1.2956475331937736E-2</v>
      </c>
      <c r="O66">
        <f t="shared" si="1"/>
        <v>12324.73</v>
      </c>
    </row>
    <row r="67" spans="1:15" x14ac:dyDescent="0.2">
      <c r="A67" s="140" t="s">
        <v>387</v>
      </c>
      <c r="B67" s="140" t="s">
        <v>343</v>
      </c>
      <c r="C67" s="140" t="s">
        <v>110</v>
      </c>
      <c r="D67" s="138" t="s">
        <v>344</v>
      </c>
      <c r="E67" s="140" t="s">
        <v>25</v>
      </c>
      <c r="F67" s="141">
        <f>F62</f>
        <v>542.27</v>
      </c>
      <c r="G67" s="147">
        <f>'Todas as Ruas'!G67</f>
        <v>0.56000000000000005</v>
      </c>
      <c r="H67" s="147">
        <f>'Todas as Ruas'!H67</f>
        <v>0.05</v>
      </c>
      <c r="I67" s="147">
        <f>'Todas as Ruas'!I67</f>
        <v>0.64</v>
      </c>
      <c r="J67" s="147">
        <f>'Todas as Ruas'!J67</f>
        <v>0.69</v>
      </c>
      <c r="K67" s="147">
        <f t="shared" si="16"/>
        <v>27.11</v>
      </c>
      <c r="L67" s="147">
        <f t="shared" si="17"/>
        <v>347.05</v>
      </c>
      <c r="M67" s="147">
        <f t="shared" si="18"/>
        <v>374.16</v>
      </c>
      <c r="N67" s="142">
        <f t="shared" si="12"/>
        <v>3.1934418434988009E-4</v>
      </c>
      <c r="O67">
        <f t="shared" si="1"/>
        <v>303.67</v>
      </c>
    </row>
    <row r="68" spans="1:15" ht="25.5" x14ac:dyDescent="0.2">
      <c r="A68" s="140" t="s">
        <v>388</v>
      </c>
      <c r="B68" s="140" t="s">
        <v>346</v>
      </c>
      <c r="C68" s="140" t="s">
        <v>110</v>
      </c>
      <c r="D68" s="138" t="s">
        <v>222</v>
      </c>
      <c r="E68" s="140" t="s">
        <v>120</v>
      </c>
      <c r="F68" s="141">
        <f>ROUND(F67*0.001,2)</f>
        <v>0.54</v>
      </c>
      <c r="G68" s="147">
        <f>'Todas as Ruas'!G68</f>
        <v>3122.09</v>
      </c>
      <c r="H68" s="147">
        <f>'Todas as Ruas'!H68</f>
        <v>0</v>
      </c>
      <c r="I68" s="147">
        <f>'Todas as Ruas'!I68</f>
        <v>3590.4</v>
      </c>
      <c r="J68" s="147" t="str">
        <f>'Todas as Ruas'!J68</f>
        <v>3590,4
(15.0%)</v>
      </c>
      <c r="K68" s="147">
        <f t="shared" si="16"/>
        <v>0</v>
      </c>
      <c r="L68" s="147">
        <f t="shared" si="17"/>
        <v>1938.82</v>
      </c>
      <c r="M68" s="147">
        <f>ROUND((F68 * 1 ) * TRUNC(G68 * (1 + 15 / 100), 2), 2)</f>
        <v>1938.82</v>
      </c>
      <c r="N68" s="142">
        <f t="shared" si="12"/>
        <v>1.6547757416646204E-3</v>
      </c>
      <c r="O68">
        <f t="shared" si="1"/>
        <v>1685.92</v>
      </c>
    </row>
    <row r="69" spans="1:15" ht="38.25" x14ac:dyDescent="0.2">
      <c r="A69" s="140" t="s">
        <v>389</v>
      </c>
      <c r="B69" s="140" t="s">
        <v>348</v>
      </c>
      <c r="C69" s="140" t="s">
        <v>23</v>
      </c>
      <c r="D69" s="138" t="s">
        <v>349</v>
      </c>
      <c r="E69" s="140" t="s">
        <v>350</v>
      </c>
      <c r="F69" s="141">
        <f>ROUND(F68*30,2)</f>
        <v>16.2</v>
      </c>
      <c r="G69" s="147">
        <f>'Todas as Ruas'!G69</f>
        <v>1.69</v>
      </c>
      <c r="H69" s="147">
        <f>'Todas as Ruas'!H69</f>
        <v>0.13</v>
      </c>
      <c r="I69" s="147">
        <f>'Todas as Ruas'!I69</f>
        <v>1.95</v>
      </c>
      <c r="J69" s="147">
        <f>'Todas as Ruas'!J69</f>
        <v>2.08</v>
      </c>
      <c r="K69" s="147">
        <f t="shared" si="16"/>
        <v>2.1</v>
      </c>
      <c r="L69" s="147">
        <f t="shared" si="17"/>
        <v>31.589999999999996</v>
      </c>
      <c r="M69" s="147">
        <f>TRUNC(F69 * J69, 2)</f>
        <v>33.69</v>
      </c>
      <c r="N69" s="142">
        <f t="shared" si="12"/>
        <v>2.875429113413368E-5</v>
      </c>
      <c r="O69">
        <f t="shared" si="1"/>
        <v>27.37</v>
      </c>
    </row>
    <row r="70" spans="1:15" ht="38.25" x14ac:dyDescent="0.2">
      <c r="A70" s="140" t="s">
        <v>390</v>
      </c>
      <c r="B70" s="140" t="s">
        <v>352</v>
      </c>
      <c r="C70" s="140" t="s">
        <v>23</v>
      </c>
      <c r="D70" s="138" t="s">
        <v>353</v>
      </c>
      <c r="E70" s="140" t="s">
        <v>350</v>
      </c>
      <c r="F70" s="141">
        <f>ROUND(F68*(DMT!$H$31-30),2)</f>
        <v>166.86</v>
      </c>
      <c r="G70" s="147">
        <f>'Todas as Ruas'!G70</f>
        <v>0.64</v>
      </c>
      <c r="H70" s="147">
        <f>'Todas as Ruas'!H70</f>
        <v>0.05</v>
      </c>
      <c r="I70" s="147">
        <f>'Todas as Ruas'!I70</f>
        <v>0.73</v>
      </c>
      <c r="J70" s="147">
        <f>'Todas as Ruas'!J70</f>
        <v>0.78</v>
      </c>
      <c r="K70" s="147">
        <f t="shared" si="16"/>
        <v>8.34</v>
      </c>
      <c r="L70" s="147">
        <f t="shared" si="17"/>
        <v>121.81</v>
      </c>
      <c r="M70" s="147">
        <f>TRUNC(F70 * J70, 2)</f>
        <v>130.15</v>
      </c>
      <c r="N70" s="142">
        <f t="shared" si="12"/>
        <v>1.1108254648582662E-4</v>
      </c>
      <c r="O70">
        <f t="shared" si="1"/>
        <v>106.79</v>
      </c>
    </row>
    <row r="71" spans="1:15" hidden="1" x14ac:dyDescent="0.2">
      <c r="A71" s="140" t="s">
        <v>391</v>
      </c>
      <c r="B71" s="140" t="s">
        <v>392</v>
      </c>
      <c r="C71" s="140" t="s">
        <v>110</v>
      </c>
      <c r="D71" s="138" t="s">
        <v>393</v>
      </c>
      <c r="E71" s="140" t="s">
        <v>48</v>
      </c>
      <c r="F71" s="141">
        <v>0</v>
      </c>
      <c r="G71" s="147">
        <f>'Todas as Ruas'!G71</f>
        <v>75.459999999999994</v>
      </c>
      <c r="H71" s="147">
        <f>'Todas as Ruas'!H71</f>
        <v>1.63</v>
      </c>
      <c r="I71" s="147">
        <f>'Todas as Ruas'!I71</f>
        <v>91.47</v>
      </c>
      <c r="J71" s="147">
        <f>'Todas as Ruas'!J71</f>
        <v>93.1</v>
      </c>
      <c r="K71" s="147">
        <f t="shared" si="16"/>
        <v>0</v>
      </c>
      <c r="L71" s="147">
        <f t="shared" si="17"/>
        <v>0</v>
      </c>
      <c r="M71" s="147">
        <f>TRUNC(F71 * J71, 2)</f>
        <v>0</v>
      </c>
      <c r="N71" s="142">
        <f t="shared" ref="N71:N102" si="19">M71 / $M$115</f>
        <v>0</v>
      </c>
      <c r="O71">
        <f t="shared" ref="O71:O114" si="20">TRUNC(F71*G71,2)</f>
        <v>0</v>
      </c>
    </row>
    <row r="72" spans="1:15" x14ac:dyDescent="0.2">
      <c r="A72" s="271" t="s">
        <v>75</v>
      </c>
      <c r="B72" s="271"/>
      <c r="C72" s="271"/>
      <c r="D72" s="134" t="s">
        <v>76</v>
      </c>
      <c r="E72" s="134"/>
      <c r="F72" s="136"/>
      <c r="G72" s="145"/>
      <c r="H72" s="145"/>
      <c r="I72" s="145"/>
      <c r="J72" s="145"/>
      <c r="K72" s="145"/>
      <c r="L72" s="145"/>
      <c r="M72" s="146">
        <f>SUM(M73:M73)</f>
        <v>2918.58</v>
      </c>
      <c r="N72" s="137">
        <f t="shared" si="19"/>
        <v>2.4909972994437484E-3</v>
      </c>
      <c r="O72">
        <f t="shared" si="20"/>
        <v>0</v>
      </c>
    </row>
    <row r="73" spans="1:15" x14ac:dyDescent="0.2">
      <c r="A73" s="140" t="s">
        <v>77</v>
      </c>
      <c r="B73" s="140" t="s">
        <v>394</v>
      </c>
      <c r="C73" s="140" t="s">
        <v>110</v>
      </c>
      <c r="D73" s="138" t="s">
        <v>157</v>
      </c>
      <c r="E73" s="140" t="s">
        <v>336</v>
      </c>
      <c r="F73" s="141">
        <v>42</v>
      </c>
      <c r="G73" s="147">
        <f>'Todas as Ruas'!G73</f>
        <v>56.33</v>
      </c>
      <c r="H73" s="147">
        <f>'Todas as Ruas'!H73</f>
        <v>34.56</v>
      </c>
      <c r="I73" s="147">
        <f>'Todas as Ruas'!I73</f>
        <v>34.93</v>
      </c>
      <c r="J73" s="147">
        <f>'Todas as Ruas'!J73</f>
        <v>69.489999999999995</v>
      </c>
      <c r="K73" s="147">
        <f>TRUNC(F73 * H73, 2)</f>
        <v>1451.52</v>
      </c>
      <c r="L73" s="147">
        <f>M73 - K73</f>
        <v>1467.06</v>
      </c>
      <c r="M73" s="147">
        <f>TRUNC(F73 * J73, 2)</f>
        <v>2918.58</v>
      </c>
      <c r="N73" s="142">
        <f t="shared" si="19"/>
        <v>2.4909972994437484E-3</v>
      </c>
      <c r="O73">
        <f t="shared" si="20"/>
        <v>2365.86</v>
      </c>
    </row>
    <row r="74" spans="1:15" x14ac:dyDescent="0.2">
      <c r="A74" s="271" t="s">
        <v>83</v>
      </c>
      <c r="B74" s="271"/>
      <c r="C74" s="271"/>
      <c r="D74" s="134" t="s">
        <v>84</v>
      </c>
      <c r="E74" s="134"/>
      <c r="F74" s="136"/>
      <c r="G74" s="145"/>
      <c r="H74" s="145"/>
      <c r="I74" s="145"/>
      <c r="J74" s="145"/>
      <c r="K74" s="145"/>
      <c r="L74" s="145"/>
      <c r="M74" s="146">
        <f>M75+M80+M83</f>
        <v>33075.25</v>
      </c>
      <c r="N74" s="137">
        <f t="shared" si="19"/>
        <v>2.8229604269345655E-2</v>
      </c>
      <c r="O74">
        <f t="shared" si="20"/>
        <v>0</v>
      </c>
    </row>
    <row r="75" spans="1:15" x14ac:dyDescent="0.2">
      <c r="A75" s="271" t="s">
        <v>85</v>
      </c>
      <c r="B75" s="271"/>
      <c r="C75" s="271"/>
      <c r="D75" s="134" t="s">
        <v>293</v>
      </c>
      <c r="E75" s="134"/>
      <c r="F75" s="136"/>
      <c r="G75" s="145"/>
      <c r="H75" s="145"/>
      <c r="I75" s="145"/>
      <c r="J75" s="145"/>
      <c r="K75" s="145"/>
      <c r="L75" s="145"/>
      <c r="M75" s="146">
        <f>SUM(M76:M79)</f>
        <v>15431.05</v>
      </c>
      <c r="N75" s="137">
        <f t="shared" si="19"/>
        <v>1.3170344440646291E-2</v>
      </c>
      <c r="O75">
        <f t="shared" si="20"/>
        <v>0</v>
      </c>
    </row>
    <row r="76" spans="1:15" x14ac:dyDescent="0.2">
      <c r="A76" s="140" t="s">
        <v>87</v>
      </c>
      <c r="B76" s="140" t="s">
        <v>397</v>
      </c>
      <c r="C76" s="140" t="s">
        <v>110</v>
      </c>
      <c r="D76" s="138" t="s">
        <v>117</v>
      </c>
      <c r="E76" s="140" t="s">
        <v>25</v>
      </c>
      <c r="F76" s="141">
        <v>72.8</v>
      </c>
      <c r="G76" s="147">
        <f>'Todas as Ruas'!G76</f>
        <v>28.04</v>
      </c>
      <c r="H76" s="147">
        <f>'Todas as Ruas'!H76</f>
        <v>1.01</v>
      </c>
      <c r="I76" s="147">
        <f>'Todas as Ruas'!I76</f>
        <v>33.58</v>
      </c>
      <c r="J76" s="147">
        <f>'Todas as Ruas'!J76</f>
        <v>34.590000000000003</v>
      </c>
      <c r="K76" s="147">
        <f>ROUND(F76 * H76, 2)</f>
        <v>73.53</v>
      </c>
      <c r="L76" s="147">
        <f>M76 - K76</f>
        <v>2444.62</v>
      </c>
      <c r="M76" s="147">
        <f>ROUND(F76 * J76, 2)</f>
        <v>2518.15</v>
      </c>
      <c r="N76" s="142">
        <f t="shared" si="19"/>
        <v>2.1492317666790958E-3</v>
      </c>
      <c r="O76">
        <f t="shared" si="20"/>
        <v>2041.31</v>
      </c>
    </row>
    <row r="77" spans="1:15" x14ac:dyDescent="0.2">
      <c r="A77" s="140" t="s">
        <v>90</v>
      </c>
      <c r="B77" s="140" t="s">
        <v>398</v>
      </c>
      <c r="C77" s="140" t="s">
        <v>110</v>
      </c>
      <c r="D77" s="138" t="s">
        <v>118</v>
      </c>
      <c r="E77" s="140" t="s">
        <v>25</v>
      </c>
      <c r="F77" s="141">
        <v>240.24</v>
      </c>
      <c r="G77" s="147">
        <f>'Todas as Ruas'!G77</f>
        <v>43.57</v>
      </c>
      <c r="H77" s="147">
        <f>'Todas as Ruas'!H77</f>
        <v>4.93</v>
      </c>
      <c r="I77" s="147">
        <f>'Todas as Ruas'!I77</f>
        <v>48.82</v>
      </c>
      <c r="J77" s="147">
        <f>'Todas as Ruas'!J77</f>
        <v>53.75</v>
      </c>
      <c r="K77" s="147">
        <f>ROUND(F77 * H77, 2)</f>
        <v>1184.3800000000001</v>
      </c>
      <c r="L77" s="147">
        <f>M77 - K77</f>
        <v>11728.52</v>
      </c>
      <c r="M77" s="147">
        <f>ROUND(F77 * J77, 2)</f>
        <v>12912.9</v>
      </c>
      <c r="N77" s="142">
        <f t="shared" si="19"/>
        <v>1.1021112673967196E-2</v>
      </c>
      <c r="O77">
        <f t="shared" si="20"/>
        <v>10467.25</v>
      </c>
    </row>
    <row r="78" spans="1:15" hidden="1" x14ac:dyDescent="0.2">
      <c r="A78" s="140" t="s">
        <v>399</v>
      </c>
      <c r="B78" s="140" t="s">
        <v>289</v>
      </c>
      <c r="C78" s="140" t="s">
        <v>110</v>
      </c>
      <c r="D78" s="138" t="s">
        <v>290</v>
      </c>
      <c r="E78" s="140" t="s">
        <v>155</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9"/>
        <v>0</v>
      </c>
      <c r="O78">
        <f t="shared" si="20"/>
        <v>0</v>
      </c>
    </row>
    <row r="79" spans="1:15" ht="25.5" hidden="1" x14ac:dyDescent="0.2">
      <c r="A79" s="140" t="s">
        <v>400</v>
      </c>
      <c r="B79" s="140" t="s">
        <v>291</v>
      </c>
      <c r="C79" s="140" t="s">
        <v>110</v>
      </c>
      <c r="D79" s="138" t="s">
        <v>292</v>
      </c>
      <c r="E79" s="140" t="s">
        <v>155</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9"/>
        <v>0</v>
      </c>
      <c r="O79">
        <f t="shared" si="20"/>
        <v>0</v>
      </c>
    </row>
    <row r="80" spans="1:15" hidden="1" x14ac:dyDescent="0.2">
      <c r="A80" s="271" t="s">
        <v>151</v>
      </c>
      <c r="B80" s="271"/>
      <c r="C80" s="271"/>
      <c r="D80" s="134" t="s">
        <v>294</v>
      </c>
      <c r="E80" s="134"/>
      <c r="F80" s="136"/>
      <c r="G80" s="145"/>
      <c r="H80" s="145"/>
      <c r="I80" s="145"/>
      <c r="J80" s="145"/>
      <c r="K80" s="145"/>
      <c r="L80" s="145"/>
      <c r="M80" s="146">
        <f>SUM(M81:M82)</f>
        <v>0</v>
      </c>
      <c r="N80" s="137">
        <f t="shared" si="19"/>
        <v>0</v>
      </c>
      <c r="O80">
        <f t="shared" si="20"/>
        <v>0</v>
      </c>
    </row>
    <row r="81" spans="1:15" hidden="1" x14ac:dyDescent="0.2">
      <c r="A81" s="140" t="s">
        <v>401</v>
      </c>
      <c r="B81" s="140" t="s">
        <v>289</v>
      </c>
      <c r="C81" s="140" t="s">
        <v>110</v>
      </c>
      <c r="D81" s="138" t="s">
        <v>290</v>
      </c>
      <c r="E81" s="140" t="s">
        <v>155</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19"/>
        <v>0</v>
      </c>
      <c r="O81">
        <f t="shared" si="20"/>
        <v>0</v>
      </c>
    </row>
    <row r="82" spans="1:15" ht="25.5" hidden="1" x14ac:dyDescent="0.2">
      <c r="A82" s="140" t="s">
        <v>402</v>
      </c>
      <c r="B82" s="140" t="s">
        <v>291</v>
      </c>
      <c r="C82" s="140" t="s">
        <v>110</v>
      </c>
      <c r="D82" s="138" t="s">
        <v>292</v>
      </c>
      <c r="E82" s="140" t="s">
        <v>155</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19"/>
        <v>0</v>
      </c>
      <c r="O82">
        <f t="shared" si="20"/>
        <v>0</v>
      </c>
    </row>
    <row r="83" spans="1:15" x14ac:dyDescent="0.2">
      <c r="A83" s="271" t="s">
        <v>403</v>
      </c>
      <c r="B83" s="271"/>
      <c r="C83" s="271"/>
      <c r="D83" s="134" t="s">
        <v>152</v>
      </c>
      <c r="E83" s="134"/>
      <c r="F83" s="136"/>
      <c r="G83" s="145"/>
      <c r="H83" s="145"/>
      <c r="I83" s="145"/>
      <c r="J83" s="145"/>
      <c r="K83" s="145"/>
      <c r="L83" s="145"/>
      <c r="M83" s="146">
        <f>SUM(M84:M85)</f>
        <v>17644.199999999997</v>
      </c>
      <c r="N83" s="137">
        <f t="shared" si="19"/>
        <v>1.5059259828699359E-2</v>
      </c>
      <c r="O83">
        <f t="shared" si="20"/>
        <v>0</v>
      </c>
    </row>
    <row r="84" spans="1:15" ht="25.5" x14ac:dyDescent="0.2">
      <c r="A84" s="140" t="s">
        <v>295</v>
      </c>
      <c r="B84" s="140" t="s">
        <v>404</v>
      </c>
      <c r="C84" s="140" t="s">
        <v>110</v>
      </c>
      <c r="D84" s="138" t="s">
        <v>154</v>
      </c>
      <c r="E84" s="140" t="s">
        <v>155</v>
      </c>
      <c r="F84" s="141">
        <v>15</v>
      </c>
      <c r="G84" s="147">
        <f>'Todas as Ruas'!G84</f>
        <v>482.55</v>
      </c>
      <c r="H84" s="147">
        <f>'Todas as Ruas'!H84</f>
        <v>72.010000000000005</v>
      </c>
      <c r="I84" s="147">
        <f>'Todas as Ruas'!I84</f>
        <v>523.36</v>
      </c>
      <c r="J84" s="147">
        <f>'Todas as Ruas'!J84</f>
        <v>595.37</v>
      </c>
      <c r="K84" s="147">
        <f>TRUNC(F84 * H84, 2)</f>
        <v>1080.1500000000001</v>
      </c>
      <c r="L84" s="147">
        <f>M84 - K84</f>
        <v>7850.4</v>
      </c>
      <c r="M84" s="147">
        <f>TRUNC(F84 * J84, 2)</f>
        <v>8930.5499999999993</v>
      </c>
      <c r="N84" s="142">
        <f t="shared" si="19"/>
        <v>7.6221915906185076E-3</v>
      </c>
      <c r="O84">
        <f t="shared" si="20"/>
        <v>7238.25</v>
      </c>
    </row>
    <row r="85" spans="1:15" ht="25.5" x14ac:dyDescent="0.2">
      <c r="A85" s="140" t="s">
        <v>296</v>
      </c>
      <c r="B85" s="140" t="s">
        <v>405</v>
      </c>
      <c r="C85" s="140" t="s">
        <v>110</v>
      </c>
      <c r="D85" s="138" t="s">
        <v>156</v>
      </c>
      <c r="E85" s="140" t="s">
        <v>155</v>
      </c>
      <c r="F85" s="141">
        <v>15</v>
      </c>
      <c r="G85" s="147">
        <f>'Todas as Ruas'!G85</f>
        <v>470.83</v>
      </c>
      <c r="H85" s="147">
        <f>'Todas as Ruas'!H85</f>
        <v>22.18</v>
      </c>
      <c r="I85" s="147">
        <f>'Todas as Ruas'!I85</f>
        <v>558.73</v>
      </c>
      <c r="J85" s="147">
        <f>'Todas as Ruas'!J85</f>
        <v>580.91</v>
      </c>
      <c r="K85" s="147">
        <f>TRUNC(F85 * H85, 2)</f>
        <v>332.7</v>
      </c>
      <c r="L85" s="147">
        <f>M85 - K85</f>
        <v>8380.9499999999989</v>
      </c>
      <c r="M85" s="147">
        <f>TRUNC(F85 * J85, 2)</f>
        <v>8713.65</v>
      </c>
      <c r="N85" s="142">
        <f t="shared" si="19"/>
        <v>7.4370682380808534E-3</v>
      </c>
      <c r="O85">
        <f t="shared" si="20"/>
        <v>7062.45</v>
      </c>
    </row>
    <row r="86" spans="1:15" x14ac:dyDescent="0.2">
      <c r="A86" s="271" t="s">
        <v>406</v>
      </c>
      <c r="B86" s="271"/>
      <c r="C86" s="271"/>
      <c r="D86" s="134" t="s">
        <v>213</v>
      </c>
      <c r="E86" s="134"/>
      <c r="F86" s="136"/>
      <c r="G86" s="145"/>
      <c r="H86" s="145"/>
      <c r="I86" s="145"/>
      <c r="J86" s="145"/>
      <c r="K86" s="145"/>
      <c r="L86" s="145"/>
      <c r="M86" s="146">
        <f>M87</f>
        <v>10039.970000000001</v>
      </c>
      <c r="N86" s="137">
        <f t="shared" si="19"/>
        <v>8.5690774816850161E-3</v>
      </c>
      <c r="O86">
        <f t="shared" si="20"/>
        <v>0</v>
      </c>
    </row>
    <row r="87" spans="1:15" x14ac:dyDescent="0.2">
      <c r="A87" s="271" t="s">
        <v>407</v>
      </c>
      <c r="B87" s="271"/>
      <c r="C87" s="271"/>
      <c r="D87" s="134" t="s">
        <v>215</v>
      </c>
      <c r="E87" s="134"/>
      <c r="F87" s="136"/>
      <c r="G87" s="145"/>
      <c r="H87" s="145"/>
      <c r="I87" s="145"/>
      <c r="J87" s="145"/>
      <c r="K87" s="145"/>
      <c r="L87" s="145"/>
      <c r="M87" s="146">
        <f>SUM(M88:M93)</f>
        <v>10039.970000000001</v>
      </c>
      <c r="N87" s="137">
        <f t="shared" si="19"/>
        <v>8.5690774816850161E-3</v>
      </c>
      <c r="O87">
        <f t="shared" si="20"/>
        <v>0</v>
      </c>
    </row>
    <row r="88" spans="1:15" x14ac:dyDescent="0.2">
      <c r="A88" s="140" t="s">
        <v>408</v>
      </c>
      <c r="B88" s="140" t="s">
        <v>409</v>
      </c>
      <c r="C88" s="140" t="s">
        <v>23</v>
      </c>
      <c r="D88" s="138" t="s">
        <v>410</v>
      </c>
      <c r="E88" s="140" t="s">
        <v>25</v>
      </c>
      <c r="F88" s="141">
        <f>F31+F67</f>
        <v>610.27</v>
      </c>
      <c r="G88" s="147">
        <f>'Todas as Ruas'!G88</f>
        <v>7.0000000000000007E-2</v>
      </c>
      <c r="H88" s="147">
        <f>'Todas as Ruas'!H88</f>
        <v>0.06</v>
      </c>
      <c r="I88" s="147">
        <f>'Todas as Ruas'!I88</f>
        <v>0.02</v>
      </c>
      <c r="J88" s="147">
        <f>'Todas as Ruas'!J88</f>
        <v>0.08</v>
      </c>
      <c r="K88" s="147">
        <f t="shared" ref="K88:K93" si="21">ROUND(F88 * H88, 2)</f>
        <v>36.619999999999997</v>
      </c>
      <c r="L88" s="147">
        <f t="shared" ref="L88:L93" si="22">M88 - K88</f>
        <v>12.200000000000003</v>
      </c>
      <c r="M88" s="147">
        <f t="shared" ref="M88:M93" si="23">ROUND(F88 * J88, 2)</f>
        <v>48.82</v>
      </c>
      <c r="N88" s="142">
        <f t="shared" si="19"/>
        <v>4.1667690506631236E-5</v>
      </c>
      <c r="O88">
        <f t="shared" si="20"/>
        <v>42.71</v>
      </c>
    </row>
    <row r="89" spans="1:15" x14ac:dyDescent="0.2">
      <c r="A89" s="140" t="s">
        <v>411</v>
      </c>
      <c r="B89" s="140" t="s">
        <v>412</v>
      </c>
      <c r="C89" s="140" t="s">
        <v>23</v>
      </c>
      <c r="D89" s="138" t="s">
        <v>413</v>
      </c>
      <c r="E89" s="140" t="s">
        <v>25</v>
      </c>
      <c r="F89" s="141">
        <f>F51+F41</f>
        <v>14518.29</v>
      </c>
      <c r="G89" s="147">
        <f>'Todas as Ruas'!G89</f>
        <v>0.03</v>
      </c>
      <c r="H89" s="147">
        <f>'Todas as Ruas'!H89</f>
        <v>0.03</v>
      </c>
      <c r="I89" s="147">
        <f>'Todas as Ruas'!I89</f>
        <v>0</v>
      </c>
      <c r="J89" s="147">
        <f>'Todas as Ruas'!J89</f>
        <v>0.03</v>
      </c>
      <c r="K89" s="147">
        <f t="shared" si="21"/>
        <v>435.55</v>
      </c>
      <c r="L89" s="147">
        <f t="shared" si="22"/>
        <v>0</v>
      </c>
      <c r="M89" s="147">
        <f t="shared" si="23"/>
        <v>435.55</v>
      </c>
      <c r="N89" s="142">
        <f t="shared" si="19"/>
        <v>3.7174032364119697E-4</v>
      </c>
      <c r="O89">
        <f t="shared" si="20"/>
        <v>435.54</v>
      </c>
    </row>
    <row r="90" spans="1:15" x14ac:dyDescent="0.2">
      <c r="A90" s="140" t="s">
        <v>414</v>
      </c>
      <c r="B90" s="140" t="s">
        <v>415</v>
      </c>
      <c r="C90" s="140" t="s">
        <v>23</v>
      </c>
      <c r="D90" s="138" t="s">
        <v>416</v>
      </c>
      <c r="E90" s="140" t="s">
        <v>109</v>
      </c>
      <c r="F90" s="141">
        <f>ROUNDUP((F55+F45)/100,0)</f>
        <v>10</v>
      </c>
      <c r="G90" s="147">
        <f>'Todas as Ruas'!G90</f>
        <v>112.25</v>
      </c>
      <c r="H90" s="147">
        <f>'Todas as Ruas'!H90</f>
        <v>119.29</v>
      </c>
      <c r="I90" s="147">
        <f>'Todas as Ruas'!I90</f>
        <v>19.2</v>
      </c>
      <c r="J90" s="147">
        <f>'Todas as Ruas'!J90</f>
        <v>138.49</v>
      </c>
      <c r="K90" s="147">
        <f t="shared" si="21"/>
        <v>1192.9000000000001</v>
      </c>
      <c r="L90" s="147">
        <f t="shared" si="22"/>
        <v>192</v>
      </c>
      <c r="M90" s="147">
        <f t="shared" si="23"/>
        <v>1384.9</v>
      </c>
      <c r="N90" s="142">
        <f t="shared" si="19"/>
        <v>1.1820070582268252E-3</v>
      </c>
      <c r="O90">
        <f t="shared" si="20"/>
        <v>1122.5</v>
      </c>
    </row>
    <row r="91" spans="1:15" x14ac:dyDescent="0.2">
      <c r="A91" s="140" t="s">
        <v>417</v>
      </c>
      <c r="B91" s="140" t="s">
        <v>418</v>
      </c>
      <c r="C91" s="140" t="s">
        <v>23</v>
      </c>
      <c r="D91" s="138" t="s">
        <v>419</v>
      </c>
      <c r="E91" s="140" t="s">
        <v>109</v>
      </c>
      <c r="F91" s="141">
        <f>F90</f>
        <v>10</v>
      </c>
      <c r="G91" s="147">
        <f>'Todas as Ruas'!G91</f>
        <v>392.87</v>
      </c>
      <c r="H91" s="147">
        <f>'Todas as Ruas'!H91</f>
        <v>417.51</v>
      </c>
      <c r="I91" s="147">
        <f>'Todas as Ruas'!I91</f>
        <v>67.209999999999994</v>
      </c>
      <c r="J91" s="147">
        <f>'Todas as Ruas'!J91</f>
        <v>484.72</v>
      </c>
      <c r="K91" s="147">
        <f t="shared" si="21"/>
        <v>4175.1000000000004</v>
      </c>
      <c r="L91" s="147">
        <f t="shared" si="22"/>
        <v>672.09999999999945</v>
      </c>
      <c r="M91" s="147">
        <f t="shared" si="23"/>
        <v>4847.2</v>
      </c>
      <c r="N91" s="142">
        <f t="shared" si="19"/>
        <v>4.137067378610056E-3</v>
      </c>
      <c r="O91">
        <f t="shared" si="20"/>
        <v>3928.7</v>
      </c>
    </row>
    <row r="92" spans="1:15" x14ac:dyDescent="0.2">
      <c r="A92" s="140" t="s">
        <v>420</v>
      </c>
      <c r="B92" s="140" t="s">
        <v>421</v>
      </c>
      <c r="C92" s="140" t="s">
        <v>23</v>
      </c>
      <c r="D92" s="138" t="s">
        <v>422</v>
      </c>
      <c r="E92" s="140" t="s">
        <v>109</v>
      </c>
      <c r="F92" s="141">
        <f>F91</f>
        <v>10</v>
      </c>
      <c r="G92" s="147">
        <f>'Todas as Ruas'!G92</f>
        <v>168.37</v>
      </c>
      <c r="H92" s="147">
        <f>'Todas as Ruas'!H92</f>
        <v>178.93</v>
      </c>
      <c r="I92" s="147">
        <f>'Todas as Ruas'!I92</f>
        <v>28.8</v>
      </c>
      <c r="J92" s="147">
        <f>'Todas as Ruas'!J92</f>
        <v>207.73</v>
      </c>
      <c r="K92" s="147">
        <f t="shared" si="21"/>
        <v>1789.3</v>
      </c>
      <c r="L92" s="147">
        <f t="shared" si="22"/>
        <v>288.00000000000023</v>
      </c>
      <c r="M92" s="147">
        <f t="shared" si="23"/>
        <v>2077.3000000000002</v>
      </c>
      <c r="N92" s="142">
        <f t="shared" si="19"/>
        <v>1.7729679125240696E-3</v>
      </c>
      <c r="O92">
        <f t="shared" si="20"/>
        <v>1683.7</v>
      </c>
    </row>
    <row r="93" spans="1:15" ht="25.5" x14ac:dyDescent="0.2">
      <c r="A93" s="140" t="s">
        <v>423</v>
      </c>
      <c r="B93" s="140" t="s">
        <v>424</v>
      </c>
      <c r="C93" s="140" t="s">
        <v>23</v>
      </c>
      <c r="D93" s="138" t="s">
        <v>425</v>
      </c>
      <c r="E93" s="140" t="s">
        <v>109</v>
      </c>
      <c r="F93" s="141">
        <f>F92</f>
        <v>10</v>
      </c>
      <c r="G93" s="147">
        <f>'Todas as Ruas'!G93</f>
        <v>101.01</v>
      </c>
      <c r="H93" s="147">
        <f>'Todas as Ruas'!H93</f>
        <v>107.35</v>
      </c>
      <c r="I93" s="147">
        <f>'Todas as Ruas'!I93</f>
        <v>17.27</v>
      </c>
      <c r="J93" s="147">
        <f>'Todas as Ruas'!J93</f>
        <v>124.62</v>
      </c>
      <c r="K93" s="147">
        <f t="shared" si="21"/>
        <v>1073.5</v>
      </c>
      <c r="L93" s="147">
        <f t="shared" si="22"/>
        <v>172.70000000000005</v>
      </c>
      <c r="M93" s="147">
        <f t="shared" si="23"/>
        <v>1246.2</v>
      </c>
      <c r="N93" s="142">
        <f t="shared" si="19"/>
        <v>1.0636271181762361E-3</v>
      </c>
      <c r="O93">
        <f t="shared" si="20"/>
        <v>1010.1</v>
      </c>
    </row>
    <row r="94" spans="1:15" x14ac:dyDescent="0.2">
      <c r="A94" s="271" t="s">
        <v>426</v>
      </c>
      <c r="B94" s="271"/>
      <c r="C94" s="271"/>
      <c r="D94" s="134" t="s">
        <v>231</v>
      </c>
      <c r="E94" s="134"/>
      <c r="F94" s="136"/>
      <c r="G94" s="145"/>
      <c r="H94" s="145"/>
      <c r="I94" s="145"/>
      <c r="J94" s="145"/>
      <c r="K94" s="145"/>
      <c r="L94" s="145"/>
      <c r="M94" s="146">
        <f>SUM(M95:M98)</f>
        <v>2491.12</v>
      </c>
      <c r="N94" s="137">
        <f t="shared" si="19"/>
        <v>2.1261617610585661E-3</v>
      </c>
      <c r="O94">
        <f t="shared" si="20"/>
        <v>0</v>
      </c>
    </row>
    <row r="95" spans="1:15" x14ac:dyDescent="0.2">
      <c r="A95" s="140" t="s">
        <v>427</v>
      </c>
      <c r="B95" s="140" t="s">
        <v>428</v>
      </c>
      <c r="C95" s="140" t="s">
        <v>110</v>
      </c>
      <c r="D95" s="138" t="s">
        <v>232</v>
      </c>
      <c r="E95" s="140" t="s">
        <v>123</v>
      </c>
      <c r="F95" s="141">
        <v>16</v>
      </c>
      <c r="G95" s="147">
        <f>'Todas as Ruas'!G95</f>
        <v>24.78</v>
      </c>
      <c r="H95" s="147">
        <f>'Todas as Ruas'!H95</f>
        <v>29.34</v>
      </c>
      <c r="I95" s="147">
        <f>'Todas as Ruas'!I95</f>
        <v>1.23</v>
      </c>
      <c r="J95" s="147">
        <f>'Todas as Ruas'!J95</f>
        <v>30.57</v>
      </c>
      <c r="K95" s="147">
        <f>TRUNC(F95 * H95, 2)</f>
        <v>469.44</v>
      </c>
      <c r="L95" s="147">
        <f>M95 - K95</f>
        <v>19.680000000000007</v>
      </c>
      <c r="M95" s="147">
        <f>TRUNC(F95 * J95, 2)</f>
        <v>489.12</v>
      </c>
      <c r="N95" s="142">
        <f t="shared" si="19"/>
        <v>4.1746212168380725E-4</v>
      </c>
      <c r="O95">
        <f t="shared" si="20"/>
        <v>396.48</v>
      </c>
    </row>
    <row r="96" spans="1:15" ht="25.5" x14ac:dyDescent="0.2">
      <c r="A96" s="140" t="s">
        <v>429</v>
      </c>
      <c r="B96" s="140" t="s">
        <v>430</v>
      </c>
      <c r="C96" s="140" t="s">
        <v>110</v>
      </c>
      <c r="D96" s="138" t="s">
        <v>288</v>
      </c>
      <c r="E96" s="140" t="s">
        <v>233</v>
      </c>
      <c r="F96" s="141">
        <v>440</v>
      </c>
      <c r="G96" s="147">
        <f>'Todas as Ruas'!G96</f>
        <v>0.9</v>
      </c>
      <c r="H96" s="147">
        <f>'Todas as Ruas'!H96</f>
        <v>0.05</v>
      </c>
      <c r="I96" s="147">
        <f>'Todas as Ruas'!I96</f>
        <v>1.06</v>
      </c>
      <c r="J96" s="147">
        <f>'Todas as Ruas'!J96</f>
        <v>1.1100000000000001</v>
      </c>
      <c r="K96" s="147">
        <f>TRUNC(F96 * H96, 2)</f>
        <v>22</v>
      </c>
      <c r="L96" s="147">
        <f>M96 - K96</f>
        <v>466.4</v>
      </c>
      <c r="M96" s="147">
        <f>TRUNC(F96 * J96, 2)</f>
        <v>488.4</v>
      </c>
      <c r="N96" s="142">
        <f t="shared" si="19"/>
        <v>4.1684760433098513E-4</v>
      </c>
      <c r="O96">
        <f t="shared" si="20"/>
        <v>396</v>
      </c>
    </row>
    <row r="97" spans="1:19" ht="25.5" x14ac:dyDescent="0.2">
      <c r="A97" s="140" t="s">
        <v>431</v>
      </c>
      <c r="B97" s="140" t="s">
        <v>432</v>
      </c>
      <c r="C97" s="140" t="s">
        <v>110</v>
      </c>
      <c r="D97" s="138" t="s">
        <v>286</v>
      </c>
      <c r="E97" s="140" t="s">
        <v>234</v>
      </c>
      <c r="F97" s="141">
        <v>440</v>
      </c>
      <c r="G97" s="147">
        <f>'Todas as Ruas'!G97</f>
        <v>0.8</v>
      </c>
      <c r="H97" s="147">
        <f>'Todas as Ruas'!H97</f>
        <v>0.23</v>
      </c>
      <c r="I97" s="147">
        <f>'Todas as Ruas'!I97</f>
        <v>0.75</v>
      </c>
      <c r="J97" s="147">
        <f>'Todas as Ruas'!J97</f>
        <v>0.98</v>
      </c>
      <c r="K97" s="147">
        <f>TRUNC(F97 * H97, 2)</f>
        <v>101.2</v>
      </c>
      <c r="L97" s="147">
        <f>M97 - K97</f>
        <v>330</v>
      </c>
      <c r="M97" s="147">
        <f>TRUNC(F97 * J97, 2)</f>
        <v>431.2</v>
      </c>
      <c r="N97" s="142">
        <f t="shared" si="19"/>
        <v>3.6802761463456345E-4</v>
      </c>
      <c r="O97">
        <f t="shared" si="20"/>
        <v>352</v>
      </c>
    </row>
    <row r="98" spans="1:19" ht="25.5" x14ac:dyDescent="0.2">
      <c r="A98" s="140" t="s">
        <v>433</v>
      </c>
      <c r="B98" s="140" t="s">
        <v>434</v>
      </c>
      <c r="C98" s="140" t="s">
        <v>110</v>
      </c>
      <c r="D98" s="138" t="s">
        <v>287</v>
      </c>
      <c r="E98" s="140" t="s">
        <v>233</v>
      </c>
      <c r="F98" s="141">
        <v>440</v>
      </c>
      <c r="G98" s="147">
        <f>'Todas as Ruas'!G98</f>
        <v>2</v>
      </c>
      <c r="H98" s="147">
        <f>'Todas as Ruas'!H98</f>
        <v>0.51</v>
      </c>
      <c r="I98" s="147">
        <f>'Todas as Ruas'!I98</f>
        <v>1.95</v>
      </c>
      <c r="J98" s="147">
        <f>'Todas as Ruas'!J98</f>
        <v>2.46</v>
      </c>
      <c r="K98" s="147">
        <f>TRUNC(F98 * H98, 2)</f>
        <v>224.4</v>
      </c>
      <c r="L98" s="147">
        <f>M98 - K98</f>
        <v>858.00000000000011</v>
      </c>
      <c r="M98" s="147">
        <f>TRUNC(F98 * J98, 2)</f>
        <v>1082.4000000000001</v>
      </c>
      <c r="N98" s="142">
        <f t="shared" si="19"/>
        <v>9.2382442040921044E-4</v>
      </c>
      <c r="O98">
        <f t="shared" si="20"/>
        <v>880</v>
      </c>
    </row>
    <row r="99" spans="1:19" hidden="1" x14ac:dyDescent="0.2">
      <c r="A99" s="271" t="s">
        <v>1378</v>
      </c>
      <c r="B99" s="271"/>
      <c r="C99" s="271"/>
      <c r="D99" s="134" t="s">
        <v>1379</v>
      </c>
      <c r="E99" s="134"/>
      <c r="F99" s="136"/>
      <c r="G99" s="145"/>
      <c r="H99" s="145"/>
      <c r="I99" s="145"/>
      <c r="J99" s="145"/>
      <c r="K99" s="145"/>
      <c r="L99" s="145"/>
      <c r="M99" s="146">
        <f>SUM(M100:M114)</f>
        <v>0</v>
      </c>
      <c r="N99" s="137">
        <f t="shared" si="19"/>
        <v>0</v>
      </c>
      <c r="O99">
        <f t="shared" si="20"/>
        <v>0</v>
      </c>
      <c r="P99" s="153"/>
      <c r="Q99" s="151"/>
      <c r="R99" s="151"/>
      <c r="S99">
        <f t="shared" ref="S99:S114" si="24">TRUNC(F99*G99,2)</f>
        <v>0</v>
      </c>
    </row>
    <row r="100" spans="1:19" ht="38.25" hidden="1" x14ac:dyDescent="0.2">
      <c r="A100" s="140" t="s">
        <v>1146</v>
      </c>
      <c r="B100" s="140" t="s">
        <v>1147</v>
      </c>
      <c r="C100" s="140" t="s">
        <v>23</v>
      </c>
      <c r="D100" s="138" t="s">
        <v>1148</v>
      </c>
      <c r="E100" s="140" t="s">
        <v>80</v>
      </c>
      <c r="F100" s="141">
        <v>0</v>
      </c>
      <c r="G100" s="147">
        <v>66.77</v>
      </c>
      <c r="H100" s="147">
        <v>9.68</v>
      </c>
      <c r="I100" s="147">
        <v>72.7</v>
      </c>
      <c r="J100" s="147">
        <f t="shared" ref="J100:J114" si="25">TRUNC(G100 * (1 + 23.38 / 100), 2)</f>
        <v>82.38</v>
      </c>
      <c r="K100" s="147">
        <f t="shared" ref="K100:K114" si="26">TRUNC(F100 * H100, 2)</f>
        <v>0</v>
      </c>
      <c r="L100" s="147">
        <f t="shared" ref="L100:L114" si="27">M100 - K100</f>
        <v>0</v>
      </c>
      <c r="M100" s="147">
        <f t="shared" ref="M100:M114" si="28">TRUNC(F100 * J100, 2)</f>
        <v>0</v>
      </c>
      <c r="N100" s="142">
        <f t="shared" si="19"/>
        <v>0</v>
      </c>
      <c r="O100">
        <f t="shared" si="20"/>
        <v>0</v>
      </c>
      <c r="P100" s="152"/>
      <c r="Q100" s="152"/>
      <c r="R100" s="152"/>
      <c r="S100">
        <f t="shared" si="24"/>
        <v>0</v>
      </c>
    </row>
    <row r="101" spans="1:19" ht="38.25" hidden="1" x14ac:dyDescent="0.2">
      <c r="A101" s="140" t="s">
        <v>1164</v>
      </c>
      <c r="B101" s="140" t="s">
        <v>1165</v>
      </c>
      <c r="C101" s="140" t="s">
        <v>23</v>
      </c>
      <c r="D101" s="138" t="s">
        <v>1166</v>
      </c>
      <c r="E101" s="140" t="s">
        <v>25</v>
      </c>
      <c r="F101" s="141">
        <v>0</v>
      </c>
      <c r="G101" s="147">
        <v>0.71</v>
      </c>
      <c r="H101" s="147">
        <v>0.27</v>
      </c>
      <c r="I101" s="147">
        <v>0.6</v>
      </c>
      <c r="J101" s="147">
        <f t="shared" si="25"/>
        <v>0.87</v>
      </c>
      <c r="K101" s="147">
        <f t="shared" si="26"/>
        <v>0</v>
      </c>
      <c r="L101" s="147">
        <f t="shared" si="27"/>
        <v>0</v>
      </c>
      <c r="M101" s="147">
        <f t="shared" si="28"/>
        <v>0</v>
      </c>
      <c r="N101" s="142">
        <f t="shared" si="19"/>
        <v>0</v>
      </c>
      <c r="O101">
        <f t="shared" si="20"/>
        <v>0</v>
      </c>
      <c r="P101" s="152"/>
      <c r="Q101" s="152"/>
      <c r="R101" s="152"/>
      <c r="S101">
        <f t="shared" si="24"/>
        <v>0</v>
      </c>
    </row>
    <row r="102" spans="1:19" ht="38.25" hidden="1" x14ac:dyDescent="0.2">
      <c r="A102" s="140" t="s">
        <v>1174</v>
      </c>
      <c r="B102" s="140" t="s">
        <v>1175</v>
      </c>
      <c r="C102" s="140" t="s">
        <v>23</v>
      </c>
      <c r="D102" s="138" t="s">
        <v>1176</v>
      </c>
      <c r="E102" s="140" t="s">
        <v>25</v>
      </c>
      <c r="F102" s="141">
        <v>0</v>
      </c>
      <c r="G102" s="147">
        <v>0.78</v>
      </c>
      <c r="H102" s="147">
        <v>0.66</v>
      </c>
      <c r="I102" s="147">
        <v>0.3</v>
      </c>
      <c r="J102" s="147">
        <f t="shared" si="25"/>
        <v>0.96</v>
      </c>
      <c r="K102" s="147">
        <f t="shared" si="26"/>
        <v>0</v>
      </c>
      <c r="L102" s="147">
        <f t="shared" si="27"/>
        <v>0</v>
      </c>
      <c r="M102" s="147">
        <f t="shared" si="28"/>
        <v>0</v>
      </c>
      <c r="N102" s="142">
        <f t="shared" si="19"/>
        <v>0</v>
      </c>
      <c r="O102">
        <f t="shared" si="20"/>
        <v>0</v>
      </c>
      <c r="P102" s="152"/>
      <c r="Q102" s="152"/>
      <c r="R102" s="152"/>
      <c r="S102">
        <f t="shared" si="24"/>
        <v>0</v>
      </c>
    </row>
    <row r="103" spans="1:19" ht="38.25" hidden="1" x14ac:dyDescent="0.2">
      <c r="A103" s="140" t="s">
        <v>1182</v>
      </c>
      <c r="B103" s="140" t="s">
        <v>1183</v>
      </c>
      <c r="C103" s="140" t="s">
        <v>23</v>
      </c>
      <c r="D103" s="138" t="s">
        <v>1184</v>
      </c>
      <c r="E103" s="140" t="s">
        <v>48</v>
      </c>
      <c r="F103" s="141">
        <v>0</v>
      </c>
      <c r="G103" s="147">
        <v>799.28</v>
      </c>
      <c r="H103" s="147">
        <v>90.78</v>
      </c>
      <c r="I103" s="147">
        <v>895.37</v>
      </c>
      <c r="J103" s="147">
        <f t="shared" si="25"/>
        <v>986.15</v>
      </c>
      <c r="K103" s="147">
        <f t="shared" si="26"/>
        <v>0</v>
      </c>
      <c r="L103" s="147">
        <f t="shared" si="27"/>
        <v>0</v>
      </c>
      <c r="M103" s="147">
        <f t="shared" si="28"/>
        <v>0</v>
      </c>
      <c r="N103" s="142">
        <f t="shared" ref="N103:N114" si="29">M103 / $M$115</f>
        <v>0</v>
      </c>
      <c r="O103">
        <f t="shared" si="20"/>
        <v>0</v>
      </c>
      <c r="P103" s="152"/>
      <c r="Q103" s="152"/>
      <c r="R103" s="152"/>
      <c r="S103">
        <f t="shared" si="24"/>
        <v>0</v>
      </c>
    </row>
    <row r="104" spans="1:19" ht="38.25" hidden="1" x14ac:dyDescent="0.2">
      <c r="A104" s="140" t="s">
        <v>1198</v>
      </c>
      <c r="B104" s="140" t="s">
        <v>1199</v>
      </c>
      <c r="C104" s="140" t="s">
        <v>23</v>
      </c>
      <c r="D104" s="138" t="s">
        <v>1200</v>
      </c>
      <c r="E104" s="140" t="s">
        <v>48</v>
      </c>
      <c r="F104" s="141">
        <v>0</v>
      </c>
      <c r="G104" s="147">
        <v>181.1</v>
      </c>
      <c r="H104" s="147">
        <v>59.53</v>
      </c>
      <c r="I104" s="147">
        <v>163.91</v>
      </c>
      <c r="J104" s="147">
        <f t="shared" si="25"/>
        <v>223.44</v>
      </c>
      <c r="K104" s="147">
        <f t="shared" si="26"/>
        <v>0</v>
      </c>
      <c r="L104" s="147">
        <f t="shared" si="27"/>
        <v>0</v>
      </c>
      <c r="M104" s="147">
        <f t="shared" si="28"/>
        <v>0</v>
      </c>
      <c r="N104" s="142">
        <f t="shared" si="29"/>
        <v>0</v>
      </c>
      <c r="O104">
        <f t="shared" si="20"/>
        <v>0</v>
      </c>
      <c r="P104" s="152"/>
      <c r="Q104" s="152"/>
      <c r="R104" s="152"/>
      <c r="S104">
        <f t="shared" si="24"/>
        <v>0</v>
      </c>
    </row>
    <row r="105" spans="1:19" ht="38.25" hidden="1" x14ac:dyDescent="0.2">
      <c r="A105" s="140" t="s">
        <v>1380</v>
      </c>
      <c r="B105" s="140" t="s">
        <v>1381</v>
      </c>
      <c r="C105" s="140" t="s">
        <v>23</v>
      </c>
      <c r="D105" s="138" t="s">
        <v>1382</v>
      </c>
      <c r="E105" s="140" t="s">
        <v>25</v>
      </c>
      <c r="F105" s="141">
        <v>0</v>
      </c>
      <c r="G105" s="147">
        <v>8.6</v>
      </c>
      <c r="H105" s="147">
        <v>0</v>
      </c>
      <c r="I105" s="147">
        <v>10.61</v>
      </c>
      <c r="J105" s="147">
        <f t="shared" si="25"/>
        <v>10.61</v>
      </c>
      <c r="K105" s="147">
        <f t="shared" si="26"/>
        <v>0</v>
      </c>
      <c r="L105" s="147">
        <f t="shared" si="27"/>
        <v>0</v>
      </c>
      <c r="M105" s="147">
        <f t="shared" si="28"/>
        <v>0</v>
      </c>
      <c r="N105" s="142">
        <f t="shared" si="29"/>
        <v>0</v>
      </c>
      <c r="O105">
        <f t="shared" si="20"/>
        <v>0</v>
      </c>
      <c r="P105" s="152"/>
      <c r="Q105" s="152"/>
      <c r="R105" s="152"/>
      <c r="S105">
        <f t="shared" si="24"/>
        <v>0</v>
      </c>
    </row>
    <row r="106" spans="1:19" ht="38.25" hidden="1" x14ac:dyDescent="0.2">
      <c r="A106" s="140" t="s">
        <v>1208</v>
      </c>
      <c r="B106" s="140" t="s">
        <v>1209</v>
      </c>
      <c r="C106" s="140" t="s">
        <v>23</v>
      </c>
      <c r="D106" s="138" t="s">
        <v>1210</v>
      </c>
      <c r="E106" s="140" t="s">
        <v>48</v>
      </c>
      <c r="F106" s="141">
        <v>0</v>
      </c>
      <c r="G106" s="147">
        <v>697.78</v>
      </c>
      <c r="H106" s="147">
        <v>197.63</v>
      </c>
      <c r="I106" s="147">
        <v>663.29</v>
      </c>
      <c r="J106" s="147">
        <f t="shared" si="25"/>
        <v>860.92</v>
      </c>
      <c r="K106" s="147">
        <f t="shared" si="26"/>
        <v>0</v>
      </c>
      <c r="L106" s="147">
        <f t="shared" si="27"/>
        <v>0</v>
      </c>
      <c r="M106" s="147">
        <f t="shared" si="28"/>
        <v>0</v>
      </c>
      <c r="N106" s="142">
        <f t="shared" si="29"/>
        <v>0</v>
      </c>
      <c r="O106">
        <f t="shared" si="20"/>
        <v>0</v>
      </c>
      <c r="P106" s="152"/>
      <c r="Q106" s="152"/>
      <c r="R106" s="152"/>
      <c r="S106">
        <f t="shared" si="24"/>
        <v>0</v>
      </c>
    </row>
    <row r="107" spans="1:19" hidden="1" x14ac:dyDescent="0.2">
      <c r="A107" s="140" t="s">
        <v>1383</v>
      </c>
      <c r="B107" s="140" t="s">
        <v>1384</v>
      </c>
      <c r="C107" s="140" t="s">
        <v>23</v>
      </c>
      <c r="D107" s="138" t="s">
        <v>1385</v>
      </c>
      <c r="E107" s="140" t="s">
        <v>1159</v>
      </c>
      <c r="F107" s="141">
        <v>0</v>
      </c>
      <c r="G107" s="147">
        <v>2.39</v>
      </c>
      <c r="H107" s="147">
        <v>0</v>
      </c>
      <c r="I107" s="147">
        <v>2.94</v>
      </c>
      <c r="J107" s="147">
        <f t="shared" si="25"/>
        <v>2.94</v>
      </c>
      <c r="K107" s="147">
        <f t="shared" si="26"/>
        <v>0</v>
      </c>
      <c r="L107" s="147">
        <f t="shared" si="27"/>
        <v>0</v>
      </c>
      <c r="M107" s="147">
        <f t="shared" si="28"/>
        <v>0</v>
      </c>
      <c r="N107" s="142">
        <f t="shared" si="29"/>
        <v>0</v>
      </c>
      <c r="O107">
        <f t="shared" si="20"/>
        <v>0</v>
      </c>
      <c r="P107" s="152"/>
      <c r="Q107" s="152"/>
      <c r="R107" s="152"/>
      <c r="S107">
        <f t="shared" si="24"/>
        <v>0</v>
      </c>
    </row>
    <row r="108" spans="1:19" ht="38.25" hidden="1" x14ac:dyDescent="0.2">
      <c r="A108" s="140" t="s">
        <v>1218</v>
      </c>
      <c r="B108" s="140" t="s">
        <v>1219</v>
      </c>
      <c r="C108" s="140" t="s">
        <v>23</v>
      </c>
      <c r="D108" s="138" t="s">
        <v>1220</v>
      </c>
      <c r="E108" s="140" t="s">
        <v>25</v>
      </c>
      <c r="F108" s="141">
        <v>0</v>
      </c>
      <c r="G108" s="147">
        <v>13.56</v>
      </c>
      <c r="H108" s="147">
        <v>0.46</v>
      </c>
      <c r="I108" s="147">
        <v>16.27</v>
      </c>
      <c r="J108" s="147">
        <f t="shared" si="25"/>
        <v>16.73</v>
      </c>
      <c r="K108" s="147">
        <f t="shared" si="26"/>
        <v>0</v>
      </c>
      <c r="L108" s="147">
        <f t="shared" si="27"/>
        <v>0</v>
      </c>
      <c r="M108" s="147">
        <f t="shared" si="28"/>
        <v>0</v>
      </c>
      <c r="N108" s="142">
        <f t="shared" si="29"/>
        <v>0</v>
      </c>
      <c r="O108">
        <f t="shared" si="20"/>
        <v>0</v>
      </c>
      <c r="P108" s="152"/>
      <c r="Q108" s="152"/>
      <c r="R108" s="152"/>
      <c r="S108">
        <f t="shared" si="24"/>
        <v>0</v>
      </c>
    </row>
    <row r="109" spans="1:19" ht="38.25" hidden="1" x14ac:dyDescent="0.2">
      <c r="A109" s="140" t="s">
        <v>1224</v>
      </c>
      <c r="B109" s="140" t="s">
        <v>1225</v>
      </c>
      <c r="C109" s="140" t="s">
        <v>23</v>
      </c>
      <c r="D109" s="138" t="s">
        <v>1226</v>
      </c>
      <c r="E109" s="140" t="s">
        <v>25</v>
      </c>
      <c r="F109" s="141">
        <v>0</v>
      </c>
      <c r="G109" s="147">
        <v>30.1</v>
      </c>
      <c r="H109" s="147">
        <v>13.75</v>
      </c>
      <c r="I109" s="147">
        <v>23.38</v>
      </c>
      <c r="J109" s="147">
        <f t="shared" si="25"/>
        <v>37.130000000000003</v>
      </c>
      <c r="K109" s="147">
        <f t="shared" si="26"/>
        <v>0</v>
      </c>
      <c r="L109" s="147">
        <f t="shared" si="27"/>
        <v>0</v>
      </c>
      <c r="M109" s="147">
        <f t="shared" si="28"/>
        <v>0</v>
      </c>
      <c r="N109" s="142">
        <f t="shared" si="29"/>
        <v>0</v>
      </c>
      <c r="O109">
        <f t="shared" si="20"/>
        <v>0</v>
      </c>
      <c r="P109" s="152"/>
      <c r="Q109" s="152"/>
      <c r="R109" s="152"/>
      <c r="S109">
        <f t="shared" si="24"/>
        <v>0</v>
      </c>
    </row>
    <row r="110" spans="1:19" ht="25.5" hidden="1" x14ac:dyDescent="0.2">
      <c r="A110" s="140" t="s">
        <v>1472</v>
      </c>
      <c r="B110" s="140">
        <v>1</v>
      </c>
      <c r="C110" s="140" t="s">
        <v>1386</v>
      </c>
      <c r="D110" s="138" t="s">
        <v>1392</v>
      </c>
      <c r="E110" s="140" t="s">
        <v>1159</v>
      </c>
      <c r="F110" s="141">
        <v>0</v>
      </c>
      <c r="G110" s="147">
        <v>25</v>
      </c>
      <c r="H110" s="147">
        <f>J110-I110</f>
        <v>6.1699999999999982</v>
      </c>
      <c r="I110" s="147">
        <f>ROUND(J110*0.8,2)</f>
        <v>24.67</v>
      </c>
      <c r="J110" s="147">
        <f t="shared" si="25"/>
        <v>30.84</v>
      </c>
      <c r="K110" s="147">
        <f t="shared" si="26"/>
        <v>0</v>
      </c>
      <c r="L110" s="147">
        <f t="shared" si="27"/>
        <v>0</v>
      </c>
      <c r="M110" s="147">
        <f t="shared" si="28"/>
        <v>0</v>
      </c>
      <c r="N110" s="142">
        <f t="shared" si="29"/>
        <v>0</v>
      </c>
      <c r="O110">
        <f t="shared" si="20"/>
        <v>0</v>
      </c>
      <c r="P110" s="152"/>
      <c r="Q110" s="152"/>
      <c r="R110" s="152"/>
      <c r="S110">
        <f t="shared" si="24"/>
        <v>0</v>
      </c>
    </row>
    <row r="111" spans="1:19" ht="25.5" hidden="1" x14ac:dyDescent="0.2">
      <c r="A111" s="140" t="s">
        <v>1388</v>
      </c>
      <c r="B111" s="140">
        <v>2</v>
      </c>
      <c r="C111" s="140" t="s">
        <v>1387</v>
      </c>
      <c r="D111" s="138" t="s">
        <v>1393</v>
      </c>
      <c r="E111" s="140" t="s">
        <v>33</v>
      </c>
      <c r="F111" s="141">
        <v>0</v>
      </c>
      <c r="G111" s="147">
        <v>64.900000000000006</v>
      </c>
      <c r="H111" s="147">
        <f>J111-I111</f>
        <v>16.009999999999991</v>
      </c>
      <c r="I111" s="147">
        <f>ROUND(J111*0.8,2)</f>
        <v>64.06</v>
      </c>
      <c r="J111" s="147">
        <f t="shared" si="25"/>
        <v>80.069999999999993</v>
      </c>
      <c r="K111" s="147">
        <f t="shared" si="26"/>
        <v>0</v>
      </c>
      <c r="L111" s="147">
        <f t="shared" si="27"/>
        <v>0</v>
      </c>
      <c r="M111" s="147">
        <f t="shared" si="28"/>
        <v>0</v>
      </c>
      <c r="N111" s="142">
        <f t="shared" si="29"/>
        <v>0</v>
      </c>
      <c r="O111">
        <f t="shared" si="20"/>
        <v>0</v>
      </c>
      <c r="P111" s="152"/>
      <c r="Q111" s="152"/>
      <c r="R111" s="152"/>
      <c r="S111">
        <f t="shared" si="24"/>
        <v>0</v>
      </c>
    </row>
    <row r="112" spans="1:19" hidden="1" x14ac:dyDescent="0.2">
      <c r="A112" s="140" t="s">
        <v>1389</v>
      </c>
      <c r="B112" s="140">
        <v>3</v>
      </c>
      <c r="C112" s="140" t="s">
        <v>1387</v>
      </c>
      <c r="D112" s="138" t="s">
        <v>1394</v>
      </c>
      <c r="E112" s="140" t="s">
        <v>33</v>
      </c>
      <c r="F112" s="141">
        <v>0</v>
      </c>
      <c r="G112" s="147">
        <v>1400</v>
      </c>
      <c r="H112" s="147">
        <f>J112-I112</f>
        <v>345.46000000000004</v>
      </c>
      <c r="I112" s="147">
        <f>ROUND(J112*0.8,2)</f>
        <v>1381.86</v>
      </c>
      <c r="J112" s="147">
        <f t="shared" si="25"/>
        <v>1727.32</v>
      </c>
      <c r="K112" s="147">
        <f t="shared" si="26"/>
        <v>0</v>
      </c>
      <c r="L112" s="147">
        <f t="shared" si="27"/>
        <v>0</v>
      </c>
      <c r="M112" s="147">
        <f t="shared" si="28"/>
        <v>0</v>
      </c>
      <c r="N112" s="142">
        <f t="shared" si="29"/>
        <v>0</v>
      </c>
      <c r="O112">
        <f t="shared" si="20"/>
        <v>0</v>
      </c>
      <c r="P112" s="152"/>
      <c r="Q112" s="152"/>
      <c r="R112" s="152"/>
      <c r="S112">
        <f t="shared" si="24"/>
        <v>0</v>
      </c>
    </row>
    <row r="113" spans="1:19" hidden="1" x14ac:dyDescent="0.2">
      <c r="A113" s="140" t="s">
        <v>1390</v>
      </c>
      <c r="B113" s="140">
        <v>4</v>
      </c>
      <c r="C113" s="140" t="s">
        <v>1387</v>
      </c>
      <c r="D113" s="138" t="s">
        <v>1452</v>
      </c>
      <c r="E113" s="140" t="s">
        <v>33</v>
      </c>
      <c r="F113" s="141">
        <v>0</v>
      </c>
      <c r="G113" s="147">
        <v>1260</v>
      </c>
      <c r="H113" s="147">
        <f>J113-I113</f>
        <v>310.91999999999985</v>
      </c>
      <c r="I113" s="147">
        <f>ROUND(J113*0.8,2)</f>
        <v>1243.6600000000001</v>
      </c>
      <c r="J113" s="147">
        <f>TRUNC(G113 * (1 + 23.38 / 100), 2)</f>
        <v>1554.58</v>
      </c>
      <c r="K113" s="147">
        <f>TRUNC(F113 * H113, 2)</f>
        <v>0</v>
      </c>
      <c r="L113" s="147">
        <f t="shared" si="27"/>
        <v>0</v>
      </c>
      <c r="M113" s="147">
        <f>TRUNC(F113 * J113, 2)</f>
        <v>0</v>
      </c>
      <c r="N113" s="142">
        <f t="shared" si="29"/>
        <v>0</v>
      </c>
      <c r="O113">
        <f>TRUNC(F113*G113,2)</f>
        <v>0</v>
      </c>
      <c r="P113" s="152"/>
      <c r="Q113" s="152"/>
      <c r="R113" s="152"/>
      <c r="S113">
        <f t="shared" si="24"/>
        <v>0</v>
      </c>
    </row>
    <row r="114" spans="1:19" hidden="1" x14ac:dyDescent="0.2">
      <c r="A114" s="140" t="s">
        <v>1391</v>
      </c>
      <c r="B114" s="140">
        <v>5</v>
      </c>
      <c r="C114" s="140" t="s">
        <v>1387</v>
      </c>
      <c r="D114" s="138" t="s">
        <v>1395</v>
      </c>
      <c r="E114" s="140" t="s">
        <v>33</v>
      </c>
      <c r="F114" s="141">
        <v>0</v>
      </c>
      <c r="G114" s="147">
        <v>690</v>
      </c>
      <c r="H114" s="147">
        <f>J114-I114</f>
        <v>170.2600000000001</v>
      </c>
      <c r="I114" s="147">
        <f>ROUND(J114*0.8,2)</f>
        <v>681.06</v>
      </c>
      <c r="J114" s="147">
        <f t="shared" si="25"/>
        <v>851.32</v>
      </c>
      <c r="K114" s="147">
        <f t="shared" si="26"/>
        <v>0</v>
      </c>
      <c r="L114" s="147">
        <f t="shared" si="27"/>
        <v>0</v>
      </c>
      <c r="M114" s="147">
        <f t="shared" si="28"/>
        <v>0</v>
      </c>
      <c r="N114" s="142">
        <f t="shared" si="29"/>
        <v>0</v>
      </c>
      <c r="O114">
        <f t="shared" si="20"/>
        <v>0</v>
      </c>
      <c r="P114" s="152"/>
      <c r="Q114" s="152"/>
      <c r="R114" s="152"/>
      <c r="S114">
        <f t="shared" si="24"/>
        <v>0</v>
      </c>
    </row>
    <row r="115" spans="1:19" x14ac:dyDescent="0.2">
      <c r="A115" s="166"/>
      <c r="B115" s="166"/>
      <c r="C115" s="166"/>
      <c r="D115" s="166"/>
      <c r="E115" s="166"/>
      <c r="F115" s="166"/>
      <c r="G115" s="166"/>
      <c r="H115" s="166"/>
      <c r="I115" s="166"/>
      <c r="J115" s="166" t="s">
        <v>93</v>
      </c>
      <c r="K115" s="148">
        <f>SUM(K7:K114)</f>
        <v>176869.95999999996</v>
      </c>
      <c r="L115" s="148">
        <f>SUM(L7:L114)</f>
        <v>994781.25000000035</v>
      </c>
      <c r="M115" s="148">
        <f>M94+M86+M74+M72+M39+M24+M12+M6+M99</f>
        <v>1171651.21</v>
      </c>
      <c r="N115" s="166"/>
      <c r="O115" s="166">
        <f>SUM(O7:O114)</f>
        <v>967232.89</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5"/>
      <c r="B117" s="345"/>
      <c r="C117" s="345"/>
      <c r="D117" s="144"/>
      <c r="E117" s="166"/>
      <c r="F117" s="166"/>
      <c r="G117" s="166"/>
      <c r="H117" s="166"/>
      <c r="I117" s="166"/>
      <c r="J117" s="336" t="s">
        <v>94</v>
      </c>
      <c r="K117" s="336"/>
      <c r="L117" s="337">
        <f>O115</f>
        <v>967232.89</v>
      </c>
      <c r="M117" s="337"/>
      <c r="N117" s="337"/>
      <c r="O117" s="167"/>
      <c r="P117" s="167"/>
      <c r="Q117" s="167"/>
      <c r="R117" s="167"/>
    </row>
    <row r="118" spans="1:19" x14ac:dyDescent="0.2">
      <c r="A118" s="345"/>
      <c r="B118" s="345"/>
      <c r="C118" s="345"/>
      <c r="D118" s="144"/>
      <c r="E118" s="166"/>
      <c r="F118" s="166"/>
      <c r="G118" s="166"/>
      <c r="H118" s="166"/>
      <c r="I118" s="166"/>
      <c r="J118" s="336" t="s">
        <v>95</v>
      </c>
      <c r="K118" s="336"/>
      <c r="L118" s="337">
        <f>L119-L117</f>
        <v>204418.31999999995</v>
      </c>
      <c r="M118" s="337"/>
      <c r="N118" s="337"/>
      <c r="O118" s="167"/>
      <c r="P118" s="167"/>
      <c r="Q118" s="167"/>
      <c r="R118" s="167"/>
    </row>
    <row r="119" spans="1:19" x14ac:dyDescent="0.2">
      <c r="A119" s="345"/>
      <c r="B119" s="345"/>
      <c r="C119" s="345"/>
      <c r="D119" s="144"/>
      <c r="E119" s="166"/>
      <c r="F119" s="166"/>
      <c r="G119" s="166"/>
      <c r="H119" s="166"/>
      <c r="I119" s="166"/>
      <c r="J119" s="336" t="s">
        <v>96</v>
      </c>
      <c r="K119" s="336"/>
      <c r="L119" s="337">
        <f>M115</f>
        <v>1171651.21</v>
      </c>
      <c r="M119" s="337"/>
      <c r="N119" s="337"/>
      <c r="O119" s="167"/>
      <c r="P119" s="167"/>
      <c r="Q119" s="167"/>
      <c r="R119" s="167"/>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N4:N5"/>
    <mergeCell ref="A119:C119"/>
    <mergeCell ref="J119:K119"/>
    <mergeCell ref="L119:N119"/>
    <mergeCell ref="A117:C117"/>
    <mergeCell ref="J117:K117"/>
    <mergeCell ref="L117:N117"/>
    <mergeCell ref="A118:C118"/>
    <mergeCell ref="J118:K118"/>
    <mergeCell ref="L118:N118"/>
  </mergeCells>
  <pageMargins left="0.51181102362204722" right="0.51181102362204722" top="0.98425196850393704" bottom="0.98425196850393704" header="0.51181102362204722" footer="0.51181102362204722"/>
  <pageSetup paperSize="9" scale="62" fitToHeight="0" orientation="landscape" r:id="rId1"/>
  <headerFooter>
    <oddHeader>&amp;L &amp;C &amp;R</oddHeader>
    <oddFooter>&amp;L &amp;CAvenida Hermogêno Cursino dos Santos, 342
Menino Deus, CEP: 99440-000 Salto do Jacuí – RS &amp;R</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S119"/>
  <sheetViews>
    <sheetView showWhiteSpace="0" view="pageBreakPreview" zoomScaleNormal="100" zoomScaleSheetLayoutView="100" workbookViewId="0">
      <selection activeCell="A99" sqref="A99:XFD114"/>
    </sheetView>
  </sheetViews>
  <sheetFormatPr defaultRowHeight="14.25" x14ac:dyDescent="0.2"/>
  <cols>
    <col min="1" max="3" width="10" bestFit="1" customWidth="1"/>
    <col min="4" max="4" width="60" bestFit="1" customWidth="1"/>
    <col min="5" max="5" width="6" customWidth="1"/>
    <col min="6" max="6" width="10" bestFit="1" customWidth="1"/>
    <col min="7" max="10" width="11.5" bestFit="1" customWidth="1"/>
    <col min="11" max="11" width="12.375" bestFit="1" customWidth="1"/>
    <col min="12" max="13" width="13.875" bestFit="1" customWidth="1"/>
    <col min="14" max="14" width="8.75" bestFit="1" customWidth="1"/>
  </cols>
  <sheetData>
    <row r="1" spans="1:15" ht="15" x14ac:dyDescent="0.2">
      <c r="A1" s="131"/>
      <c r="B1" s="131"/>
      <c r="C1" s="131"/>
      <c r="D1" s="131" t="s">
        <v>0</v>
      </c>
      <c r="E1" s="351" t="s">
        <v>1</v>
      </c>
      <c r="F1" s="351"/>
      <c r="G1" s="351"/>
      <c r="H1" s="351" t="s">
        <v>2</v>
      </c>
      <c r="I1" s="351"/>
      <c r="J1" s="351"/>
      <c r="K1" s="351" t="s">
        <v>3</v>
      </c>
      <c r="L1" s="351"/>
      <c r="M1" s="351"/>
      <c r="N1" s="351"/>
    </row>
    <row r="2" spans="1:15" ht="50.25" customHeight="1" x14ac:dyDescent="0.2">
      <c r="A2" s="132"/>
      <c r="B2" s="132"/>
      <c r="C2" s="132"/>
      <c r="D2" s="132" t="s">
        <v>446</v>
      </c>
      <c r="E2" s="352" t="s">
        <v>436</v>
      </c>
      <c r="F2" s="352"/>
      <c r="G2" s="352"/>
      <c r="H2" s="352" t="s">
        <v>297</v>
      </c>
      <c r="I2" s="352"/>
      <c r="J2" s="352"/>
      <c r="K2" s="352" t="s">
        <v>5</v>
      </c>
      <c r="L2" s="352"/>
      <c r="M2" s="352"/>
      <c r="N2" s="352"/>
    </row>
    <row r="3" spans="1:15" ht="23.25" customHeight="1" x14ac:dyDescent="0.25">
      <c r="A3" s="346" t="s">
        <v>6</v>
      </c>
      <c r="B3" s="347"/>
      <c r="C3" s="347"/>
      <c r="D3" s="347"/>
      <c r="E3" s="347"/>
      <c r="F3" s="347"/>
      <c r="G3" s="347"/>
      <c r="H3" s="347"/>
      <c r="I3" s="347"/>
      <c r="J3" s="347"/>
      <c r="K3" s="347"/>
      <c r="L3" s="347"/>
      <c r="M3" s="347"/>
      <c r="N3" s="347"/>
    </row>
    <row r="4" spans="1:15" ht="15" customHeight="1" x14ac:dyDescent="0.2">
      <c r="A4" s="348" t="s">
        <v>7</v>
      </c>
      <c r="B4" s="348" t="s">
        <v>8</v>
      </c>
      <c r="C4" s="348" t="s">
        <v>9</v>
      </c>
      <c r="D4" s="349" t="s">
        <v>10</v>
      </c>
      <c r="E4" s="348" t="s">
        <v>11</v>
      </c>
      <c r="F4" s="350" t="s">
        <v>12</v>
      </c>
      <c r="G4" s="350" t="s">
        <v>13</v>
      </c>
      <c r="H4" s="348" t="s">
        <v>14</v>
      </c>
      <c r="I4" s="349"/>
      <c r="J4" s="349"/>
      <c r="K4" s="348" t="s">
        <v>15</v>
      </c>
      <c r="L4" s="349"/>
      <c r="M4" s="349"/>
      <c r="N4" s="350" t="s">
        <v>16</v>
      </c>
    </row>
    <row r="5" spans="1:15" ht="15" customHeight="1" x14ac:dyDescent="0.2">
      <c r="A5" s="348"/>
      <c r="B5" s="348"/>
      <c r="C5" s="348"/>
      <c r="D5" s="350"/>
      <c r="E5" s="350"/>
      <c r="F5" s="350"/>
      <c r="G5" s="350"/>
      <c r="H5" s="133" t="s">
        <v>17</v>
      </c>
      <c r="I5" s="133" t="s">
        <v>18</v>
      </c>
      <c r="J5" s="133" t="s">
        <v>15</v>
      </c>
      <c r="K5" s="133" t="s">
        <v>17</v>
      </c>
      <c r="L5" s="133" t="s">
        <v>18</v>
      </c>
      <c r="M5" s="133" t="s">
        <v>15</v>
      </c>
      <c r="N5" s="350"/>
    </row>
    <row r="6" spans="1:15" x14ac:dyDescent="0.2">
      <c r="A6" s="271" t="s">
        <v>19</v>
      </c>
      <c r="B6" s="271"/>
      <c r="C6" s="271"/>
      <c r="D6" s="134" t="s">
        <v>20</v>
      </c>
      <c r="E6" s="134"/>
      <c r="F6" s="135"/>
      <c r="G6" s="134"/>
      <c r="H6" s="145"/>
      <c r="I6" s="145"/>
      <c r="J6" s="145"/>
      <c r="K6" s="145"/>
      <c r="L6" s="145"/>
      <c r="M6" s="146">
        <f>SUM(M7:M11)</f>
        <v>11518.439999999999</v>
      </c>
      <c r="N6" s="137">
        <f t="shared" ref="N6:N38" si="0">M6 / $M$115</f>
        <v>1.0696733610914017E-2</v>
      </c>
    </row>
    <row r="7" spans="1:15" x14ac:dyDescent="0.2">
      <c r="A7" s="140" t="s">
        <v>21</v>
      </c>
      <c r="B7" s="140">
        <v>106168</v>
      </c>
      <c r="C7" s="140" t="s">
        <v>23</v>
      </c>
      <c r="D7" s="138" t="s">
        <v>448</v>
      </c>
      <c r="E7" s="140" t="s">
        <v>25</v>
      </c>
      <c r="F7" s="141">
        <v>6074.64</v>
      </c>
      <c r="G7" s="147">
        <f>'Todas as Ruas'!G7</f>
        <v>0.67</v>
      </c>
      <c r="H7" s="147">
        <f>'Todas as Ruas'!H7</f>
        <v>0.25</v>
      </c>
      <c r="I7" s="147">
        <f>'Todas as Ruas'!I7</f>
        <v>0.56999999999999995</v>
      </c>
      <c r="J7" s="147">
        <f>'Todas as Ruas'!J7</f>
        <v>0.82</v>
      </c>
      <c r="K7" s="147">
        <f>ROUND(F7 * H7, 2)</f>
        <v>1518.66</v>
      </c>
      <c r="L7" s="147">
        <f>M7 - K7</f>
        <v>3462.54</v>
      </c>
      <c r="M7" s="147">
        <f>ROUND(F7 * J7, 2)</f>
        <v>4981.2</v>
      </c>
      <c r="N7" s="142">
        <f t="shared" si="0"/>
        <v>4.6258494607503194E-3</v>
      </c>
      <c r="O7">
        <f>TRUNC(F7*G7,2)</f>
        <v>4070</v>
      </c>
    </row>
    <row r="8" spans="1:15" x14ac:dyDescent="0.2">
      <c r="A8" s="140" t="s">
        <v>298</v>
      </c>
      <c r="B8" s="140" t="s">
        <v>299</v>
      </c>
      <c r="C8" s="140" t="s">
        <v>110</v>
      </c>
      <c r="D8" s="138" t="s">
        <v>111</v>
      </c>
      <c r="E8" s="140" t="s">
        <v>25</v>
      </c>
      <c r="F8" s="141">
        <f>ROUND(F7*0.1,2)</f>
        <v>607.46</v>
      </c>
      <c r="G8" s="147">
        <f>'Todas as Ruas'!G8</f>
        <v>5</v>
      </c>
      <c r="H8" s="147">
        <f>'Todas as Ruas'!H8</f>
        <v>5.86</v>
      </c>
      <c r="I8" s="147">
        <f>'Todas as Ruas'!I8</f>
        <v>0.3</v>
      </c>
      <c r="J8" s="147">
        <f>'Todas as Ruas'!J8</f>
        <v>6.16</v>
      </c>
      <c r="K8" s="147">
        <f>ROUND(F8 * H8, 2)</f>
        <v>3559.72</v>
      </c>
      <c r="L8" s="147">
        <f>M8 - K8</f>
        <v>182.23000000000002</v>
      </c>
      <c r="M8" s="147">
        <f>ROUND(F8 * J8, 2)</f>
        <v>3741.95</v>
      </c>
      <c r="N8" s="142">
        <f t="shared" si="0"/>
        <v>3.4750054986056886E-3</v>
      </c>
      <c r="O8">
        <f t="shared" ref="O8:O70" si="1">TRUNC(F8*G8,2)</f>
        <v>3037.3</v>
      </c>
    </row>
    <row r="9" spans="1:15" hidden="1" x14ac:dyDescent="0.2">
      <c r="A9" s="140" t="s">
        <v>29</v>
      </c>
      <c r="B9" s="140" t="s">
        <v>30</v>
      </c>
      <c r="C9" s="140" t="s">
        <v>31</v>
      </c>
      <c r="D9" s="138" t="s">
        <v>32</v>
      </c>
      <c r="E9" s="140" t="s">
        <v>33</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x14ac:dyDescent="0.2">
      <c r="A10" s="140" t="s">
        <v>300</v>
      </c>
      <c r="B10" s="140" t="s">
        <v>301</v>
      </c>
      <c r="C10" s="140" t="s">
        <v>110</v>
      </c>
      <c r="D10" s="138" t="s">
        <v>159</v>
      </c>
      <c r="E10" s="140" t="s">
        <v>155</v>
      </c>
      <c r="F10" s="141">
        <v>1</v>
      </c>
      <c r="G10" s="147">
        <f>'Todas as Ruas'!G10</f>
        <v>1992.46</v>
      </c>
      <c r="H10" s="147">
        <f>'Todas as Ruas'!H10</f>
        <v>303.82</v>
      </c>
      <c r="I10" s="147">
        <f>'Todas as Ruas'!I10</f>
        <v>2154.4699999999998</v>
      </c>
      <c r="J10" s="147">
        <f>'Todas as Ruas'!J10</f>
        <v>2458.29</v>
      </c>
      <c r="K10" s="147">
        <f>ROUND(F10 * H10, 2)</f>
        <v>303.82</v>
      </c>
      <c r="L10" s="147">
        <f>M10 - K10</f>
        <v>2154.4699999999998</v>
      </c>
      <c r="M10" s="147">
        <f>ROUND(F10 * J10, 2)</f>
        <v>2458.29</v>
      </c>
      <c r="N10" s="142">
        <f t="shared" si="0"/>
        <v>2.28291967214083E-3</v>
      </c>
      <c r="O10">
        <f t="shared" si="1"/>
        <v>1992.46</v>
      </c>
    </row>
    <row r="11" spans="1:15" ht="25.5" x14ac:dyDescent="0.2">
      <c r="A11" s="140" t="s">
        <v>302</v>
      </c>
      <c r="B11" s="140" t="s">
        <v>303</v>
      </c>
      <c r="C11" s="140" t="s">
        <v>110</v>
      </c>
      <c r="D11" s="138" t="s">
        <v>160</v>
      </c>
      <c r="E11" s="140" t="s">
        <v>155</v>
      </c>
      <c r="F11" s="141">
        <v>2</v>
      </c>
      <c r="G11" s="147">
        <f>'Todas as Ruas'!G11</f>
        <v>136.57</v>
      </c>
      <c r="H11" s="147">
        <f>'Todas as Ruas'!H11</f>
        <v>25.87</v>
      </c>
      <c r="I11" s="147">
        <f>'Todas as Ruas'!I11</f>
        <v>142.63</v>
      </c>
      <c r="J11" s="147">
        <f>'Todas as Ruas'!J11</f>
        <v>168.5</v>
      </c>
      <c r="K11" s="147">
        <f>ROUND(F11 * H11, 2)</f>
        <v>51.74</v>
      </c>
      <c r="L11" s="147">
        <f>M11 - K11</f>
        <v>285.26</v>
      </c>
      <c r="M11" s="147">
        <f>ROUND(F11 * J11, 2)</f>
        <v>337</v>
      </c>
      <c r="N11" s="142">
        <f t="shared" si="0"/>
        <v>3.1295897941718012E-4</v>
      </c>
      <c r="O11">
        <f t="shared" si="1"/>
        <v>273.14</v>
      </c>
    </row>
    <row r="12" spans="1:15" x14ac:dyDescent="0.2">
      <c r="A12" s="271" t="s">
        <v>34</v>
      </c>
      <c r="B12" s="271"/>
      <c r="C12" s="271"/>
      <c r="D12" s="134" t="s">
        <v>35</v>
      </c>
      <c r="E12" s="134"/>
      <c r="F12" s="136"/>
      <c r="G12" s="145"/>
      <c r="H12" s="145"/>
      <c r="I12" s="145"/>
      <c r="J12" s="145"/>
      <c r="K12" s="145"/>
      <c r="L12" s="145"/>
      <c r="M12" s="146">
        <f>SUM(M13:M23)</f>
        <v>113035.15</v>
      </c>
      <c r="N12" s="137">
        <f t="shared" si="0"/>
        <v>0.10497141003640316</v>
      </c>
      <c r="O12">
        <f t="shared" si="1"/>
        <v>0</v>
      </c>
    </row>
    <row r="13" spans="1:15" x14ac:dyDescent="0.2">
      <c r="A13" s="140" t="s">
        <v>36</v>
      </c>
      <c r="B13" s="140" t="s">
        <v>304</v>
      </c>
      <c r="C13" s="140" t="s">
        <v>110</v>
      </c>
      <c r="D13" s="138" t="s">
        <v>305</v>
      </c>
      <c r="E13" s="140" t="s">
        <v>306</v>
      </c>
      <c r="F13" s="141">
        <f>ROUND(($F$7/'Todas as Ruas'!$F$7)*2,2)</f>
        <v>0.34</v>
      </c>
      <c r="G13" s="147">
        <f>'Todas as Ruas'!G13</f>
        <v>30360.664499999999</v>
      </c>
      <c r="H13" s="147">
        <f>'Todas as Ruas'!H13</f>
        <v>37458.980000000003</v>
      </c>
      <c r="I13" s="147">
        <f>'Todas as Ruas'!I13</f>
        <v>0</v>
      </c>
      <c r="J13" s="147">
        <f>'Todas as Ruas'!J13</f>
        <v>37458.980000000003</v>
      </c>
      <c r="K13" s="147">
        <f>ROUND(F13 * H13, 2)</f>
        <v>12736.05</v>
      </c>
      <c r="L13" s="147">
        <f t="shared" ref="L13:L23" si="2">M13 - K13</f>
        <v>0</v>
      </c>
      <c r="M13" s="147">
        <f t="shared" ref="M13:M23" si="3">ROUND(F13 * J13, 2)</f>
        <v>12736.05</v>
      </c>
      <c r="N13" s="142">
        <f t="shared" si="0"/>
        <v>1.182748133473643E-2</v>
      </c>
      <c r="O13">
        <f t="shared" si="1"/>
        <v>10322.620000000001</v>
      </c>
    </row>
    <row r="14" spans="1:15" x14ac:dyDescent="0.2">
      <c r="A14" s="140" t="s">
        <v>40</v>
      </c>
      <c r="B14" s="140" t="s">
        <v>307</v>
      </c>
      <c r="C14" s="140" t="s">
        <v>110</v>
      </c>
      <c r="D14" s="138" t="s">
        <v>308</v>
      </c>
      <c r="E14" s="140" t="s">
        <v>306</v>
      </c>
      <c r="F14" s="141">
        <f>ROUND(($F$7/'Todas as Ruas'!$F$7)*6,2)</f>
        <v>1.03</v>
      </c>
      <c r="G14" s="147">
        <f>'Todas as Ruas'!G14</f>
        <v>13144.4879</v>
      </c>
      <c r="H14" s="147">
        <f>'Todas as Ruas'!H14</f>
        <v>16217.66</v>
      </c>
      <c r="I14" s="147">
        <f>'Todas as Ruas'!I14</f>
        <v>0</v>
      </c>
      <c r="J14" s="147">
        <f>'Todas as Ruas'!J14</f>
        <v>16217.66</v>
      </c>
      <c r="K14" s="147">
        <f>ROUND(F14 * H14, 2)</f>
        <v>16704.189999999999</v>
      </c>
      <c r="L14" s="147">
        <f t="shared" si="2"/>
        <v>0</v>
      </c>
      <c r="M14" s="147">
        <f t="shared" si="3"/>
        <v>16704.189999999999</v>
      </c>
      <c r="N14" s="142">
        <f t="shared" si="0"/>
        <v>1.5512540814215625E-2</v>
      </c>
      <c r="O14">
        <f t="shared" si="1"/>
        <v>13538.82</v>
      </c>
    </row>
    <row r="15" spans="1:15" x14ac:dyDescent="0.2">
      <c r="A15" s="140" t="s">
        <v>309</v>
      </c>
      <c r="B15" s="140" t="s">
        <v>310</v>
      </c>
      <c r="C15" s="140" t="s">
        <v>110</v>
      </c>
      <c r="D15" s="138" t="s">
        <v>311</v>
      </c>
      <c r="E15" s="140" t="s">
        <v>306</v>
      </c>
      <c r="F15" s="141">
        <f>ROUND(($F$7/'Todas as Ruas'!$F$7)*6,2)</f>
        <v>1.03</v>
      </c>
      <c r="G15" s="147">
        <f>'Todas as Ruas'!G15</f>
        <v>7296.3648999999996</v>
      </c>
      <c r="H15" s="147">
        <f>'Todas as Ruas'!H15</f>
        <v>9002.25</v>
      </c>
      <c r="I15" s="147">
        <f>'Todas as Ruas'!I15</f>
        <v>0</v>
      </c>
      <c r="J15" s="147">
        <f>'Todas as Ruas'!J15</f>
        <v>9002.25</v>
      </c>
      <c r="K15" s="147">
        <f>ROUND(F15 * H15, 2)</f>
        <v>9272.32</v>
      </c>
      <c r="L15" s="147">
        <f t="shared" si="2"/>
        <v>0</v>
      </c>
      <c r="M15" s="147">
        <f t="shared" si="3"/>
        <v>9272.32</v>
      </c>
      <c r="N15" s="142">
        <f t="shared" si="0"/>
        <v>8.6108480831736129E-3</v>
      </c>
      <c r="O15">
        <f t="shared" si="1"/>
        <v>7515.25</v>
      </c>
    </row>
    <row r="16" spans="1:15" x14ac:dyDescent="0.2">
      <c r="A16" s="140" t="s">
        <v>100</v>
      </c>
      <c r="B16" s="140" t="s">
        <v>312</v>
      </c>
      <c r="C16" s="140" t="s">
        <v>110</v>
      </c>
      <c r="D16" s="138" t="s">
        <v>313</v>
      </c>
      <c r="E16" s="140" t="s">
        <v>306</v>
      </c>
      <c r="F16" s="141">
        <f>ROUND(($F$7/'Todas as Ruas'!$F$7)*6,2)</f>
        <v>1.03</v>
      </c>
      <c r="G16" s="147">
        <f>'Todas as Ruas'!G16</f>
        <v>5189.7538000000004</v>
      </c>
      <c r="H16" s="147">
        <f>'Todas as Ruas'!H16</f>
        <v>6403.11</v>
      </c>
      <c r="I16" s="147">
        <f>'Todas as Ruas'!I16</f>
        <v>0</v>
      </c>
      <c r="J16" s="147">
        <f>'Todas as Ruas'!J16</f>
        <v>6403.11</v>
      </c>
      <c r="K16" s="147">
        <f>ROUND(F16 * H16, 2)</f>
        <v>6595.2</v>
      </c>
      <c r="L16" s="147">
        <f t="shared" si="2"/>
        <v>0</v>
      </c>
      <c r="M16" s="147">
        <f t="shared" si="3"/>
        <v>6595.2</v>
      </c>
      <c r="N16" s="142">
        <f t="shared" si="0"/>
        <v>6.1247093799768138E-3</v>
      </c>
      <c r="O16">
        <f t="shared" si="1"/>
        <v>5345.44</v>
      </c>
    </row>
    <row r="17" spans="1:15" x14ac:dyDescent="0.2">
      <c r="A17" s="140" t="s">
        <v>314</v>
      </c>
      <c r="B17" s="140" t="s">
        <v>315</v>
      </c>
      <c r="C17" s="140" t="s">
        <v>110</v>
      </c>
      <c r="D17" s="138" t="s">
        <v>316</v>
      </c>
      <c r="E17" s="140" t="s">
        <v>306</v>
      </c>
      <c r="F17" s="141">
        <f>ROUND(($F$7/'Todas as Ruas'!$F$7)*6,2)</f>
        <v>1.03</v>
      </c>
      <c r="G17" s="147">
        <f>'Todas as Ruas'!G17</f>
        <v>8605.0395000000008</v>
      </c>
      <c r="H17" s="147">
        <f>'Todas as Ruas'!H17</f>
        <v>10616.88</v>
      </c>
      <c r="I17" s="147">
        <f>'Todas as Ruas'!I17</f>
        <v>0</v>
      </c>
      <c r="J17" s="147">
        <f>'Todas as Ruas'!J17</f>
        <v>10616.89</v>
      </c>
      <c r="K17" s="147">
        <f>M17</f>
        <v>10935.4</v>
      </c>
      <c r="L17" s="147">
        <f t="shared" si="2"/>
        <v>0</v>
      </c>
      <c r="M17" s="147">
        <f t="shared" si="3"/>
        <v>10935.4</v>
      </c>
      <c r="N17" s="142">
        <f t="shared" si="0"/>
        <v>1.0155286716672497E-2</v>
      </c>
      <c r="O17">
        <f t="shared" si="1"/>
        <v>8863.19</v>
      </c>
    </row>
    <row r="18" spans="1:15" x14ac:dyDescent="0.2">
      <c r="A18" s="140" t="s">
        <v>317</v>
      </c>
      <c r="B18" s="140" t="s">
        <v>318</v>
      </c>
      <c r="C18" s="140" t="s">
        <v>110</v>
      </c>
      <c r="D18" s="138" t="s">
        <v>319</v>
      </c>
      <c r="E18" s="140" t="s">
        <v>306</v>
      </c>
      <c r="F18" s="141">
        <f>ROUND(($F$7/'Todas as Ruas'!$F$7)*2,2)</f>
        <v>0.34</v>
      </c>
      <c r="G18" s="147">
        <f>'Todas as Ruas'!G18</f>
        <v>5778.4354999999996</v>
      </c>
      <c r="H18" s="147">
        <f>'Todas as Ruas'!H18</f>
        <v>7129.42</v>
      </c>
      <c r="I18" s="147">
        <f>'Todas as Ruas'!I18</f>
        <v>0</v>
      </c>
      <c r="J18" s="147">
        <f>'Todas as Ruas'!J18</f>
        <v>7129.43</v>
      </c>
      <c r="K18" s="147">
        <f>ROUND(F18 * H18, 2)</f>
        <v>2424</v>
      </c>
      <c r="L18" s="147">
        <f t="shared" si="2"/>
        <v>1.0000000000218279E-2</v>
      </c>
      <c r="M18" s="147">
        <f t="shared" si="3"/>
        <v>2424.0100000000002</v>
      </c>
      <c r="N18" s="142">
        <f t="shared" si="0"/>
        <v>2.2510851504363169E-3</v>
      </c>
      <c r="O18">
        <f t="shared" si="1"/>
        <v>1964.66</v>
      </c>
    </row>
    <row r="19" spans="1:15" x14ac:dyDescent="0.2">
      <c r="A19" s="140" t="s">
        <v>320</v>
      </c>
      <c r="B19" s="140" t="s">
        <v>321</v>
      </c>
      <c r="C19" s="140" t="s">
        <v>110</v>
      </c>
      <c r="D19" s="138" t="s">
        <v>322</v>
      </c>
      <c r="E19" s="140" t="s">
        <v>306</v>
      </c>
      <c r="F19" s="141">
        <f>ROUND(($F$7/'Todas as Ruas'!$F$7)*6,2)</f>
        <v>1.03</v>
      </c>
      <c r="G19" s="147">
        <f>'Todas as Ruas'!G19</f>
        <v>4987.0394999999999</v>
      </c>
      <c r="H19" s="147">
        <f>'Todas as Ruas'!H19</f>
        <v>6152.99</v>
      </c>
      <c r="I19" s="147">
        <f>'Todas as Ruas'!I19</f>
        <v>0</v>
      </c>
      <c r="J19" s="147">
        <f>'Todas as Ruas'!J19</f>
        <v>6153</v>
      </c>
      <c r="K19" s="147">
        <f>M19</f>
        <v>6337.59</v>
      </c>
      <c r="L19" s="147">
        <f t="shared" si="2"/>
        <v>0</v>
      </c>
      <c r="M19" s="147">
        <f t="shared" si="3"/>
        <v>6337.59</v>
      </c>
      <c r="N19" s="142">
        <f t="shared" si="0"/>
        <v>5.8854768497463702E-3</v>
      </c>
      <c r="O19">
        <f t="shared" si="1"/>
        <v>5136.6499999999996</v>
      </c>
    </row>
    <row r="20" spans="1:15" x14ac:dyDescent="0.2">
      <c r="A20" s="140" t="s">
        <v>323</v>
      </c>
      <c r="B20" s="140" t="s">
        <v>324</v>
      </c>
      <c r="C20" s="140" t="s">
        <v>110</v>
      </c>
      <c r="D20" s="138" t="s">
        <v>325</v>
      </c>
      <c r="E20" s="140" t="s">
        <v>306</v>
      </c>
      <c r="F20" s="141">
        <f>ROUND(($F$7/'Todas as Ruas'!$F$7)*6,2)</f>
        <v>1.03</v>
      </c>
      <c r="G20" s="147">
        <f>'Todas as Ruas'!G20</f>
        <v>7704.9210000000003</v>
      </c>
      <c r="H20" s="147">
        <f>'Todas as Ruas'!H20</f>
        <v>9506.33</v>
      </c>
      <c r="I20" s="147">
        <f>'Todas as Ruas'!I20</f>
        <v>0</v>
      </c>
      <c r="J20" s="147">
        <f>'Todas as Ruas'!J20</f>
        <v>9506.33</v>
      </c>
      <c r="K20" s="147">
        <f>ROUND(F20 * H20, 2)</f>
        <v>9791.52</v>
      </c>
      <c r="L20" s="147">
        <f t="shared" si="2"/>
        <v>0</v>
      </c>
      <c r="M20" s="147">
        <f t="shared" si="3"/>
        <v>9791.52</v>
      </c>
      <c r="N20" s="142">
        <f t="shared" si="0"/>
        <v>9.0930092170412695E-3</v>
      </c>
      <c r="O20">
        <f t="shared" si="1"/>
        <v>7936.06</v>
      </c>
    </row>
    <row r="21" spans="1:15" x14ac:dyDescent="0.2">
      <c r="A21" s="140" t="s">
        <v>326</v>
      </c>
      <c r="B21" s="140" t="s">
        <v>327</v>
      </c>
      <c r="C21" s="140" t="s">
        <v>110</v>
      </c>
      <c r="D21" s="138" t="s">
        <v>328</v>
      </c>
      <c r="E21" s="140" t="s">
        <v>39</v>
      </c>
      <c r="F21" s="141">
        <f>ROUND(($F$7/'Todas as Ruas'!$F$7)*320,2)</f>
        <v>54.82</v>
      </c>
      <c r="G21" s="147">
        <f>'Todas as Ruas'!G21</f>
        <v>245.17779999999999</v>
      </c>
      <c r="H21" s="147">
        <f>'Todas as Ruas'!H21</f>
        <v>0</v>
      </c>
      <c r="I21" s="147">
        <f>'Todas as Ruas'!I21</f>
        <v>302.49</v>
      </c>
      <c r="J21" s="147">
        <f>'Todas as Ruas'!J21</f>
        <v>302.5</v>
      </c>
      <c r="K21" s="147">
        <f>ROUND(F21 * H21, 2)</f>
        <v>0</v>
      </c>
      <c r="L21" s="147">
        <f t="shared" si="2"/>
        <v>16583.05</v>
      </c>
      <c r="M21" s="147">
        <f t="shared" si="3"/>
        <v>16583.05</v>
      </c>
      <c r="N21" s="142">
        <f t="shared" si="0"/>
        <v>1.540004274072424E-2</v>
      </c>
      <c r="O21">
        <f t="shared" si="1"/>
        <v>13440.64</v>
      </c>
    </row>
    <row r="22" spans="1:15" x14ac:dyDescent="0.2">
      <c r="A22" s="140" t="s">
        <v>329</v>
      </c>
      <c r="B22" s="140" t="s">
        <v>327</v>
      </c>
      <c r="C22" s="140" t="s">
        <v>110</v>
      </c>
      <c r="D22" s="138" t="s">
        <v>328</v>
      </c>
      <c r="E22" s="140" t="s">
        <v>39</v>
      </c>
      <c r="F22" s="141">
        <f>ROUND(($F$7/'Todas as Ruas'!$F$7)*120,2)</f>
        <v>20.56</v>
      </c>
      <c r="G22" s="147">
        <f>'Todas as Ruas'!G22</f>
        <v>245.17779999999999</v>
      </c>
      <c r="H22" s="147">
        <f>'Todas as Ruas'!H22</f>
        <v>0</v>
      </c>
      <c r="I22" s="147">
        <f>'Todas as Ruas'!I22</f>
        <v>302.49</v>
      </c>
      <c r="J22" s="147">
        <f>'Todas as Ruas'!J22</f>
        <v>302.5</v>
      </c>
      <c r="K22" s="147">
        <f>ROUND(F22 * H22, 2)</f>
        <v>0</v>
      </c>
      <c r="L22" s="147">
        <f t="shared" si="2"/>
        <v>6219.4</v>
      </c>
      <c r="M22" s="147">
        <f t="shared" si="3"/>
        <v>6219.4</v>
      </c>
      <c r="N22" s="142">
        <f t="shared" si="0"/>
        <v>5.7757183281519587E-3</v>
      </c>
      <c r="O22">
        <f t="shared" si="1"/>
        <v>5040.8500000000004</v>
      </c>
    </row>
    <row r="23" spans="1:15" ht="25.5" x14ac:dyDescent="0.2">
      <c r="A23" s="140" t="s">
        <v>330</v>
      </c>
      <c r="B23" s="140" t="s">
        <v>331</v>
      </c>
      <c r="C23" s="140" t="s">
        <v>110</v>
      </c>
      <c r="D23" s="138" t="s">
        <v>238</v>
      </c>
      <c r="E23" s="140" t="s">
        <v>155</v>
      </c>
      <c r="F23" s="141">
        <f>ROUND(($F$7/'Todas as Ruas'!$F$7)*1,2)</f>
        <v>0.17</v>
      </c>
      <c r="G23" s="147">
        <f>'Todas as Ruas'!G23</f>
        <v>73595.7984</v>
      </c>
      <c r="H23" s="147">
        <f>'Todas as Ruas'!H23</f>
        <v>0</v>
      </c>
      <c r="I23" s="147">
        <f>'Todas as Ruas'!I23</f>
        <v>90802.48</v>
      </c>
      <c r="J23" s="147">
        <f>'Todas as Ruas'!J23</f>
        <v>90802.49</v>
      </c>
      <c r="K23" s="147">
        <f>ROUND(F23 * H23, 2)</f>
        <v>0</v>
      </c>
      <c r="L23" s="147">
        <f t="shared" si="2"/>
        <v>15436.42</v>
      </c>
      <c r="M23" s="147">
        <f t="shared" si="3"/>
        <v>15436.42</v>
      </c>
      <c r="N23" s="142">
        <f t="shared" si="0"/>
        <v>1.4335211421528035E-2</v>
      </c>
      <c r="O23">
        <f t="shared" si="1"/>
        <v>12511.28</v>
      </c>
    </row>
    <row r="24" spans="1:15" x14ac:dyDescent="0.2">
      <c r="A24" s="271" t="s">
        <v>43</v>
      </c>
      <c r="B24" s="271"/>
      <c r="C24" s="271"/>
      <c r="D24" s="134" t="s">
        <v>108</v>
      </c>
      <c r="E24" s="134"/>
      <c r="F24" s="136"/>
      <c r="G24" s="145"/>
      <c r="H24" s="145"/>
      <c r="I24" s="145"/>
      <c r="J24" s="145"/>
      <c r="K24" s="145"/>
      <c r="L24" s="145"/>
      <c r="M24" s="146">
        <f>SUM(M25:M38)</f>
        <v>226499.74</v>
      </c>
      <c r="N24" s="137">
        <f t="shared" si="0"/>
        <v>0.21034162453607314</v>
      </c>
      <c r="O24">
        <f t="shared" si="1"/>
        <v>0</v>
      </c>
    </row>
    <row r="25" spans="1:15" x14ac:dyDescent="0.2">
      <c r="A25" s="140" t="s">
        <v>45</v>
      </c>
      <c r="B25" s="140" t="s">
        <v>332</v>
      </c>
      <c r="C25" s="140" t="s">
        <v>110</v>
      </c>
      <c r="D25" s="138" t="s">
        <v>113</v>
      </c>
      <c r="E25" s="140" t="s">
        <v>48</v>
      </c>
      <c r="F25" s="141">
        <f>ROUND(230.4+(F37*1*0.3),2)</f>
        <v>648.32000000000005</v>
      </c>
      <c r="G25" s="147">
        <f>'Todas as Ruas'!G25</f>
        <v>7.03</v>
      </c>
      <c r="H25" s="147">
        <f>'Todas as Ruas'!H25</f>
        <v>1.1200000000000001</v>
      </c>
      <c r="I25" s="147">
        <f>'Todas as Ruas'!I25</f>
        <v>7.55</v>
      </c>
      <c r="J25" s="147">
        <f>'Todas as Ruas'!J25</f>
        <v>8.67</v>
      </c>
      <c r="K25" s="147">
        <f t="shared" ref="K25:K31" si="4">ROUND(F25 * H25, 2)</f>
        <v>726.12</v>
      </c>
      <c r="L25" s="147">
        <f t="shared" ref="L25:L31" si="5">M25 - K25</f>
        <v>4894.8100000000004</v>
      </c>
      <c r="M25" s="147">
        <f t="shared" ref="M25:M31" si="6">ROUND(F25 * J25, 2)</f>
        <v>5620.93</v>
      </c>
      <c r="N25" s="142">
        <f t="shared" si="0"/>
        <v>5.2199421844967668E-3</v>
      </c>
      <c r="O25">
        <f t="shared" si="1"/>
        <v>4557.68</v>
      </c>
    </row>
    <row r="26" spans="1:15" ht="25.5" x14ac:dyDescent="0.2">
      <c r="A26" s="140" t="s">
        <v>49</v>
      </c>
      <c r="B26" s="140" t="s">
        <v>333</v>
      </c>
      <c r="C26" s="140" t="s">
        <v>110</v>
      </c>
      <c r="D26" s="138" t="s">
        <v>114</v>
      </c>
      <c r="E26" s="140" t="s">
        <v>48</v>
      </c>
      <c r="F26" s="141">
        <f>ROUND(F27*1*0.1,2)</f>
        <v>12.8</v>
      </c>
      <c r="G26" s="147">
        <f>'Todas as Ruas'!G26</f>
        <v>163.35</v>
      </c>
      <c r="H26" s="147">
        <f>'Todas as Ruas'!H26</f>
        <v>12.29</v>
      </c>
      <c r="I26" s="147">
        <f>'Todas as Ruas'!I26</f>
        <v>189.25</v>
      </c>
      <c r="J26" s="147">
        <f>'Todas as Ruas'!J26</f>
        <v>201.54</v>
      </c>
      <c r="K26" s="147">
        <f t="shared" si="4"/>
        <v>157.31</v>
      </c>
      <c r="L26" s="147">
        <f t="shared" si="5"/>
        <v>2422.4</v>
      </c>
      <c r="M26" s="147">
        <f t="shared" si="6"/>
        <v>2579.71</v>
      </c>
      <c r="N26" s="142">
        <f t="shared" si="0"/>
        <v>2.3956777708970143E-3</v>
      </c>
      <c r="O26">
        <f t="shared" si="1"/>
        <v>2090.88</v>
      </c>
    </row>
    <row r="27" spans="1:15" x14ac:dyDescent="0.2">
      <c r="A27" s="140" t="s">
        <v>52</v>
      </c>
      <c r="B27" s="140" t="s">
        <v>334</v>
      </c>
      <c r="C27" s="140" t="s">
        <v>110</v>
      </c>
      <c r="D27" s="138" t="s">
        <v>335</v>
      </c>
      <c r="E27" s="140" t="s">
        <v>336</v>
      </c>
      <c r="F27" s="141">
        <v>128</v>
      </c>
      <c r="G27" s="147">
        <f>'Todas as Ruas'!G27</f>
        <v>470.66</v>
      </c>
      <c r="H27" s="147">
        <f>'Todas as Ruas'!H27</f>
        <v>66.45</v>
      </c>
      <c r="I27" s="147">
        <f>'Todas as Ruas'!I27</f>
        <v>514.25</v>
      </c>
      <c r="J27" s="147">
        <f>'Todas as Ruas'!J27</f>
        <v>580.70000000000005</v>
      </c>
      <c r="K27" s="147">
        <f t="shared" si="4"/>
        <v>8505.6</v>
      </c>
      <c r="L27" s="147">
        <f t="shared" si="5"/>
        <v>65824</v>
      </c>
      <c r="M27" s="147">
        <f t="shared" si="6"/>
        <v>74329.600000000006</v>
      </c>
      <c r="N27" s="142">
        <f t="shared" si="0"/>
        <v>6.9027049722514042E-2</v>
      </c>
      <c r="O27">
        <f t="shared" si="1"/>
        <v>60244.480000000003</v>
      </c>
    </row>
    <row r="28" spans="1:15" x14ac:dyDescent="0.2">
      <c r="A28" s="140" t="s">
        <v>55</v>
      </c>
      <c r="B28" s="140" t="s">
        <v>337</v>
      </c>
      <c r="C28" s="140" t="s">
        <v>110</v>
      </c>
      <c r="D28" s="138" t="s">
        <v>115</v>
      </c>
      <c r="E28" s="140" t="s">
        <v>48</v>
      </c>
      <c r="F28" s="141">
        <f>ROUND(211.16-F29,2)</f>
        <v>191.96</v>
      </c>
      <c r="G28" s="147">
        <f>'Todas as Ruas'!G28</f>
        <v>20.21</v>
      </c>
      <c r="H28" s="147">
        <f>'Todas as Ruas'!H28</f>
        <v>18.850000000000001</v>
      </c>
      <c r="I28" s="147">
        <f>'Todas as Ruas'!I28</f>
        <v>6.08</v>
      </c>
      <c r="J28" s="147">
        <f>'Todas as Ruas'!J28</f>
        <v>24.93</v>
      </c>
      <c r="K28" s="147">
        <f t="shared" si="4"/>
        <v>3618.45</v>
      </c>
      <c r="L28" s="147">
        <f t="shared" si="5"/>
        <v>1167.1100000000006</v>
      </c>
      <c r="M28" s="147">
        <f t="shared" si="6"/>
        <v>4785.5600000000004</v>
      </c>
      <c r="N28" s="142">
        <f t="shared" si="0"/>
        <v>4.4441660935895565E-3</v>
      </c>
      <c r="O28">
        <f t="shared" si="1"/>
        <v>3879.51</v>
      </c>
    </row>
    <row r="29" spans="1:15" ht="25.5" x14ac:dyDescent="0.2">
      <c r="A29" s="140" t="s">
        <v>59</v>
      </c>
      <c r="B29" s="140" t="s">
        <v>338</v>
      </c>
      <c r="C29" s="140" t="s">
        <v>110</v>
      </c>
      <c r="D29" s="138" t="s">
        <v>119</v>
      </c>
      <c r="E29" s="140" t="s">
        <v>48</v>
      </c>
      <c r="F29" s="141">
        <f>ROUND(F27*1*0.15,2)</f>
        <v>19.2</v>
      </c>
      <c r="G29" s="147">
        <f>'Todas as Ruas'!G29</f>
        <v>240.05</v>
      </c>
      <c r="H29" s="147">
        <f>'Todas as Ruas'!H29</f>
        <v>1.03</v>
      </c>
      <c r="I29" s="147">
        <f>'Todas as Ruas'!I29</f>
        <v>295.14</v>
      </c>
      <c r="J29" s="147">
        <f>'Todas as Ruas'!J29</f>
        <v>296.17</v>
      </c>
      <c r="K29" s="147">
        <f t="shared" si="4"/>
        <v>19.78</v>
      </c>
      <c r="L29" s="147">
        <f t="shared" si="5"/>
        <v>5666.68</v>
      </c>
      <c r="M29" s="147">
        <f t="shared" si="6"/>
        <v>5686.46</v>
      </c>
      <c r="N29" s="142">
        <f t="shared" si="0"/>
        <v>5.2807973830760182E-3</v>
      </c>
      <c r="O29">
        <f t="shared" si="1"/>
        <v>4608.96</v>
      </c>
    </row>
    <row r="30" spans="1:15" x14ac:dyDescent="0.2">
      <c r="A30" s="140" t="s">
        <v>339</v>
      </c>
      <c r="B30" s="140" t="s">
        <v>340</v>
      </c>
      <c r="C30" s="140" t="s">
        <v>110</v>
      </c>
      <c r="D30" s="138" t="s">
        <v>116</v>
      </c>
      <c r="E30" s="140" t="s">
        <v>341</v>
      </c>
      <c r="F30" s="141">
        <f>ROUND((F29+F26)*1.3*1.8*DMT!$H$20,2)</f>
        <v>5913.02</v>
      </c>
      <c r="G30" s="147">
        <f>'Todas as Ruas'!G30</f>
        <v>0.82</v>
      </c>
      <c r="H30" s="147">
        <f>'Todas as Ruas'!H30</f>
        <v>0</v>
      </c>
      <c r="I30" s="147">
        <f>'Todas as Ruas'!I30</f>
        <v>1.01</v>
      </c>
      <c r="J30" s="147">
        <f>'Todas as Ruas'!J30</f>
        <v>1.01</v>
      </c>
      <c r="K30" s="147">
        <f t="shared" si="4"/>
        <v>0</v>
      </c>
      <c r="L30" s="147">
        <f t="shared" si="5"/>
        <v>5972.15</v>
      </c>
      <c r="M30" s="147">
        <f t="shared" si="6"/>
        <v>5972.15</v>
      </c>
      <c r="N30" s="142">
        <f t="shared" si="0"/>
        <v>5.5461067327190272E-3</v>
      </c>
      <c r="O30">
        <f t="shared" si="1"/>
        <v>4848.67</v>
      </c>
    </row>
    <row r="31" spans="1:15" x14ac:dyDescent="0.2">
      <c r="A31" s="140" t="s">
        <v>342</v>
      </c>
      <c r="B31" s="140" t="s">
        <v>343</v>
      </c>
      <c r="C31" s="140" t="s">
        <v>110</v>
      </c>
      <c r="D31" s="138" t="s">
        <v>344</v>
      </c>
      <c r="E31" s="140" t="s">
        <v>25</v>
      </c>
      <c r="F31" s="141">
        <f>F27*1</f>
        <v>128</v>
      </c>
      <c r="G31" s="147">
        <f>'Todas as Ruas'!G31</f>
        <v>0.56000000000000005</v>
      </c>
      <c r="H31" s="147">
        <f>'Todas as Ruas'!H31</f>
        <v>0.05</v>
      </c>
      <c r="I31" s="147">
        <f>'Todas as Ruas'!I31</f>
        <v>0.64</v>
      </c>
      <c r="J31" s="147">
        <f>'Todas as Ruas'!J31</f>
        <v>0.69</v>
      </c>
      <c r="K31" s="147">
        <f t="shared" si="4"/>
        <v>6.4</v>
      </c>
      <c r="L31" s="147">
        <f t="shared" si="5"/>
        <v>81.919999999999987</v>
      </c>
      <c r="M31" s="147">
        <f t="shared" si="6"/>
        <v>88.32</v>
      </c>
      <c r="N31" s="142">
        <f t="shared" si="0"/>
        <v>8.2019397810460966E-5</v>
      </c>
      <c r="O31">
        <f t="shared" si="1"/>
        <v>71.680000000000007</v>
      </c>
    </row>
    <row r="32" spans="1:15" ht="25.5" x14ac:dyDescent="0.2">
      <c r="A32" s="140" t="s">
        <v>345</v>
      </c>
      <c r="B32" s="140" t="s">
        <v>346</v>
      </c>
      <c r="C32" s="140" t="s">
        <v>110</v>
      </c>
      <c r="D32" s="138" t="s">
        <v>222</v>
      </c>
      <c r="E32" s="140" t="s">
        <v>120</v>
      </c>
      <c r="F32" s="141">
        <f>ROUND(F31*0.001,2)</f>
        <v>0.13</v>
      </c>
      <c r="G32" s="147">
        <f>'Todas as Ruas'!G32</f>
        <v>3122.09</v>
      </c>
      <c r="H32" s="147">
        <f>'Todas as Ruas'!H32</f>
        <v>0</v>
      </c>
      <c r="I32" s="147">
        <f>'Todas as Ruas'!I32</f>
        <v>3590.4</v>
      </c>
      <c r="J32" s="147" t="str">
        <f>'Todas as Ruas'!J32</f>
        <v>3590,4
(15.0%)</v>
      </c>
      <c r="K32" s="147">
        <f>TRUNC(F32 * H32, 2)</f>
        <v>0</v>
      </c>
      <c r="L32" s="147">
        <f t="shared" ref="L32:L38" si="7">M32 - K32</f>
        <v>466.75</v>
      </c>
      <c r="M32" s="147">
        <f>ROUND((F32 * 1 ) * TRUNC(G32 * (1 + 15 / 100), 2), 2)</f>
        <v>466.75</v>
      </c>
      <c r="N32" s="142">
        <f t="shared" si="0"/>
        <v>4.3345282980109445E-4</v>
      </c>
      <c r="O32">
        <f t="shared" si="1"/>
        <v>405.87</v>
      </c>
    </row>
    <row r="33" spans="1:15" ht="38.25" x14ac:dyDescent="0.2">
      <c r="A33" s="140" t="s">
        <v>347</v>
      </c>
      <c r="B33" s="140" t="s">
        <v>348</v>
      </c>
      <c r="C33" s="140" t="s">
        <v>23</v>
      </c>
      <c r="D33" s="138" t="s">
        <v>349</v>
      </c>
      <c r="E33" s="140" t="s">
        <v>350</v>
      </c>
      <c r="F33" s="141">
        <f>ROUND(F32*30,2)</f>
        <v>3.9</v>
      </c>
      <c r="G33" s="147">
        <f>'Todas as Ruas'!G33</f>
        <v>1.69</v>
      </c>
      <c r="H33" s="147">
        <f>'Todas as Ruas'!H33</f>
        <v>0.13</v>
      </c>
      <c r="I33" s="147">
        <f>'Todas as Ruas'!I33</f>
        <v>1.95</v>
      </c>
      <c r="J33" s="147">
        <f>'Todas as Ruas'!J33</f>
        <v>2.08</v>
      </c>
      <c r="K33" s="147">
        <f t="shared" ref="K33:K38" si="8">ROUND(F33 * H33, 2)</f>
        <v>0.51</v>
      </c>
      <c r="L33" s="147">
        <f t="shared" si="7"/>
        <v>7.6</v>
      </c>
      <c r="M33" s="147">
        <f t="shared" ref="M33:M38" si="9">ROUND(F33 * J33, 2)</f>
        <v>8.11</v>
      </c>
      <c r="N33" s="142">
        <f t="shared" si="0"/>
        <v>7.5314460625321383E-6</v>
      </c>
      <c r="O33">
        <f t="shared" si="1"/>
        <v>6.59</v>
      </c>
    </row>
    <row r="34" spans="1:15" ht="38.25" x14ac:dyDescent="0.2">
      <c r="A34" s="140" t="s">
        <v>351</v>
      </c>
      <c r="B34" s="140" t="s">
        <v>352</v>
      </c>
      <c r="C34" s="140" t="s">
        <v>23</v>
      </c>
      <c r="D34" s="138" t="s">
        <v>353</v>
      </c>
      <c r="E34" s="140" t="s">
        <v>350</v>
      </c>
      <c r="F34" s="141">
        <f>ROUND(F32*(DMT!H31-30),2)</f>
        <v>40.17</v>
      </c>
      <c r="G34" s="147">
        <f>'Todas as Ruas'!G34</f>
        <v>0.64</v>
      </c>
      <c r="H34" s="147">
        <f>'Todas as Ruas'!H34</f>
        <v>0.05</v>
      </c>
      <c r="I34" s="147">
        <f>'Todas as Ruas'!I34</f>
        <v>0.73</v>
      </c>
      <c r="J34" s="147">
        <f>'Todas as Ruas'!J34</f>
        <v>0.78</v>
      </c>
      <c r="K34" s="147">
        <f t="shared" si="8"/>
        <v>2.0099999999999998</v>
      </c>
      <c r="L34" s="147">
        <f t="shared" si="7"/>
        <v>29.32</v>
      </c>
      <c r="M34" s="147">
        <f t="shared" si="9"/>
        <v>31.33</v>
      </c>
      <c r="N34" s="142">
        <f t="shared" si="0"/>
        <v>2.9094969807537844E-5</v>
      </c>
      <c r="O34">
        <f t="shared" si="1"/>
        <v>25.7</v>
      </c>
    </row>
    <row r="35" spans="1:15" ht="25.5" x14ac:dyDescent="0.2">
      <c r="A35" s="140" t="s">
        <v>354</v>
      </c>
      <c r="B35" s="140" t="s">
        <v>355</v>
      </c>
      <c r="C35" s="140" t="s">
        <v>110</v>
      </c>
      <c r="D35" s="138" t="s">
        <v>356</v>
      </c>
      <c r="E35" s="140" t="s">
        <v>155</v>
      </c>
      <c r="F35" s="141">
        <v>6</v>
      </c>
      <c r="G35" s="147">
        <f>'Todas as Ruas'!G35</f>
        <v>4969.53</v>
      </c>
      <c r="H35" s="147">
        <f>'Todas as Ruas'!H35</f>
        <v>2317.2199999999998</v>
      </c>
      <c r="I35" s="147">
        <f>'Todas as Ruas'!I35</f>
        <v>3814.18</v>
      </c>
      <c r="J35" s="147">
        <f>'Todas as Ruas'!J35</f>
        <v>6131.4</v>
      </c>
      <c r="K35" s="147">
        <f t="shared" si="8"/>
        <v>13903.32</v>
      </c>
      <c r="L35" s="147">
        <f t="shared" si="7"/>
        <v>22885.08</v>
      </c>
      <c r="M35" s="147">
        <f t="shared" si="9"/>
        <v>36788.400000000001</v>
      </c>
      <c r="N35" s="142">
        <f t="shared" si="0"/>
        <v>3.416397661243617E-2</v>
      </c>
      <c r="O35">
        <f t="shared" si="1"/>
        <v>29817.18</v>
      </c>
    </row>
    <row r="36" spans="1:15" ht="25.5" x14ac:dyDescent="0.2">
      <c r="A36" s="140" t="s">
        <v>1545</v>
      </c>
      <c r="B36" s="140">
        <v>1023</v>
      </c>
      <c r="C36" s="140" t="s">
        <v>31</v>
      </c>
      <c r="D36" s="138" t="s">
        <v>1548</v>
      </c>
      <c r="E36" s="140" t="s">
        <v>155</v>
      </c>
      <c r="F36" s="141">
        <v>0</v>
      </c>
      <c r="G36" s="147">
        <v>1900.28</v>
      </c>
      <c r="H36" s="147">
        <f>J36-I36</f>
        <v>468.90999999999985</v>
      </c>
      <c r="I36" s="147">
        <f>ROUND(J36*0.8,2)</f>
        <v>1875.65</v>
      </c>
      <c r="J36" s="147">
        <f>'Todas as Ruas'!J36</f>
        <v>2344.56</v>
      </c>
      <c r="K36" s="147">
        <f t="shared" si="8"/>
        <v>0</v>
      </c>
      <c r="L36" s="147">
        <f t="shared" ref="L36" si="10">M36 - K36</f>
        <v>0</v>
      </c>
      <c r="M36" s="147">
        <f t="shared" si="9"/>
        <v>0</v>
      </c>
      <c r="N36" s="142">
        <f t="shared" ref="N36" si="11">M36 / $M$115</f>
        <v>0</v>
      </c>
    </row>
    <row r="37" spans="1:15" ht="25.5" x14ac:dyDescent="0.2">
      <c r="A37" s="140" t="s">
        <v>1546</v>
      </c>
      <c r="B37" s="140" t="s">
        <v>358</v>
      </c>
      <c r="C37" s="140" t="s">
        <v>110</v>
      </c>
      <c r="D37" s="138" t="s">
        <v>359</v>
      </c>
      <c r="E37" s="140" t="s">
        <v>336</v>
      </c>
      <c r="F37" s="141">
        <v>1393.08</v>
      </c>
      <c r="G37" s="147">
        <f>'Todas as Ruas'!G37</f>
        <v>51.88</v>
      </c>
      <c r="H37" s="147">
        <f>'Todas as Ruas'!H37</f>
        <v>13.89</v>
      </c>
      <c r="I37" s="147">
        <f>'Todas as Ruas'!I37</f>
        <v>50.11</v>
      </c>
      <c r="J37" s="147">
        <f>'Todas as Ruas'!J37</f>
        <v>64</v>
      </c>
      <c r="K37" s="147">
        <f t="shared" si="8"/>
        <v>19349.88</v>
      </c>
      <c r="L37" s="147">
        <f t="shared" si="7"/>
        <v>69807.239999999991</v>
      </c>
      <c r="M37" s="147">
        <f t="shared" si="9"/>
        <v>89157.119999999995</v>
      </c>
      <c r="N37" s="142">
        <f t="shared" si="0"/>
        <v>8.2796799059273174E-2</v>
      </c>
      <c r="O37">
        <f t="shared" si="1"/>
        <v>72272.990000000005</v>
      </c>
    </row>
    <row r="38" spans="1:15" ht="25.5" x14ac:dyDescent="0.2">
      <c r="A38" s="140" t="s">
        <v>1547</v>
      </c>
      <c r="B38" s="140" t="s">
        <v>361</v>
      </c>
      <c r="C38" s="140" t="s">
        <v>110</v>
      </c>
      <c r="D38" s="138" t="s">
        <v>362</v>
      </c>
      <c r="E38" s="140" t="s">
        <v>155</v>
      </c>
      <c r="F38" s="141">
        <v>1</v>
      </c>
      <c r="G38" s="147">
        <f>'Todas as Ruas'!G38</f>
        <v>798.59</v>
      </c>
      <c r="H38" s="147">
        <f>'Todas as Ruas'!H38</f>
        <v>324.83999999999997</v>
      </c>
      <c r="I38" s="147">
        <f>'Todas as Ruas'!I38</f>
        <v>660.46</v>
      </c>
      <c r="J38" s="147">
        <f>'Todas as Ruas'!J38</f>
        <v>985.3</v>
      </c>
      <c r="K38" s="147">
        <f t="shared" si="8"/>
        <v>324.83999999999997</v>
      </c>
      <c r="L38" s="147">
        <f t="shared" si="7"/>
        <v>660.46</v>
      </c>
      <c r="M38" s="147">
        <f t="shared" si="9"/>
        <v>985.3</v>
      </c>
      <c r="N38" s="142">
        <f t="shared" si="0"/>
        <v>9.1501033358975538E-4</v>
      </c>
      <c r="O38">
        <f t="shared" si="1"/>
        <v>798.59</v>
      </c>
    </row>
    <row r="39" spans="1:15" x14ac:dyDescent="0.2">
      <c r="A39" s="271" t="s">
        <v>61</v>
      </c>
      <c r="B39" s="271"/>
      <c r="C39" s="271"/>
      <c r="D39" s="134" t="s">
        <v>62</v>
      </c>
      <c r="E39" s="134"/>
      <c r="F39" s="136"/>
      <c r="G39" s="145"/>
      <c r="H39" s="145"/>
      <c r="I39" s="145"/>
      <c r="J39" s="145"/>
      <c r="K39" s="145"/>
      <c r="L39" s="145"/>
      <c r="M39" s="146">
        <f>M40+M50+M60</f>
        <v>684921.24</v>
      </c>
      <c r="N39" s="137">
        <f t="shared" ref="N39:N70" si="12">M39 / $M$115</f>
        <v>0.63606009570192723</v>
      </c>
      <c r="O39">
        <f t="shared" si="1"/>
        <v>0</v>
      </c>
    </row>
    <row r="40" spans="1:15" x14ac:dyDescent="0.2">
      <c r="A40" s="271" t="s">
        <v>63</v>
      </c>
      <c r="B40" s="271"/>
      <c r="C40" s="271"/>
      <c r="D40" s="134" t="s">
        <v>64</v>
      </c>
      <c r="E40" s="134"/>
      <c r="F40" s="136"/>
      <c r="G40" s="145"/>
      <c r="H40" s="145"/>
      <c r="I40" s="145"/>
      <c r="J40" s="145"/>
      <c r="K40" s="145"/>
      <c r="L40" s="145"/>
      <c r="M40" s="146">
        <f>SUM(M41:M49)</f>
        <v>245226.16</v>
      </c>
      <c r="N40" s="137">
        <f t="shared" si="12"/>
        <v>0.22773213281897367</v>
      </c>
      <c r="O40">
        <f t="shared" si="1"/>
        <v>0</v>
      </c>
    </row>
    <row r="41" spans="1:15" x14ac:dyDescent="0.2">
      <c r="A41" s="140" t="s">
        <v>65</v>
      </c>
      <c r="B41" s="140" t="s">
        <v>363</v>
      </c>
      <c r="C41" s="140" t="s">
        <v>110</v>
      </c>
      <c r="D41" s="138" t="s">
        <v>129</v>
      </c>
      <c r="E41" s="140" t="s">
        <v>25</v>
      </c>
      <c r="F41" s="141">
        <f>F7</f>
        <v>6074.64</v>
      </c>
      <c r="G41" s="147">
        <f>'Todas as Ruas'!G41</f>
        <v>0.42</v>
      </c>
      <c r="H41" s="147">
        <f>'Todas as Ruas'!H41</f>
        <v>0.03</v>
      </c>
      <c r="I41" s="147">
        <f>'Todas as Ruas'!I41</f>
        <v>0.48</v>
      </c>
      <c r="J41" s="147">
        <f>'Todas as Ruas'!J41</f>
        <v>0.51</v>
      </c>
      <c r="K41" s="147">
        <f>ROUND(F41 * H41, 2)</f>
        <v>182.24</v>
      </c>
      <c r="L41" s="147">
        <f>M41 - K41</f>
        <v>2915.83</v>
      </c>
      <c r="M41" s="147">
        <f>ROUND(F41 * J41, 2)</f>
        <v>3098.07</v>
      </c>
      <c r="N41" s="142">
        <f t="shared" si="12"/>
        <v>2.877058828970277E-3</v>
      </c>
      <c r="O41">
        <f t="shared" si="1"/>
        <v>2551.34</v>
      </c>
    </row>
    <row r="42" spans="1:15" ht="25.5" x14ac:dyDescent="0.2">
      <c r="A42" s="140" t="s">
        <v>67</v>
      </c>
      <c r="B42" s="140" t="s">
        <v>364</v>
      </c>
      <c r="C42" s="140" t="s">
        <v>110</v>
      </c>
      <c r="D42" s="138" t="s">
        <v>224</v>
      </c>
      <c r="E42" s="140" t="s">
        <v>120</v>
      </c>
      <c r="F42" s="141">
        <f>ROUND(F41*0.0005,2)</f>
        <v>3.04</v>
      </c>
      <c r="G42" s="147">
        <f>'Todas as Ruas'!G42</f>
        <v>3133.24</v>
      </c>
      <c r="H42" s="147">
        <f>'Todas as Ruas'!H42</f>
        <v>0</v>
      </c>
      <c r="I42" s="147">
        <f>'Todas as Ruas'!I42</f>
        <v>3603.22</v>
      </c>
      <c r="J42" s="147" t="str">
        <f>'Todas as Ruas'!J42</f>
        <v>3603,22
(15.0%)</v>
      </c>
      <c r="K42" s="147">
        <f t="shared" ref="K42:K49" si="13">TRUNC(F42 * H42, 2)</f>
        <v>0</v>
      </c>
      <c r="L42" s="147">
        <f t="shared" ref="L42:L49" si="14">M42 - K42</f>
        <v>10953.78</v>
      </c>
      <c r="M42" s="147">
        <f>TRUNC((F42 * 1 ) * TRUNC(G42 * (1 + 15 / 100), 2), 2)</f>
        <v>10953.78</v>
      </c>
      <c r="N42" s="142">
        <f t="shared" si="12"/>
        <v>1.0172355517983143E-2</v>
      </c>
      <c r="O42">
        <f t="shared" si="1"/>
        <v>9525.0400000000009</v>
      </c>
    </row>
    <row r="43" spans="1:15" ht="38.25" x14ac:dyDescent="0.2">
      <c r="A43" s="140" t="s">
        <v>69</v>
      </c>
      <c r="B43" s="140" t="s">
        <v>348</v>
      </c>
      <c r="C43" s="140" t="s">
        <v>23</v>
      </c>
      <c r="D43" s="138" t="s">
        <v>349</v>
      </c>
      <c r="E43" s="140" t="s">
        <v>350</v>
      </c>
      <c r="F43" s="141">
        <f>ROUND(F42*30,2)</f>
        <v>91.2</v>
      </c>
      <c r="G43" s="147">
        <f>'Todas as Ruas'!G43</f>
        <v>1.69</v>
      </c>
      <c r="H43" s="147">
        <f>'Todas as Ruas'!H43</f>
        <v>0.13</v>
      </c>
      <c r="I43" s="147">
        <f>'Todas as Ruas'!I43</f>
        <v>1.95</v>
      </c>
      <c r="J43" s="147">
        <f>'Todas as Ruas'!J43</f>
        <v>2.08</v>
      </c>
      <c r="K43" s="147">
        <f t="shared" si="13"/>
        <v>11.85</v>
      </c>
      <c r="L43" s="147">
        <f t="shared" si="14"/>
        <v>177.84</v>
      </c>
      <c r="M43" s="147">
        <f>TRUNC(F43 * J43, 2)</f>
        <v>189.69</v>
      </c>
      <c r="N43" s="142">
        <f t="shared" si="12"/>
        <v>1.7615783028381276E-4</v>
      </c>
      <c r="O43">
        <f t="shared" si="1"/>
        <v>154.12</v>
      </c>
    </row>
    <row r="44" spans="1:15" ht="38.25" x14ac:dyDescent="0.2">
      <c r="A44" s="140" t="s">
        <v>365</v>
      </c>
      <c r="B44" s="140" t="s">
        <v>352</v>
      </c>
      <c r="C44" s="140" t="s">
        <v>23</v>
      </c>
      <c r="D44" s="138" t="s">
        <v>353</v>
      </c>
      <c r="E44" s="140" t="s">
        <v>350</v>
      </c>
      <c r="F44" s="141">
        <f>ROUND(F42*(DMT!$H$31-30),2)</f>
        <v>939.36</v>
      </c>
      <c r="G44" s="147">
        <f>'Todas as Ruas'!G44</f>
        <v>0.64</v>
      </c>
      <c r="H44" s="147">
        <f>'Todas as Ruas'!H44</f>
        <v>0.05</v>
      </c>
      <c r="I44" s="147">
        <f>'Todas as Ruas'!I44</f>
        <v>0.73</v>
      </c>
      <c r="J44" s="147">
        <f>'Todas as Ruas'!J44</f>
        <v>0.78</v>
      </c>
      <c r="K44" s="147">
        <f t="shared" si="13"/>
        <v>46.96</v>
      </c>
      <c r="L44" s="147">
        <f t="shared" si="14"/>
        <v>685.74</v>
      </c>
      <c r="M44" s="147">
        <f>TRUNC(F44 * J44, 2)</f>
        <v>732.7</v>
      </c>
      <c r="N44" s="142">
        <f t="shared" si="12"/>
        <v>6.8043039827586909E-4</v>
      </c>
      <c r="O44">
        <f t="shared" si="1"/>
        <v>601.19000000000005</v>
      </c>
    </row>
    <row r="45" spans="1:15" x14ac:dyDescent="0.2">
      <c r="A45" s="140" t="s">
        <v>366</v>
      </c>
      <c r="B45" s="140" t="s">
        <v>367</v>
      </c>
      <c r="C45" s="140" t="s">
        <v>110</v>
      </c>
      <c r="D45" s="138" t="s">
        <v>124</v>
      </c>
      <c r="E45" s="140" t="s">
        <v>120</v>
      </c>
      <c r="F45" s="141">
        <f>ROUND(F41*0.025*2.5548,2)</f>
        <v>387.99</v>
      </c>
      <c r="G45" s="147">
        <f>'Todas as Ruas'!G45</f>
        <v>191.74</v>
      </c>
      <c r="H45" s="147">
        <f>'Todas as Ruas'!H45</f>
        <v>3.53</v>
      </c>
      <c r="I45" s="147">
        <f>'Todas as Ruas'!I45</f>
        <v>233.03</v>
      </c>
      <c r="J45" s="147">
        <f>'Todas as Ruas'!J45</f>
        <v>236.56</v>
      </c>
      <c r="K45" s="147">
        <f t="shared" si="13"/>
        <v>1369.6</v>
      </c>
      <c r="L45" s="147">
        <f t="shared" si="14"/>
        <v>90413.31</v>
      </c>
      <c r="M45" s="147">
        <f>TRUNC(F45 * J45, 2)</f>
        <v>91782.91</v>
      </c>
      <c r="N45" s="142">
        <f t="shared" si="12"/>
        <v>8.5235269559462604E-2</v>
      </c>
      <c r="O45">
        <f t="shared" si="1"/>
        <v>74393.2</v>
      </c>
    </row>
    <row r="46" spans="1:15" ht="25.5" x14ac:dyDescent="0.2">
      <c r="A46" s="140" t="s">
        <v>368</v>
      </c>
      <c r="B46" s="140" t="s">
        <v>369</v>
      </c>
      <c r="C46" s="140" t="s">
        <v>110</v>
      </c>
      <c r="D46" s="138" t="s">
        <v>370</v>
      </c>
      <c r="E46" s="140" t="s">
        <v>120</v>
      </c>
      <c r="F46" s="141">
        <f>ROUND(F45*0.055,2)</f>
        <v>21.34</v>
      </c>
      <c r="G46" s="147">
        <f>'Todas as Ruas'!G46</f>
        <v>4117.58</v>
      </c>
      <c r="H46" s="147">
        <f>'Todas as Ruas'!H46</f>
        <v>0</v>
      </c>
      <c r="I46" s="147">
        <f>'Todas as Ruas'!I46</f>
        <v>4735.21</v>
      </c>
      <c r="J46" s="147" t="str">
        <f>'Todas as Ruas'!J46</f>
        <v>4735,21
(15.0%)</v>
      </c>
      <c r="K46" s="147">
        <f t="shared" si="13"/>
        <v>0</v>
      </c>
      <c r="L46" s="147">
        <f t="shared" si="14"/>
        <v>101049.38</v>
      </c>
      <c r="M46" s="147">
        <f>TRUNC((F46 * 1 ) * TRUNC(G46 * (1 + 15 / 100), 2), 2)</f>
        <v>101049.38</v>
      </c>
      <c r="N46" s="142">
        <f t="shared" si="12"/>
        <v>9.384068497192527E-2</v>
      </c>
      <c r="O46">
        <f t="shared" si="1"/>
        <v>87869.15</v>
      </c>
    </row>
    <row r="47" spans="1:15" ht="38.25" x14ac:dyDescent="0.2">
      <c r="A47" s="140" t="s">
        <v>371</v>
      </c>
      <c r="B47" s="140" t="s">
        <v>348</v>
      </c>
      <c r="C47" s="140" t="s">
        <v>23</v>
      </c>
      <c r="D47" s="138" t="s">
        <v>349</v>
      </c>
      <c r="E47" s="140" t="s">
        <v>350</v>
      </c>
      <c r="F47" s="141">
        <f>ROUND(F46*30,2)</f>
        <v>640.20000000000005</v>
      </c>
      <c r="G47" s="147">
        <f>'Todas as Ruas'!G47</f>
        <v>1.69</v>
      </c>
      <c r="H47" s="147">
        <f>'Todas as Ruas'!H47</f>
        <v>0.13</v>
      </c>
      <c r="I47" s="147">
        <f>'Todas as Ruas'!I47</f>
        <v>1.95</v>
      </c>
      <c r="J47" s="147">
        <f>'Todas as Ruas'!J47</f>
        <v>2.08</v>
      </c>
      <c r="K47" s="147">
        <f t="shared" si="13"/>
        <v>83.22</v>
      </c>
      <c r="L47" s="147">
        <f t="shared" si="14"/>
        <v>1248.3899999999999</v>
      </c>
      <c r="M47" s="147">
        <f>TRUNC(F47 * J47, 2)</f>
        <v>1331.61</v>
      </c>
      <c r="N47" s="142">
        <f t="shared" si="12"/>
        <v>1.2366151530614575E-3</v>
      </c>
      <c r="O47">
        <f t="shared" si="1"/>
        <v>1081.93</v>
      </c>
    </row>
    <row r="48" spans="1:15" ht="38.25" x14ac:dyDescent="0.2">
      <c r="A48" s="140" t="s">
        <v>372</v>
      </c>
      <c r="B48" s="140" t="s">
        <v>352</v>
      </c>
      <c r="C48" s="140" t="s">
        <v>23</v>
      </c>
      <c r="D48" s="138" t="s">
        <v>353</v>
      </c>
      <c r="E48" s="140" t="s">
        <v>350</v>
      </c>
      <c r="F48" s="141">
        <f>ROUND(F46*(DMT!$H$31-30),2)</f>
        <v>6594.06</v>
      </c>
      <c r="G48" s="147">
        <f>'Todas as Ruas'!G48</f>
        <v>0.64</v>
      </c>
      <c r="H48" s="147">
        <f>'Todas as Ruas'!H48</f>
        <v>0.05</v>
      </c>
      <c r="I48" s="147">
        <f>'Todas as Ruas'!I48</f>
        <v>0.73</v>
      </c>
      <c r="J48" s="147">
        <f>'Todas as Ruas'!J48</f>
        <v>0.78</v>
      </c>
      <c r="K48" s="147">
        <f t="shared" si="13"/>
        <v>329.7</v>
      </c>
      <c r="L48" s="147">
        <f t="shared" si="14"/>
        <v>4813.66</v>
      </c>
      <c r="M48" s="147">
        <f>TRUNC(F48 * J48, 2)</f>
        <v>5143.3599999999997</v>
      </c>
      <c r="N48" s="142">
        <f t="shared" si="12"/>
        <v>4.7764412355345625E-3</v>
      </c>
      <c r="O48">
        <f t="shared" si="1"/>
        <v>4220.1899999999996</v>
      </c>
    </row>
    <row r="49" spans="1:15" x14ac:dyDescent="0.2">
      <c r="A49" s="140" t="s">
        <v>373</v>
      </c>
      <c r="B49" s="140" t="s">
        <v>340</v>
      </c>
      <c r="C49" s="140" t="s">
        <v>110</v>
      </c>
      <c r="D49" s="138" t="s">
        <v>116</v>
      </c>
      <c r="E49" s="140" t="s">
        <v>341</v>
      </c>
      <c r="F49" s="141">
        <f>ROUND(F45*DMT!$H$20,2)</f>
        <v>30638.28</v>
      </c>
      <c r="G49" s="147">
        <f>'Todas as Ruas'!G49</f>
        <v>0.82</v>
      </c>
      <c r="H49" s="147">
        <f>'Todas as Ruas'!H49</f>
        <v>0</v>
      </c>
      <c r="I49" s="147">
        <f>'Todas as Ruas'!I49</f>
        <v>1.01</v>
      </c>
      <c r="J49" s="147">
        <f>'Todas as Ruas'!J49</f>
        <v>1.01</v>
      </c>
      <c r="K49" s="147">
        <f t="shared" si="13"/>
        <v>0</v>
      </c>
      <c r="L49" s="147">
        <f t="shared" si="14"/>
        <v>30944.66</v>
      </c>
      <c r="M49" s="147">
        <f>TRUNC(F49 * J49, 2)</f>
        <v>30944.66</v>
      </c>
      <c r="N49" s="142">
        <f t="shared" si="12"/>
        <v>2.8737119323476668E-2</v>
      </c>
      <c r="O49">
        <f t="shared" si="1"/>
        <v>25123.38</v>
      </c>
    </row>
    <row r="50" spans="1:15" x14ac:dyDescent="0.2">
      <c r="A50" s="271" t="s">
        <v>70</v>
      </c>
      <c r="B50" s="271"/>
      <c r="C50" s="271"/>
      <c r="D50" s="134" t="s">
        <v>71</v>
      </c>
      <c r="E50" s="134"/>
      <c r="F50" s="136"/>
      <c r="G50" s="145"/>
      <c r="H50" s="145"/>
      <c r="I50" s="145"/>
      <c r="J50" s="145"/>
      <c r="K50" s="145"/>
      <c r="L50" s="145"/>
      <c r="M50" s="146">
        <f>SUM(M51:M59)</f>
        <v>291284.12</v>
      </c>
      <c r="N50" s="137">
        <f t="shared" si="12"/>
        <v>0.27050439440840185</v>
      </c>
      <c r="O50">
        <f t="shared" si="1"/>
        <v>0</v>
      </c>
    </row>
    <row r="51" spans="1:15" x14ac:dyDescent="0.2">
      <c r="A51" s="140" t="s">
        <v>72</v>
      </c>
      <c r="B51" s="140" t="s">
        <v>363</v>
      </c>
      <c r="C51" s="140" t="s">
        <v>110</v>
      </c>
      <c r="D51" s="138" t="s">
        <v>129</v>
      </c>
      <c r="E51" s="140" t="s">
        <v>25</v>
      </c>
      <c r="F51" s="141">
        <f>F7</f>
        <v>6074.64</v>
      </c>
      <c r="G51" s="147">
        <f>'Todas as Ruas'!G51</f>
        <v>0.42</v>
      </c>
      <c r="H51" s="147">
        <f>'Todas as Ruas'!H51</f>
        <v>0.03</v>
      </c>
      <c r="I51" s="147">
        <f>'Todas as Ruas'!I51</f>
        <v>0.48</v>
      </c>
      <c r="J51" s="147">
        <f>'Todas as Ruas'!J51</f>
        <v>0.51</v>
      </c>
      <c r="K51" s="147">
        <f>ROUND(F51 * H51, 2)</f>
        <v>182.24</v>
      </c>
      <c r="L51" s="147">
        <f t="shared" ref="L51:L59" si="15">M51 - K51</f>
        <v>2915.83</v>
      </c>
      <c r="M51" s="147">
        <f>ROUND(F51 * J51, 2)</f>
        <v>3098.07</v>
      </c>
      <c r="N51" s="142">
        <f t="shared" si="12"/>
        <v>2.877058828970277E-3</v>
      </c>
      <c r="O51">
        <f t="shared" si="1"/>
        <v>2551.34</v>
      </c>
    </row>
    <row r="52" spans="1:15" ht="25.5" x14ac:dyDescent="0.2">
      <c r="A52" s="140" t="s">
        <v>1473</v>
      </c>
      <c r="B52" s="140" t="s">
        <v>364</v>
      </c>
      <c r="C52" s="140" t="s">
        <v>110</v>
      </c>
      <c r="D52" s="138" t="s">
        <v>224</v>
      </c>
      <c r="E52" s="140" t="s">
        <v>120</v>
      </c>
      <c r="F52" s="141">
        <f>ROUND(F51*0.0005,2)</f>
        <v>3.04</v>
      </c>
      <c r="G52" s="147">
        <f>'Todas as Ruas'!G52</f>
        <v>3133.24</v>
      </c>
      <c r="H52" s="147">
        <f>'Todas as Ruas'!H52</f>
        <v>0</v>
      </c>
      <c r="I52" s="147">
        <f>'Todas as Ruas'!I52</f>
        <v>3603.22</v>
      </c>
      <c r="J52" s="147" t="str">
        <f>'Todas as Ruas'!J52</f>
        <v>3603,22
(15.0%)</v>
      </c>
      <c r="K52" s="147">
        <f t="shared" ref="K52:K56" si="16">TRUNC(F52 * H52, 2)</f>
        <v>0</v>
      </c>
      <c r="L52" s="147">
        <f t="shared" si="15"/>
        <v>10953.79</v>
      </c>
      <c r="M52" s="147">
        <f>ROUND((F52 * 1 ) * TRUNC(G52 * (1 + 15 / 100), 2), 2)</f>
        <v>10953.79</v>
      </c>
      <c r="N52" s="142">
        <f t="shared" si="12"/>
        <v>1.0172364804599744E-2</v>
      </c>
      <c r="O52">
        <f t="shared" si="1"/>
        <v>9525.0400000000009</v>
      </c>
    </row>
    <row r="53" spans="1:15" ht="38.25" x14ac:dyDescent="0.2">
      <c r="A53" s="140" t="s">
        <v>1474</v>
      </c>
      <c r="B53" s="140" t="s">
        <v>348</v>
      </c>
      <c r="C53" s="140" t="s">
        <v>23</v>
      </c>
      <c r="D53" s="138" t="s">
        <v>349</v>
      </c>
      <c r="E53" s="140" t="s">
        <v>350</v>
      </c>
      <c r="F53" s="141">
        <f>ROUND(F52*30,2)</f>
        <v>91.2</v>
      </c>
      <c r="G53" s="147">
        <f>'Todas as Ruas'!G53</f>
        <v>1.69</v>
      </c>
      <c r="H53" s="147">
        <f>'Todas as Ruas'!H53</f>
        <v>0.13</v>
      </c>
      <c r="I53" s="147">
        <f>'Todas as Ruas'!I53</f>
        <v>1.95</v>
      </c>
      <c r="J53" s="147">
        <f>'Todas as Ruas'!J53</f>
        <v>2.08</v>
      </c>
      <c r="K53" s="147">
        <f>ROUND(F53 * H53, 2)</f>
        <v>11.86</v>
      </c>
      <c r="L53" s="147">
        <f t="shared" si="15"/>
        <v>177.83999999999997</v>
      </c>
      <c r="M53" s="147">
        <f>ROUND(F53 * J53, 2)</f>
        <v>189.7</v>
      </c>
      <c r="N53" s="142">
        <f t="shared" si="12"/>
        <v>1.7616711690041266E-4</v>
      </c>
      <c r="O53">
        <f t="shared" si="1"/>
        <v>154.12</v>
      </c>
    </row>
    <row r="54" spans="1:15" ht="38.25" x14ac:dyDescent="0.2">
      <c r="A54" s="140" t="s">
        <v>1475</v>
      </c>
      <c r="B54" s="140" t="s">
        <v>352</v>
      </c>
      <c r="C54" s="140" t="s">
        <v>23</v>
      </c>
      <c r="D54" s="138" t="s">
        <v>353</v>
      </c>
      <c r="E54" s="140" t="s">
        <v>350</v>
      </c>
      <c r="F54" s="141">
        <f>ROUND(F52*(DMT!$H$31-30),2)</f>
        <v>939.36</v>
      </c>
      <c r="G54" s="147">
        <f>'Todas as Ruas'!G54</f>
        <v>0.64</v>
      </c>
      <c r="H54" s="147">
        <f>'Todas as Ruas'!H54</f>
        <v>0.05</v>
      </c>
      <c r="I54" s="147">
        <f>'Todas as Ruas'!I54</f>
        <v>0.73</v>
      </c>
      <c r="J54" s="147">
        <f>'Todas as Ruas'!J54</f>
        <v>0.78</v>
      </c>
      <c r="K54" s="147">
        <f>ROUND(F54 * H54, 2)</f>
        <v>46.97</v>
      </c>
      <c r="L54" s="147">
        <f t="shared" si="15"/>
        <v>685.73</v>
      </c>
      <c r="M54" s="147">
        <f>ROUND(F54 * J54, 2)</f>
        <v>732.7</v>
      </c>
      <c r="N54" s="142">
        <f t="shared" si="12"/>
        <v>6.8043039827586909E-4</v>
      </c>
      <c r="O54">
        <f t="shared" si="1"/>
        <v>601.19000000000005</v>
      </c>
    </row>
    <row r="55" spans="1:15" x14ac:dyDescent="0.2">
      <c r="A55" s="140" t="s">
        <v>1476</v>
      </c>
      <c r="B55" s="140" t="s">
        <v>367</v>
      </c>
      <c r="C55" s="140" t="s">
        <v>110</v>
      </c>
      <c r="D55" s="138" t="s">
        <v>124</v>
      </c>
      <c r="E55" s="140" t="s">
        <v>120</v>
      </c>
      <c r="F55" s="141">
        <f>ROUND(F51*0.03*2.5548,2)</f>
        <v>465.58</v>
      </c>
      <c r="G55" s="147">
        <f>'Todas as Ruas'!G55</f>
        <v>191.74</v>
      </c>
      <c r="H55" s="147">
        <f>'Todas as Ruas'!H55</f>
        <v>3.53</v>
      </c>
      <c r="I55" s="147">
        <f>'Todas as Ruas'!I55</f>
        <v>233.03</v>
      </c>
      <c r="J55" s="147">
        <f>'Todas as Ruas'!J55</f>
        <v>236.56</v>
      </c>
      <c r="K55" s="147">
        <f>ROUND(F55 * H55, 2)</f>
        <v>1643.5</v>
      </c>
      <c r="L55" s="147">
        <f t="shared" si="15"/>
        <v>108494.1</v>
      </c>
      <c r="M55" s="147">
        <f>ROUND(F55 * J55, 2)</f>
        <v>110137.60000000001</v>
      </c>
      <c r="N55" s="142">
        <f t="shared" si="12"/>
        <v>0.10228056644349443</v>
      </c>
      <c r="O55">
        <f t="shared" si="1"/>
        <v>89270.3</v>
      </c>
    </row>
    <row r="56" spans="1:15" ht="25.5" x14ac:dyDescent="0.2">
      <c r="A56" s="140" t="s">
        <v>1477</v>
      </c>
      <c r="B56" s="140" t="s">
        <v>369</v>
      </c>
      <c r="C56" s="140" t="s">
        <v>110</v>
      </c>
      <c r="D56" s="138" t="s">
        <v>370</v>
      </c>
      <c r="E56" s="140" t="s">
        <v>120</v>
      </c>
      <c r="F56" s="141">
        <f>ROUND(F55*0.055,2)</f>
        <v>25.61</v>
      </c>
      <c r="G56" s="147">
        <f>'Todas as Ruas'!G56</f>
        <v>4117.58</v>
      </c>
      <c r="H56" s="147">
        <f>'Todas as Ruas'!H56</f>
        <v>0</v>
      </c>
      <c r="I56" s="147">
        <f>'Todas as Ruas'!I56</f>
        <v>4735.21</v>
      </c>
      <c r="J56" s="147" t="str">
        <f>'Todas as Ruas'!J56</f>
        <v>4735,21
(15.0%)</v>
      </c>
      <c r="K56" s="147">
        <f t="shared" si="16"/>
        <v>0</v>
      </c>
      <c r="L56" s="147">
        <f t="shared" si="15"/>
        <v>121268.73</v>
      </c>
      <c r="M56" s="147">
        <f>ROUND((F56 * 1 ) * TRUNC(G56 * (1 + 15 / 100), 2), 2)</f>
        <v>121268.73</v>
      </c>
      <c r="N56" s="142">
        <f t="shared" si="12"/>
        <v>0.11261762010687708</v>
      </c>
      <c r="O56">
        <f t="shared" si="1"/>
        <v>105451.22</v>
      </c>
    </row>
    <row r="57" spans="1:15" ht="38.25" x14ac:dyDescent="0.2">
      <c r="A57" s="140" t="s">
        <v>1478</v>
      </c>
      <c r="B57" s="140" t="s">
        <v>348</v>
      </c>
      <c r="C57" s="140" t="s">
        <v>23</v>
      </c>
      <c r="D57" s="138" t="s">
        <v>349</v>
      </c>
      <c r="E57" s="140" t="s">
        <v>350</v>
      </c>
      <c r="F57" s="141">
        <f>ROUND(F56*30,2)</f>
        <v>768.3</v>
      </c>
      <c r="G57" s="147">
        <f>'Todas as Ruas'!G57</f>
        <v>1.69</v>
      </c>
      <c r="H57" s="147">
        <f>'Todas as Ruas'!H57</f>
        <v>0.13</v>
      </c>
      <c r="I57" s="147">
        <f>'Todas as Ruas'!I57</f>
        <v>1.95</v>
      </c>
      <c r="J57" s="147">
        <f>'Todas as Ruas'!J57</f>
        <v>2.08</v>
      </c>
      <c r="K57" s="147">
        <f>ROUND(F57 * H57, 2)</f>
        <v>99.88</v>
      </c>
      <c r="L57" s="147">
        <f t="shared" si="15"/>
        <v>1498.1799999999998</v>
      </c>
      <c r="M57" s="147">
        <f>ROUND(F57 * J57, 2)</f>
        <v>1598.06</v>
      </c>
      <c r="N57" s="142">
        <f t="shared" si="12"/>
        <v>1.4840570523662281E-3</v>
      </c>
      <c r="O57">
        <f t="shared" si="1"/>
        <v>1298.42</v>
      </c>
    </row>
    <row r="58" spans="1:15" ht="38.25" x14ac:dyDescent="0.2">
      <c r="A58" s="140" t="s">
        <v>1479</v>
      </c>
      <c r="B58" s="140" t="s">
        <v>352</v>
      </c>
      <c r="C58" s="140" t="s">
        <v>23</v>
      </c>
      <c r="D58" s="138" t="s">
        <v>353</v>
      </c>
      <c r="E58" s="140" t="s">
        <v>350</v>
      </c>
      <c r="F58" s="141">
        <f>ROUND(F56*(DMT!$H$31-30),2)</f>
        <v>7913.49</v>
      </c>
      <c r="G58" s="147">
        <f>'Todas as Ruas'!G58</f>
        <v>0.64</v>
      </c>
      <c r="H58" s="147">
        <f>'Todas as Ruas'!H58</f>
        <v>0.05</v>
      </c>
      <c r="I58" s="147">
        <f>'Todas as Ruas'!I58</f>
        <v>0.73</v>
      </c>
      <c r="J58" s="147">
        <f>'Todas as Ruas'!J58</f>
        <v>0.78</v>
      </c>
      <c r="K58" s="147">
        <f>ROUND(F58 * H58, 2)</f>
        <v>395.67</v>
      </c>
      <c r="L58" s="147">
        <f t="shared" si="15"/>
        <v>5776.85</v>
      </c>
      <c r="M58" s="147">
        <f>ROUND(F58 * J58, 2)</f>
        <v>6172.52</v>
      </c>
      <c r="N58" s="142">
        <f t="shared" si="12"/>
        <v>5.7321826695315515E-3</v>
      </c>
      <c r="O58">
        <f t="shared" si="1"/>
        <v>5064.63</v>
      </c>
    </row>
    <row r="59" spans="1:15" x14ac:dyDescent="0.2">
      <c r="A59" s="140" t="s">
        <v>1480</v>
      </c>
      <c r="B59" s="140" t="s">
        <v>340</v>
      </c>
      <c r="C59" s="140" t="s">
        <v>110</v>
      </c>
      <c r="D59" s="138" t="s">
        <v>116</v>
      </c>
      <c r="E59" s="140" t="s">
        <v>341</v>
      </c>
      <c r="F59" s="141">
        <f>ROUND(F55*DMT!$H$20,2)</f>
        <v>36765.300000000003</v>
      </c>
      <c r="G59" s="147">
        <f>'Todas as Ruas'!G59</f>
        <v>0.82</v>
      </c>
      <c r="H59" s="147">
        <f>'Todas as Ruas'!H59</f>
        <v>0</v>
      </c>
      <c r="I59" s="147">
        <f>'Todas as Ruas'!I59</f>
        <v>1.01</v>
      </c>
      <c r="J59" s="147">
        <f>'Todas as Ruas'!J59</f>
        <v>1.01</v>
      </c>
      <c r="K59" s="147">
        <f>ROUND(F59 * H59, 2)</f>
        <v>0</v>
      </c>
      <c r="L59" s="147">
        <f t="shared" si="15"/>
        <v>37132.949999999997</v>
      </c>
      <c r="M59" s="147">
        <f>ROUND(F59 * J59, 2)</f>
        <v>37132.949999999997</v>
      </c>
      <c r="N59" s="142">
        <f t="shared" si="12"/>
        <v>3.4483946987386285E-2</v>
      </c>
      <c r="O59">
        <f t="shared" si="1"/>
        <v>30147.54</v>
      </c>
    </row>
    <row r="60" spans="1:15" x14ac:dyDescent="0.2">
      <c r="A60" s="271" t="s">
        <v>377</v>
      </c>
      <c r="B60" s="271"/>
      <c r="C60" s="271"/>
      <c r="D60" s="134" t="s">
        <v>285</v>
      </c>
      <c r="E60" s="134"/>
      <c r="F60" s="136"/>
      <c r="G60" s="145"/>
      <c r="H60" s="145"/>
      <c r="I60" s="145"/>
      <c r="J60" s="145"/>
      <c r="K60" s="145"/>
      <c r="L60" s="145"/>
      <c r="M60" s="146">
        <f>SUM(M61:M71)</f>
        <v>148410.96</v>
      </c>
      <c r="N60" s="137">
        <f t="shared" si="12"/>
        <v>0.13782356847455177</v>
      </c>
      <c r="O60">
        <f t="shared" si="1"/>
        <v>0</v>
      </c>
    </row>
    <row r="61" spans="1:15" x14ac:dyDescent="0.2">
      <c r="A61" s="140" t="s">
        <v>378</v>
      </c>
      <c r="B61" s="140" t="s">
        <v>332</v>
      </c>
      <c r="C61" s="140" t="s">
        <v>110</v>
      </c>
      <c r="D61" s="138" t="s">
        <v>113</v>
      </c>
      <c r="E61" s="140" t="s">
        <v>48</v>
      </c>
      <c r="F61" s="141">
        <f>ROUND(F62*0.5,2)</f>
        <v>303.74</v>
      </c>
      <c r="G61" s="147">
        <f>'Todas as Ruas'!G61</f>
        <v>7.03</v>
      </c>
      <c r="H61" s="147">
        <f>'Todas as Ruas'!H61</f>
        <v>1.1200000000000001</v>
      </c>
      <c r="I61" s="147">
        <f>'Todas as Ruas'!I61</f>
        <v>7.55</v>
      </c>
      <c r="J61" s="147">
        <f>'Todas as Ruas'!J61</f>
        <v>8.67</v>
      </c>
      <c r="K61" s="147">
        <f t="shared" ref="K61:K67" si="17">ROUND(F61 * H61, 2)</f>
        <v>340.19</v>
      </c>
      <c r="L61" s="147">
        <f t="shared" ref="L61:L67" si="18">M61 - K61</f>
        <v>2293.2399999999998</v>
      </c>
      <c r="M61" s="147">
        <f t="shared" ref="M61:M67" si="19">ROUND(F61 * J61, 2)</f>
        <v>2633.43</v>
      </c>
      <c r="N61" s="142">
        <f t="shared" si="12"/>
        <v>2.4455654752717645E-3</v>
      </c>
      <c r="O61">
        <f t="shared" si="1"/>
        <v>2135.29</v>
      </c>
    </row>
    <row r="62" spans="1:15" x14ac:dyDescent="0.2">
      <c r="A62" s="140" t="s">
        <v>379</v>
      </c>
      <c r="B62" s="140" t="s">
        <v>380</v>
      </c>
      <c r="C62" s="140" t="s">
        <v>110</v>
      </c>
      <c r="D62" s="138" t="s">
        <v>132</v>
      </c>
      <c r="E62" s="140" t="s">
        <v>25</v>
      </c>
      <c r="F62" s="141">
        <f>ROUND(1214.93*0.5,2)</f>
        <v>607.47</v>
      </c>
      <c r="G62" s="147">
        <f>'Todas as Ruas'!G62</f>
        <v>1.85</v>
      </c>
      <c r="H62" s="147">
        <f>'Todas as Ruas'!H62</f>
        <v>0.04</v>
      </c>
      <c r="I62" s="147">
        <f>'Todas as Ruas'!I62</f>
        <v>2.2400000000000002</v>
      </c>
      <c r="J62" s="147">
        <f>'Todas as Ruas'!J62</f>
        <v>2.2799999999999998</v>
      </c>
      <c r="K62" s="147">
        <f t="shared" si="17"/>
        <v>24.3</v>
      </c>
      <c r="L62" s="147">
        <f t="shared" si="18"/>
        <v>1360.73</v>
      </c>
      <c r="M62" s="147">
        <f t="shared" si="19"/>
        <v>1385.03</v>
      </c>
      <c r="N62" s="142">
        <f t="shared" si="12"/>
        <v>1.2862242589382106E-3</v>
      </c>
      <c r="O62">
        <f t="shared" si="1"/>
        <v>1123.81</v>
      </c>
    </row>
    <row r="63" spans="1:15" ht="25.5" x14ac:dyDescent="0.2">
      <c r="A63" s="140" t="s">
        <v>381</v>
      </c>
      <c r="B63" s="140" t="s">
        <v>382</v>
      </c>
      <c r="C63" s="140" t="s">
        <v>110</v>
      </c>
      <c r="D63" s="138" t="s">
        <v>383</v>
      </c>
      <c r="E63" s="140" t="s">
        <v>48</v>
      </c>
      <c r="F63" s="141">
        <f>ROUND(F62*0.4,2)</f>
        <v>242.99</v>
      </c>
      <c r="G63" s="147">
        <f>'Todas as Ruas'!G63</f>
        <v>199.52</v>
      </c>
      <c r="H63" s="147">
        <f>'Todas as Ruas'!H63</f>
        <v>0.69</v>
      </c>
      <c r="I63" s="147">
        <f>'Todas as Ruas'!I63</f>
        <v>245.47</v>
      </c>
      <c r="J63" s="147">
        <f>'Todas as Ruas'!J63</f>
        <v>246.16</v>
      </c>
      <c r="K63" s="147">
        <f t="shared" si="17"/>
        <v>167.66</v>
      </c>
      <c r="L63" s="147">
        <f t="shared" si="18"/>
        <v>59646.759999999995</v>
      </c>
      <c r="M63" s="147">
        <f t="shared" si="19"/>
        <v>59814.42</v>
      </c>
      <c r="N63" s="142">
        <f t="shared" si="12"/>
        <v>5.5547358568636698E-2</v>
      </c>
      <c r="O63">
        <f t="shared" si="1"/>
        <v>48481.36</v>
      </c>
    </row>
    <row r="64" spans="1:15" x14ac:dyDescent="0.2">
      <c r="A64" s="140" t="s">
        <v>384</v>
      </c>
      <c r="B64" s="140" t="s">
        <v>340</v>
      </c>
      <c r="C64" s="140" t="s">
        <v>110</v>
      </c>
      <c r="D64" s="138" t="s">
        <v>116</v>
      </c>
      <c r="E64" s="140" t="s">
        <v>341</v>
      </c>
      <c r="F64" s="141">
        <f>ROUND(F63*1.3*1.5*DMT!$H$20,2)</f>
        <v>37416.82</v>
      </c>
      <c r="G64" s="147">
        <f>'Todas as Ruas'!G64</f>
        <v>0.82</v>
      </c>
      <c r="H64" s="147">
        <f>'Todas as Ruas'!H64</f>
        <v>0</v>
      </c>
      <c r="I64" s="147">
        <f>'Todas as Ruas'!I64</f>
        <v>1.01</v>
      </c>
      <c r="J64" s="147">
        <f>'Todas as Ruas'!J64</f>
        <v>1.01</v>
      </c>
      <c r="K64" s="147">
        <f t="shared" si="17"/>
        <v>0</v>
      </c>
      <c r="L64" s="147">
        <f t="shared" si="18"/>
        <v>37790.99</v>
      </c>
      <c r="M64" s="147">
        <f t="shared" si="19"/>
        <v>37790.99</v>
      </c>
      <c r="N64" s="142">
        <f t="shared" si="12"/>
        <v>3.5095043506127181E-2</v>
      </c>
      <c r="O64">
        <f t="shared" si="1"/>
        <v>30681.79</v>
      </c>
    </row>
    <row r="65" spans="1:15" ht="25.5" x14ac:dyDescent="0.2">
      <c r="A65" s="140" t="s">
        <v>385</v>
      </c>
      <c r="B65" s="140" t="s">
        <v>338</v>
      </c>
      <c r="C65" s="140" t="s">
        <v>110</v>
      </c>
      <c r="D65" s="138" t="s">
        <v>119</v>
      </c>
      <c r="E65" s="140" t="s">
        <v>48</v>
      </c>
      <c r="F65" s="141">
        <f>ROUND(F62*0.15,2)</f>
        <v>91.12</v>
      </c>
      <c r="G65" s="147">
        <f>'Todas as Ruas'!G65</f>
        <v>240.05</v>
      </c>
      <c r="H65" s="147">
        <f>'Todas as Ruas'!H65</f>
        <v>1.03</v>
      </c>
      <c r="I65" s="147">
        <f>'Todas as Ruas'!I65</f>
        <v>295.14</v>
      </c>
      <c r="J65" s="147">
        <f>'Todas as Ruas'!J65</f>
        <v>296.17</v>
      </c>
      <c r="K65" s="147">
        <f t="shared" si="17"/>
        <v>93.85</v>
      </c>
      <c r="L65" s="147">
        <f t="shared" si="18"/>
        <v>26893.16</v>
      </c>
      <c r="M65" s="147">
        <f t="shared" si="19"/>
        <v>26987.01</v>
      </c>
      <c r="N65" s="142">
        <f t="shared" si="12"/>
        <v>2.5061801504810782E-2</v>
      </c>
      <c r="O65">
        <f t="shared" si="1"/>
        <v>21873.35</v>
      </c>
    </row>
    <row r="66" spans="1:15" x14ac:dyDescent="0.2">
      <c r="A66" s="140" t="s">
        <v>386</v>
      </c>
      <c r="B66" s="140" t="s">
        <v>340</v>
      </c>
      <c r="C66" s="140" t="s">
        <v>110</v>
      </c>
      <c r="D66" s="138" t="s">
        <v>116</v>
      </c>
      <c r="E66" s="140" t="s">
        <v>341</v>
      </c>
      <c r="F66" s="141">
        <f>ROUND(F65*1.3*1.8*DMT!$H$20,2)</f>
        <v>16837.34</v>
      </c>
      <c r="G66" s="147">
        <f>'Todas as Ruas'!G66</f>
        <v>0.82</v>
      </c>
      <c r="H66" s="147">
        <f>'Todas as Ruas'!H66</f>
        <v>0</v>
      </c>
      <c r="I66" s="147">
        <f>'Todas as Ruas'!I66</f>
        <v>1.01</v>
      </c>
      <c r="J66" s="147">
        <f>'Todas as Ruas'!J66</f>
        <v>1.01</v>
      </c>
      <c r="K66" s="147">
        <f t="shared" si="17"/>
        <v>0</v>
      </c>
      <c r="L66" s="147">
        <f t="shared" si="18"/>
        <v>17005.71</v>
      </c>
      <c r="M66" s="147">
        <f t="shared" si="19"/>
        <v>17005.71</v>
      </c>
      <c r="N66" s="142">
        <f t="shared" si="12"/>
        <v>1.5792550877936302E-2</v>
      </c>
      <c r="O66">
        <f t="shared" si="1"/>
        <v>13806.61</v>
      </c>
    </row>
    <row r="67" spans="1:15" x14ac:dyDescent="0.2">
      <c r="A67" s="140" t="s">
        <v>387</v>
      </c>
      <c r="B67" s="140" t="s">
        <v>343</v>
      </c>
      <c r="C67" s="140" t="s">
        <v>110</v>
      </c>
      <c r="D67" s="138" t="s">
        <v>344</v>
      </c>
      <c r="E67" s="140" t="s">
        <v>25</v>
      </c>
      <c r="F67" s="141">
        <f>F62</f>
        <v>607.47</v>
      </c>
      <c r="G67" s="147">
        <f>'Todas as Ruas'!G67</f>
        <v>0.56000000000000005</v>
      </c>
      <c r="H67" s="147">
        <f>'Todas as Ruas'!H67</f>
        <v>0.05</v>
      </c>
      <c r="I67" s="147">
        <f>'Todas as Ruas'!I67</f>
        <v>0.64</v>
      </c>
      <c r="J67" s="147">
        <f>'Todas as Ruas'!J67</f>
        <v>0.69</v>
      </c>
      <c r="K67" s="147">
        <f t="shared" si="17"/>
        <v>30.37</v>
      </c>
      <c r="L67" s="147">
        <f t="shared" si="18"/>
        <v>388.78</v>
      </c>
      <c r="M67" s="147">
        <f t="shared" si="19"/>
        <v>419.15</v>
      </c>
      <c r="N67" s="142">
        <f t="shared" si="12"/>
        <v>3.8924853478549272E-4</v>
      </c>
      <c r="O67">
        <f t="shared" si="1"/>
        <v>340.18</v>
      </c>
    </row>
    <row r="68" spans="1:15" ht="25.5" x14ac:dyDescent="0.2">
      <c r="A68" s="140" t="s">
        <v>388</v>
      </c>
      <c r="B68" s="140" t="s">
        <v>346</v>
      </c>
      <c r="C68" s="140" t="s">
        <v>110</v>
      </c>
      <c r="D68" s="138" t="s">
        <v>222</v>
      </c>
      <c r="E68" s="140" t="s">
        <v>120</v>
      </c>
      <c r="F68" s="141">
        <f>ROUND(F67*0.001,2)</f>
        <v>0.61</v>
      </c>
      <c r="G68" s="147">
        <f>'Todas as Ruas'!G68</f>
        <v>3122.09</v>
      </c>
      <c r="H68" s="147">
        <f>'Todas as Ruas'!H68</f>
        <v>0</v>
      </c>
      <c r="I68" s="147">
        <f>'Todas as Ruas'!I68</f>
        <v>3590.4</v>
      </c>
      <c r="J68" s="147" t="str">
        <f>'Todas as Ruas'!J68</f>
        <v>3590,4
(15.0%)</v>
      </c>
      <c r="K68" s="147">
        <f>TRUNC(F68 * H68, 2)</f>
        <v>0</v>
      </c>
      <c r="L68" s="147">
        <f>M68 - K68</f>
        <v>2190.14</v>
      </c>
      <c r="M68" s="147">
        <f>ROUND((F68 * 1 ) * TRUNC(G68 * (1 + 15 / 100), 2), 2)</f>
        <v>2190.14</v>
      </c>
      <c r="N68" s="142">
        <f t="shared" si="12"/>
        <v>2.0338990480140737E-3</v>
      </c>
      <c r="O68">
        <f t="shared" si="1"/>
        <v>1904.47</v>
      </c>
    </row>
    <row r="69" spans="1:15" ht="38.25" x14ac:dyDescent="0.2">
      <c r="A69" s="140" t="s">
        <v>389</v>
      </c>
      <c r="B69" s="140" t="s">
        <v>348</v>
      </c>
      <c r="C69" s="140" t="s">
        <v>23</v>
      </c>
      <c r="D69" s="138" t="s">
        <v>349</v>
      </c>
      <c r="E69" s="140" t="s">
        <v>350</v>
      </c>
      <c r="F69" s="141">
        <f>ROUND(F68*30,2)</f>
        <v>18.3</v>
      </c>
      <c r="G69" s="147">
        <f>'Todas as Ruas'!G69</f>
        <v>1.69</v>
      </c>
      <c r="H69" s="147">
        <f>'Todas as Ruas'!H69</f>
        <v>0.13</v>
      </c>
      <c r="I69" s="147">
        <f>'Todas as Ruas'!I69</f>
        <v>1.95</v>
      </c>
      <c r="J69" s="147">
        <f>'Todas as Ruas'!J69</f>
        <v>2.08</v>
      </c>
      <c r="K69" s="147">
        <f>ROUND(F69 * H69, 2)</f>
        <v>2.38</v>
      </c>
      <c r="L69" s="147">
        <f>M69 - K69</f>
        <v>35.68</v>
      </c>
      <c r="M69" s="147">
        <f>ROUND(F69 * J69, 2)</f>
        <v>38.06</v>
      </c>
      <c r="N69" s="142">
        <f t="shared" si="12"/>
        <v>3.534486277928153E-5</v>
      </c>
      <c r="O69">
        <f t="shared" si="1"/>
        <v>30.92</v>
      </c>
    </row>
    <row r="70" spans="1:15" ht="38.25" x14ac:dyDescent="0.2">
      <c r="A70" s="140" t="s">
        <v>390</v>
      </c>
      <c r="B70" s="140" t="s">
        <v>352</v>
      </c>
      <c r="C70" s="140" t="s">
        <v>23</v>
      </c>
      <c r="D70" s="138" t="s">
        <v>353</v>
      </c>
      <c r="E70" s="140" t="s">
        <v>350</v>
      </c>
      <c r="F70" s="141">
        <f>ROUND(F68*(DMT!$H$31-30),2)</f>
        <v>188.49</v>
      </c>
      <c r="G70" s="147">
        <f>'Todas as Ruas'!G70</f>
        <v>0.64</v>
      </c>
      <c r="H70" s="147">
        <f>'Todas as Ruas'!H70</f>
        <v>0.05</v>
      </c>
      <c r="I70" s="147">
        <f>'Todas as Ruas'!I70</f>
        <v>0.73</v>
      </c>
      <c r="J70" s="147">
        <f>'Todas as Ruas'!J70</f>
        <v>0.78</v>
      </c>
      <c r="K70" s="147">
        <f>ROUND(F70 * H70, 2)</f>
        <v>9.42</v>
      </c>
      <c r="L70" s="147">
        <f>M70 - K70</f>
        <v>137.60000000000002</v>
      </c>
      <c r="M70" s="147">
        <f>ROUND(F70 * J70, 2)</f>
        <v>147.02000000000001</v>
      </c>
      <c r="N70" s="142">
        <f t="shared" si="12"/>
        <v>1.3653183725196981E-4</v>
      </c>
      <c r="O70">
        <f t="shared" si="1"/>
        <v>120.63</v>
      </c>
    </row>
    <row r="71" spans="1:15" hidden="1" x14ac:dyDescent="0.2">
      <c r="A71" s="140" t="s">
        <v>391</v>
      </c>
      <c r="B71" s="140" t="s">
        <v>392</v>
      </c>
      <c r="C71" s="140" t="s">
        <v>110</v>
      </c>
      <c r="D71" s="138" t="s">
        <v>393</v>
      </c>
      <c r="E71" s="140" t="s">
        <v>48</v>
      </c>
      <c r="F71" s="141">
        <v>0</v>
      </c>
      <c r="G71" s="147">
        <f>'Todas as Ruas'!G71</f>
        <v>75.459999999999994</v>
      </c>
      <c r="H71" s="147">
        <f>'Todas as Ruas'!H71</f>
        <v>1.63</v>
      </c>
      <c r="I71" s="147">
        <f>'Todas as Ruas'!I71</f>
        <v>91.47</v>
      </c>
      <c r="J71" s="147">
        <f>'Todas as Ruas'!J71</f>
        <v>93.1</v>
      </c>
      <c r="K71" s="147">
        <f>ROUND(F71 * H71, 2)</f>
        <v>0</v>
      </c>
      <c r="L71" s="147">
        <f>M71 - K71</f>
        <v>0</v>
      </c>
      <c r="M71" s="147">
        <f>ROUND(F71 * J71, 2)</f>
        <v>0</v>
      </c>
      <c r="N71" s="142">
        <f t="shared" ref="N71:N102" si="20">M71 / $M$115</f>
        <v>0</v>
      </c>
      <c r="O71">
        <f t="shared" ref="O71:O114" si="21">TRUNC(F71*G71,2)</f>
        <v>0</v>
      </c>
    </row>
    <row r="72" spans="1:15" x14ac:dyDescent="0.2">
      <c r="A72" s="271" t="s">
        <v>75</v>
      </c>
      <c r="B72" s="271"/>
      <c r="C72" s="271"/>
      <c r="D72" s="134" t="s">
        <v>76</v>
      </c>
      <c r="E72" s="134"/>
      <c r="F72" s="136"/>
      <c r="G72" s="145"/>
      <c r="H72" s="145"/>
      <c r="I72" s="145"/>
      <c r="J72" s="145"/>
      <c r="K72" s="145"/>
      <c r="L72" s="145"/>
      <c r="M72" s="146">
        <f>SUM(M73:M73)</f>
        <v>8130.33</v>
      </c>
      <c r="N72" s="137">
        <f t="shared" si="20"/>
        <v>7.5503257540797692E-3</v>
      </c>
      <c r="O72">
        <f t="shared" si="21"/>
        <v>0</v>
      </c>
    </row>
    <row r="73" spans="1:15" x14ac:dyDescent="0.2">
      <c r="A73" s="140" t="s">
        <v>77</v>
      </c>
      <c r="B73" s="140" t="s">
        <v>394</v>
      </c>
      <c r="C73" s="140" t="s">
        <v>110</v>
      </c>
      <c r="D73" s="138" t="s">
        <v>157</v>
      </c>
      <c r="E73" s="140" t="s">
        <v>336</v>
      </c>
      <c r="F73" s="141">
        <v>117</v>
      </c>
      <c r="G73" s="147">
        <f>'Todas as Ruas'!G73</f>
        <v>56.33</v>
      </c>
      <c r="H73" s="147">
        <f>'Todas as Ruas'!H73</f>
        <v>34.56</v>
      </c>
      <c r="I73" s="147">
        <f>'Todas as Ruas'!I73</f>
        <v>34.93</v>
      </c>
      <c r="J73" s="147">
        <f>'Todas as Ruas'!J73</f>
        <v>69.489999999999995</v>
      </c>
      <c r="K73" s="147">
        <f>TRUNC(F73 * H73, 2)</f>
        <v>4043.52</v>
      </c>
      <c r="L73" s="147">
        <f>M73 - K73</f>
        <v>4086.81</v>
      </c>
      <c r="M73" s="147">
        <f>TRUNC(F73 * J73, 2)</f>
        <v>8130.33</v>
      </c>
      <c r="N73" s="142">
        <f t="shared" si="20"/>
        <v>7.5503257540797692E-3</v>
      </c>
      <c r="O73">
        <f t="shared" si="21"/>
        <v>6590.61</v>
      </c>
    </row>
    <row r="74" spans="1:15" x14ac:dyDescent="0.2">
      <c r="A74" s="271" t="s">
        <v>83</v>
      </c>
      <c r="B74" s="271"/>
      <c r="C74" s="271"/>
      <c r="D74" s="134" t="s">
        <v>84</v>
      </c>
      <c r="E74" s="134"/>
      <c r="F74" s="136"/>
      <c r="G74" s="145"/>
      <c r="H74" s="145"/>
      <c r="I74" s="145"/>
      <c r="J74" s="145"/>
      <c r="K74" s="145"/>
      <c r="L74" s="145"/>
      <c r="M74" s="146">
        <f>M75+M80+M83</f>
        <v>22444.62</v>
      </c>
      <c r="N74" s="137">
        <f t="shared" si="20"/>
        <v>2.0843458067081391E-2</v>
      </c>
      <c r="O74">
        <f t="shared" si="21"/>
        <v>0</v>
      </c>
    </row>
    <row r="75" spans="1:15" x14ac:dyDescent="0.2">
      <c r="A75" s="271" t="s">
        <v>85</v>
      </c>
      <c r="B75" s="271"/>
      <c r="C75" s="271"/>
      <c r="D75" s="134" t="s">
        <v>293</v>
      </c>
      <c r="E75" s="134"/>
      <c r="F75" s="136"/>
      <c r="G75" s="145"/>
      <c r="H75" s="145"/>
      <c r="I75" s="145"/>
      <c r="J75" s="145"/>
      <c r="K75" s="145"/>
      <c r="L75" s="145"/>
      <c r="M75" s="146">
        <f>SUM(M76:M79)</f>
        <v>10681.82</v>
      </c>
      <c r="N75" s="137">
        <f t="shared" si="20"/>
        <v>9.9197966929318194E-3</v>
      </c>
      <c r="O75">
        <f t="shared" si="21"/>
        <v>0</v>
      </c>
    </row>
    <row r="76" spans="1:15" x14ac:dyDescent="0.2">
      <c r="A76" s="140" t="s">
        <v>87</v>
      </c>
      <c r="B76" s="140" t="s">
        <v>397</v>
      </c>
      <c r="C76" s="140" t="s">
        <v>110</v>
      </c>
      <c r="D76" s="138" t="s">
        <v>117</v>
      </c>
      <c r="E76" s="140" t="s">
        <v>25</v>
      </c>
      <c r="F76" s="141">
        <v>54.84</v>
      </c>
      <c r="G76" s="147">
        <f>'Todas as Ruas'!G76</f>
        <v>28.04</v>
      </c>
      <c r="H76" s="147">
        <f>'Todas as Ruas'!H76</f>
        <v>1.01</v>
      </c>
      <c r="I76" s="147">
        <f>'Todas as Ruas'!I76</f>
        <v>33.58</v>
      </c>
      <c r="J76" s="147">
        <f>'Todas as Ruas'!J76</f>
        <v>34.590000000000003</v>
      </c>
      <c r="K76" s="147">
        <f>ROUND(F76 * H76, 2)</f>
        <v>55.39</v>
      </c>
      <c r="L76" s="147">
        <f>M76 - K76</f>
        <v>1841.53</v>
      </c>
      <c r="M76" s="147">
        <f>ROUND(F76 * J76, 2)</f>
        <v>1896.92</v>
      </c>
      <c r="N76" s="142">
        <f t="shared" si="20"/>
        <v>1.7615968760713275E-3</v>
      </c>
      <c r="O76">
        <f t="shared" si="21"/>
        <v>1537.71</v>
      </c>
    </row>
    <row r="77" spans="1:15" x14ac:dyDescent="0.2">
      <c r="A77" s="140" t="s">
        <v>90</v>
      </c>
      <c r="B77" s="140" t="s">
        <v>398</v>
      </c>
      <c r="C77" s="140" t="s">
        <v>110</v>
      </c>
      <c r="D77" s="138" t="s">
        <v>118</v>
      </c>
      <c r="E77" s="140" t="s">
        <v>25</v>
      </c>
      <c r="F77" s="141">
        <v>163.44</v>
      </c>
      <c r="G77" s="147">
        <f>'Todas as Ruas'!G77</f>
        <v>43.57</v>
      </c>
      <c r="H77" s="147">
        <f>'Todas as Ruas'!H77</f>
        <v>4.93</v>
      </c>
      <c r="I77" s="147">
        <f>'Todas as Ruas'!I77</f>
        <v>48.82</v>
      </c>
      <c r="J77" s="147">
        <f>'Todas as Ruas'!J77</f>
        <v>53.75</v>
      </c>
      <c r="K77" s="147">
        <f>ROUND(F77 * H77, 2)</f>
        <v>805.76</v>
      </c>
      <c r="L77" s="147">
        <f>M77 - K77</f>
        <v>7979.1399999999994</v>
      </c>
      <c r="M77" s="147">
        <f>ROUND(F77 * J77, 2)</f>
        <v>8784.9</v>
      </c>
      <c r="N77" s="142">
        <f t="shared" si="20"/>
        <v>8.1581998168604921E-3</v>
      </c>
      <c r="O77">
        <f t="shared" si="21"/>
        <v>7121.08</v>
      </c>
    </row>
    <row r="78" spans="1:15" hidden="1" x14ac:dyDescent="0.2">
      <c r="A78" s="140" t="s">
        <v>399</v>
      </c>
      <c r="B78" s="140" t="s">
        <v>289</v>
      </c>
      <c r="C78" s="140" t="s">
        <v>110</v>
      </c>
      <c r="D78" s="138" t="s">
        <v>290</v>
      </c>
      <c r="E78" s="140" t="s">
        <v>155</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20"/>
        <v>0</v>
      </c>
      <c r="O78">
        <f t="shared" si="21"/>
        <v>0</v>
      </c>
    </row>
    <row r="79" spans="1:15" ht="25.5" hidden="1" x14ac:dyDescent="0.2">
      <c r="A79" s="140" t="s">
        <v>400</v>
      </c>
      <c r="B79" s="140" t="s">
        <v>291</v>
      </c>
      <c r="C79" s="140" t="s">
        <v>110</v>
      </c>
      <c r="D79" s="138" t="s">
        <v>292</v>
      </c>
      <c r="E79" s="140" t="s">
        <v>155</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20"/>
        <v>0</v>
      </c>
      <c r="O79">
        <f t="shared" si="21"/>
        <v>0</v>
      </c>
    </row>
    <row r="80" spans="1:15" hidden="1" x14ac:dyDescent="0.2">
      <c r="A80" s="271" t="s">
        <v>151</v>
      </c>
      <c r="B80" s="271"/>
      <c r="C80" s="271"/>
      <c r="D80" s="134" t="s">
        <v>294</v>
      </c>
      <c r="E80" s="134"/>
      <c r="F80" s="136"/>
      <c r="G80" s="145"/>
      <c r="H80" s="145"/>
      <c r="I80" s="145"/>
      <c r="J80" s="145"/>
      <c r="K80" s="145"/>
      <c r="L80" s="145"/>
      <c r="M80" s="146">
        <f>SUM(M81:M82)</f>
        <v>0</v>
      </c>
      <c r="N80" s="137">
        <f t="shared" si="20"/>
        <v>0</v>
      </c>
      <c r="O80">
        <f t="shared" si="21"/>
        <v>0</v>
      </c>
    </row>
    <row r="81" spans="1:15" hidden="1" x14ac:dyDescent="0.2">
      <c r="A81" s="140" t="s">
        <v>401</v>
      </c>
      <c r="B81" s="140" t="s">
        <v>289</v>
      </c>
      <c r="C81" s="140" t="s">
        <v>110</v>
      </c>
      <c r="D81" s="138" t="s">
        <v>290</v>
      </c>
      <c r="E81" s="140" t="s">
        <v>155</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20"/>
        <v>0</v>
      </c>
      <c r="O81">
        <f t="shared" si="21"/>
        <v>0</v>
      </c>
    </row>
    <row r="82" spans="1:15" ht="25.5" hidden="1" x14ac:dyDescent="0.2">
      <c r="A82" s="140" t="s">
        <v>402</v>
      </c>
      <c r="B82" s="140" t="s">
        <v>291</v>
      </c>
      <c r="C82" s="140" t="s">
        <v>110</v>
      </c>
      <c r="D82" s="138" t="s">
        <v>292</v>
      </c>
      <c r="E82" s="140" t="s">
        <v>155</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20"/>
        <v>0</v>
      </c>
      <c r="O82">
        <f t="shared" si="21"/>
        <v>0</v>
      </c>
    </row>
    <row r="83" spans="1:15" x14ac:dyDescent="0.2">
      <c r="A83" s="271" t="s">
        <v>403</v>
      </c>
      <c r="B83" s="271"/>
      <c r="C83" s="271"/>
      <c r="D83" s="134" t="s">
        <v>152</v>
      </c>
      <c r="E83" s="134"/>
      <c r="F83" s="136"/>
      <c r="G83" s="145"/>
      <c r="H83" s="145"/>
      <c r="I83" s="145"/>
      <c r="J83" s="145"/>
      <c r="K83" s="145"/>
      <c r="L83" s="145"/>
      <c r="M83" s="146">
        <f>SUM(M84:M85)</f>
        <v>11762.8</v>
      </c>
      <c r="N83" s="137">
        <f t="shared" si="20"/>
        <v>1.0923661374149574E-2</v>
      </c>
      <c r="O83">
        <f t="shared" si="21"/>
        <v>0</v>
      </c>
    </row>
    <row r="84" spans="1:15" ht="25.5" x14ac:dyDescent="0.2">
      <c r="A84" s="140" t="s">
        <v>295</v>
      </c>
      <c r="B84" s="140" t="s">
        <v>404</v>
      </c>
      <c r="C84" s="140" t="s">
        <v>110</v>
      </c>
      <c r="D84" s="138" t="s">
        <v>154</v>
      </c>
      <c r="E84" s="140" t="s">
        <v>155</v>
      </c>
      <c r="F84" s="141">
        <v>10</v>
      </c>
      <c r="G84" s="147">
        <f>'Todas as Ruas'!G84</f>
        <v>482.55</v>
      </c>
      <c r="H84" s="147">
        <f>'Todas as Ruas'!H84</f>
        <v>72.010000000000005</v>
      </c>
      <c r="I84" s="147">
        <f>'Todas as Ruas'!I84</f>
        <v>523.36</v>
      </c>
      <c r="J84" s="147">
        <f>'Todas as Ruas'!J84</f>
        <v>595.37</v>
      </c>
      <c r="K84" s="147">
        <f>TRUNC(F84 * H84, 2)</f>
        <v>720.1</v>
      </c>
      <c r="L84" s="147">
        <f>M84 - K84</f>
        <v>5233.5999999999995</v>
      </c>
      <c r="M84" s="147">
        <f>TRUNC(F84 * J84, 2)</f>
        <v>5953.7</v>
      </c>
      <c r="N84" s="142">
        <f t="shared" si="20"/>
        <v>5.5289729250921817E-3</v>
      </c>
      <c r="O84">
        <f t="shared" si="21"/>
        <v>4825.5</v>
      </c>
    </row>
    <row r="85" spans="1:15" ht="25.5" x14ac:dyDescent="0.2">
      <c r="A85" s="140" t="s">
        <v>296</v>
      </c>
      <c r="B85" s="140" t="s">
        <v>405</v>
      </c>
      <c r="C85" s="140" t="s">
        <v>110</v>
      </c>
      <c r="D85" s="138" t="s">
        <v>156</v>
      </c>
      <c r="E85" s="140" t="s">
        <v>155</v>
      </c>
      <c r="F85" s="141">
        <v>10</v>
      </c>
      <c r="G85" s="147">
        <f>'Todas as Ruas'!G85</f>
        <v>470.83</v>
      </c>
      <c r="H85" s="147">
        <f>'Todas as Ruas'!H85</f>
        <v>22.18</v>
      </c>
      <c r="I85" s="147">
        <f>'Todas as Ruas'!I85</f>
        <v>558.73</v>
      </c>
      <c r="J85" s="147">
        <f>'Todas as Ruas'!J85</f>
        <v>580.91</v>
      </c>
      <c r="K85" s="147">
        <f>TRUNC(F85 * H85, 2)</f>
        <v>221.8</v>
      </c>
      <c r="L85" s="147">
        <f>M85 - K85</f>
        <v>5587.3</v>
      </c>
      <c r="M85" s="147">
        <f>TRUNC(F85 * J85, 2)</f>
        <v>5809.1</v>
      </c>
      <c r="N85" s="142">
        <f t="shared" si="20"/>
        <v>5.3946884490573927E-3</v>
      </c>
      <c r="O85">
        <f t="shared" si="21"/>
        <v>4708.3</v>
      </c>
    </row>
    <row r="86" spans="1:15" x14ac:dyDescent="0.2">
      <c r="A86" s="271" t="s">
        <v>406</v>
      </c>
      <c r="B86" s="271"/>
      <c r="C86" s="271"/>
      <c r="D86" s="134" t="s">
        <v>213</v>
      </c>
      <c r="E86" s="134"/>
      <c r="F86" s="136"/>
      <c r="G86" s="145"/>
      <c r="H86" s="145"/>
      <c r="I86" s="145"/>
      <c r="J86" s="145"/>
      <c r="K86" s="145"/>
      <c r="L86" s="145"/>
      <c r="M86" s="146">
        <f>M87</f>
        <v>9023.3599999999988</v>
      </c>
      <c r="N86" s="137">
        <f t="shared" si="20"/>
        <v>8.3796484763020949E-3</v>
      </c>
      <c r="O86">
        <f t="shared" si="21"/>
        <v>0</v>
      </c>
    </row>
    <row r="87" spans="1:15" x14ac:dyDescent="0.2">
      <c r="A87" s="271" t="s">
        <v>407</v>
      </c>
      <c r="B87" s="271"/>
      <c r="C87" s="271"/>
      <c r="D87" s="134" t="s">
        <v>215</v>
      </c>
      <c r="E87" s="134"/>
      <c r="F87" s="136"/>
      <c r="G87" s="145"/>
      <c r="H87" s="145"/>
      <c r="I87" s="145"/>
      <c r="J87" s="145"/>
      <c r="K87" s="145"/>
      <c r="L87" s="145"/>
      <c r="M87" s="146">
        <f>SUM(M88:M93)</f>
        <v>9023.3599999999988</v>
      </c>
      <c r="N87" s="137">
        <f t="shared" si="20"/>
        <v>8.3796484763020949E-3</v>
      </c>
      <c r="O87">
        <f t="shared" si="21"/>
        <v>0</v>
      </c>
    </row>
    <row r="88" spans="1:15" x14ac:dyDescent="0.2">
      <c r="A88" s="140" t="s">
        <v>408</v>
      </c>
      <c r="B88" s="140" t="s">
        <v>409</v>
      </c>
      <c r="C88" s="140" t="s">
        <v>23</v>
      </c>
      <c r="D88" s="138" t="s">
        <v>410</v>
      </c>
      <c r="E88" s="140" t="s">
        <v>25</v>
      </c>
      <c r="F88" s="141">
        <f>F31+F67</f>
        <v>735.47</v>
      </c>
      <c r="G88" s="147">
        <f>'Todas as Ruas'!G88</f>
        <v>7.0000000000000007E-2</v>
      </c>
      <c r="H88" s="147">
        <f>'Todas as Ruas'!H88</f>
        <v>0.06</v>
      </c>
      <c r="I88" s="147">
        <f>'Todas as Ruas'!I88</f>
        <v>0.02</v>
      </c>
      <c r="J88" s="147">
        <f>'Todas as Ruas'!J88</f>
        <v>0.08</v>
      </c>
      <c r="K88" s="147">
        <f t="shared" ref="K88:K93" si="22">ROUND(F88 * H88, 2)</f>
        <v>44.13</v>
      </c>
      <c r="L88" s="147">
        <f t="shared" ref="L88:L93" si="23">M88 - K88</f>
        <v>14.71</v>
      </c>
      <c r="M88" s="147">
        <f t="shared" ref="M88:M93" si="24">ROUND(F88 * J88, 2)</f>
        <v>58.84</v>
      </c>
      <c r="N88" s="142">
        <f t="shared" si="20"/>
        <v>5.4642452073907656E-5</v>
      </c>
      <c r="O88">
        <f t="shared" si="21"/>
        <v>51.48</v>
      </c>
    </row>
    <row r="89" spans="1:15" x14ac:dyDescent="0.2">
      <c r="A89" s="140" t="s">
        <v>411</v>
      </c>
      <c r="B89" s="140" t="s">
        <v>412</v>
      </c>
      <c r="C89" s="140" t="s">
        <v>23</v>
      </c>
      <c r="D89" s="138" t="s">
        <v>413</v>
      </c>
      <c r="E89" s="140" t="s">
        <v>25</v>
      </c>
      <c r="F89" s="141">
        <f>F51+F41</f>
        <v>12149.28</v>
      </c>
      <c r="G89" s="147">
        <f>'Todas as Ruas'!G89</f>
        <v>0.03</v>
      </c>
      <c r="H89" s="147">
        <f>'Todas as Ruas'!H89</f>
        <v>0.03</v>
      </c>
      <c r="I89" s="147">
        <f>'Todas as Ruas'!I89</f>
        <v>0</v>
      </c>
      <c r="J89" s="147">
        <f>'Todas as Ruas'!J89</f>
        <v>0.03</v>
      </c>
      <c r="K89" s="147">
        <f t="shared" si="22"/>
        <v>364.48</v>
      </c>
      <c r="L89" s="147">
        <f t="shared" si="23"/>
        <v>0</v>
      </c>
      <c r="M89" s="147">
        <f t="shared" si="24"/>
        <v>364.48</v>
      </c>
      <c r="N89" s="142">
        <f t="shared" si="20"/>
        <v>3.3847860183375023E-4</v>
      </c>
      <c r="O89">
        <f t="shared" si="21"/>
        <v>364.47</v>
      </c>
    </row>
    <row r="90" spans="1:15" x14ac:dyDescent="0.2">
      <c r="A90" s="140" t="s">
        <v>414</v>
      </c>
      <c r="B90" s="140" t="s">
        <v>415</v>
      </c>
      <c r="C90" s="140" t="s">
        <v>23</v>
      </c>
      <c r="D90" s="138" t="s">
        <v>416</v>
      </c>
      <c r="E90" s="140" t="s">
        <v>109</v>
      </c>
      <c r="F90" s="141">
        <f>ROUNDUP((F55+F45)/100,0)</f>
        <v>9</v>
      </c>
      <c r="G90" s="147">
        <f>'Todas as Ruas'!G90</f>
        <v>112.25</v>
      </c>
      <c r="H90" s="147">
        <f>'Todas as Ruas'!H90</f>
        <v>119.29</v>
      </c>
      <c r="I90" s="147">
        <f>'Todas as Ruas'!I90</f>
        <v>19.2</v>
      </c>
      <c r="J90" s="147">
        <f>'Todas as Ruas'!J90</f>
        <v>138.49</v>
      </c>
      <c r="K90" s="147">
        <f t="shared" si="22"/>
        <v>1073.6099999999999</v>
      </c>
      <c r="L90" s="147">
        <f t="shared" si="23"/>
        <v>172.80000000000018</v>
      </c>
      <c r="M90" s="147">
        <f t="shared" si="24"/>
        <v>1246.4100000000001</v>
      </c>
      <c r="N90" s="142">
        <f t="shared" si="20"/>
        <v>1.1574931796301707E-3</v>
      </c>
      <c r="O90">
        <f t="shared" si="21"/>
        <v>1010.25</v>
      </c>
    </row>
    <row r="91" spans="1:15" x14ac:dyDescent="0.2">
      <c r="A91" s="140" t="s">
        <v>417</v>
      </c>
      <c r="B91" s="140" t="s">
        <v>418</v>
      </c>
      <c r="C91" s="140" t="s">
        <v>23</v>
      </c>
      <c r="D91" s="138" t="s">
        <v>419</v>
      </c>
      <c r="E91" s="140" t="s">
        <v>109</v>
      </c>
      <c r="F91" s="141">
        <f>F90</f>
        <v>9</v>
      </c>
      <c r="G91" s="147">
        <f>'Todas as Ruas'!G91</f>
        <v>392.87</v>
      </c>
      <c r="H91" s="147">
        <f>'Todas as Ruas'!H91</f>
        <v>417.51</v>
      </c>
      <c r="I91" s="147">
        <f>'Todas as Ruas'!I91</f>
        <v>67.209999999999994</v>
      </c>
      <c r="J91" s="147">
        <f>'Todas as Ruas'!J91</f>
        <v>484.72</v>
      </c>
      <c r="K91" s="147">
        <f t="shared" si="22"/>
        <v>3757.59</v>
      </c>
      <c r="L91" s="147">
        <f t="shared" si="23"/>
        <v>604.88999999999942</v>
      </c>
      <c r="M91" s="147">
        <f t="shared" si="24"/>
        <v>4362.4799999999996</v>
      </c>
      <c r="N91" s="142">
        <f t="shared" si="20"/>
        <v>4.051267918480296E-3</v>
      </c>
      <c r="O91">
        <f t="shared" si="21"/>
        <v>3535.83</v>
      </c>
    </row>
    <row r="92" spans="1:15" x14ac:dyDescent="0.2">
      <c r="A92" s="140" t="s">
        <v>420</v>
      </c>
      <c r="B92" s="140" t="s">
        <v>421</v>
      </c>
      <c r="C92" s="140" t="s">
        <v>23</v>
      </c>
      <c r="D92" s="138" t="s">
        <v>422</v>
      </c>
      <c r="E92" s="140" t="s">
        <v>109</v>
      </c>
      <c r="F92" s="141">
        <f>F91</f>
        <v>9</v>
      </c>
      <c r="G92" s="147">
        <f>'Todas as Ruas'!G92</f>
        <v>168.37</v>
      </c>
      <c r="H92" s="147">
        <f>'Todas as Ruas'!H92</f>
        <v>178.93</v>
      </c>
      <c r="I92" s="147">
        <f>'Todas as Ruas'!I92</f>
        <v>28.8</v>
      </c>
      <c r="J92" s="147">
        <f>'Todas as Ruas'!J92</f>
        <v>207.73</v>
      </c>
      <c r="K92" s="147">
        <f t="shared" si="22"/>
        <v>1610.37</v>
      </c>
      <c r="L92" s="147">
        <f t="shared" si="23"/>
        <v>259.20000000000005</v>
      </c>
      <c r="M92" s="147">
        <f t="shared" si="24"/>
        <v>1869.57</v>
      </c>
      <c r="N92" s="142">
        <f t="shared" si="20"/>
        <v>1.7361979796705561E-3</v>
      </c>
      <c r="O92">
        <f t="shared" si="21"/>
        <v>1515.33</v>
      </c>
    </row>
    <row r="93" spans="1:15" ht="25.5" x14ac:dyDescent="0.2">
      <c r="A93" s="140" t="s">
        <v>423</v>
      </c>
      <c r="B93" s="140" t="s">
        <v>424</v>
      </c>
      <c r="C93" s="140" t="s">
        <v>23</v>
      </c>
      <c r="D93" s="138" t="s">
        <v>425</v>
      </c>
      <c r="E93" s="140" t="s">
        <v>109</v>
      </c>
      <c r="F93" s="141">
        <f>F92</f>
        <v>9</v>
      </c>
      <c r="G93" s="147">
        <f>'Todas as Ruas'!G93</f>
        <v>101.01</v>
      </c>
      <c r="H93" s="147">
        <f>'Todas as Ruas'!H93</f>
        <v>107.35</v>
      </c>
      <c r="I93" s="147">
        <f>'Todas as Ruas'!I93</f>
        <v>17.27</v>
      </c>
      <c r="J93" s="147">
        <f>'Todas as Ruas'!J93</f>
        <v>124.62</v>
      </c>
      <c r="K93" s="147">
        <f t="shared" si="22"/>
        <v>966.15</v>
      </c>
      <c r="L93" s="147">
        <f t="shared" si="23"/>
        <v>155.42999999999995</v>
      </c>
      <c r="M93" s="147">
        <f t="shared" si="24"/>
        <v>1121.58</v>
      </c>
      <c r="N93" s="142">
        <f t="shared" si="20"/>
        <v>1.0415683446134149E-3</v>
      </c>
      <c r="O93">
        <f t="shared" si="21"/>
        <v>909.09</v>
      </c>
    </row>
    <row r="94" spans="1:15" x14ac:dyDescent="0.2">
      <c r="A94" s="271" t="s">
        <v>426</v>
      </c>
      <c r="B94" s="271"/>
      <c r="C94" s="271"/>
      <c r="D94" s="134" t="s">
        <v>231</v>
      </c>
      <c r="E94" s="134"/>
      <c r="F94" s="136"/>
      <c r="G94" s="145"/>
      <c r="H94" s="145"/>
      <c r="I94" s="145"/>
      <c r="J94" s="145"/>
      <c r="K94" s="145"/>
      <c r="L94" s="145"/>
      <c r="M94" s="146">
        <f>SUM(M95:M98)</f>
        <v>1245.56</v>
      </c>
      <c r="N94" s="137">
        <f t="shared" si="20"/>
        <v>1.1567038172191776E-3</v>
      </c>
      <c r="O94">
        <f t="shared" si="21"/>
        <v>0</v>
      </c>
    </row>
    <row r="95" spans="1:15" x14ac:dyDescent="0.2">
      <c r="A95" s="140" t="s">
        <v>427</v>
      </c>
      <c r="B95" s="140" t="s">
        <v>428</v>
      </c>
      <c r="C95" s="140" t="s">
        <v>110</v>
      </c>
      <c r="D95" s="138" t="s">
        <v>232</v>
      </c>
      <c r="E95" s="140" t="s">
        <v>123</v>
      </c>
      <c r="F95" s="141">
        <v>8</v>
      </c>
      <c r="G95" s="147">
        <f>'Todas as Ruas'!G95</f>
        <v>24.78</v>
      </c>
      <c r="H95" s="147">
        <f>'Todas as Ruas'!H95</f>
        <v>29.34</v>
      </c>
      <c r="I95" s="147">
        <f>'Todas as Ruas'!I95</f>
        <v>1.23</v>
      </c>
      <c r="J95" s="147">
        <f>'Todas as Ruas'!J95</f>
        <v>30.57</v>
      </c>
      <c r="K95" s="147">
        <f>TRUNC(F95 * H95, 2)</f>
        <v>234.72</v>
      </c>
      <c r="L95" s="147">
        <f>M95 - K95</f>
        <v>9.8400000000000034</v>
      </c>
      <c r="M95" s="147">
        <f>TRUNC(F95 * J95, 2)</f>
        <v>244.56</v>
      </c>
      <c r="N95" s="142">
        <f t="shared" si="20"/>
        <v>2.2711349556755363E-4</v>
      </c>
      <c r="O95">
        <f t="shared" si="21"/>
        <v>198.24</v>
      </c>
    </row>
    <row r="96" spans="1:15" ht="25.5" x14ac:dyDescent="0.2">
      <c r="A96" s="140" t="s">
        <v>429</v>
      </c>
      <c r="B96" s="140" t="s">
        <v>430</v>
      </c>
      <c r="C96" s="140" t="s">
        <v>110</v>
      </c>
      <c r="D96" s="138" t="s">
        <v>288</v>
      </c>
      <c r="E96" s="140" t="s">
        <v>233</v>
      </c>
      <c r="F96" s="141">
        <v>220</v>
      </c>
      <c r="G96" s="147">
        <f>'Todas as Ruas'!G96</f>
        <v>0.9</v>
      </c>
      <c r="H96" s="147">
        <f>'Todas as Ruas'!H96</f>
        <v>0.05</v>
      </c>
      <c r="I96" s="147">
        <f>'Todas as Ruas'!I96</f>
        <v>1.06</v>
      </c>
      <c r="J96" s="147">
        <f>'Todas as Ruas'!J96</f>
        <v>1.1100000000000001</v>
      </c>
      <c r="K96" s="147">
        <f>TRUNC(F96 * H96, 2)</f>
        <v>11</v>
      </c>
      <c r="L96" s="147">
        <f>M96 - K96</f>
        <v>233.2</v>
      </c>
      <c r="M96" s="147">
        <f>TRUNC(F96 * J96, 2)</f>
        <v>244.2</v>
      </c>
      <c r="N96" s="142">
        <f t="shared" si="20"/>
        <v>2.2677917736995662E-4</v>
      </c>
      <c r="O96">
        <f t="shared" si="21"/>
        <v>198</v>
      </c>
    </row>
    <row r="97" spans="1:19" ht="25.5" x14ac:dyDescent="0.2">
      <c r="A97" s="140" t="s">
        <v>431</v>
      </c>
      <c r="B97" s="140" t="s">
        <v>432</v>
      </c>
      <c r="C97" s="140" t="s">
        <v>110</v>
      </c>
      <c r="D97" s="138" t="s">
        <v>286</v>
      </c>
      <c r="E97" s="140" t="s">
        <v>234</v>
      </c>
      <c r="F97" s="141">
        <v>220</v>
      </c>
      <c r="G97" s="147">
        <f>'Todas as Ruas'!G97</f>
        <v>0.8</v>
      </c>
      <c r="H97" s="147">
        <f>'Todas as Ruas'!H97</f>
        <v>0.23</v>
      </c>
      <c r="I97" s="147">
        <f>'Todas as Ruas'!I97</f>
        <v>0.75</v>
      </c>
      <c r="J97" s="147">
        <f>'Todas as Ruas'!J97</f>
        <v>0.98</v>
      </c>
      <c r="K97" s="147">
        <f>TRUNC(F97 * H97, 2)</f>
        <v>50.6</v>
      </c>
      <c r="L97" s="147">
        <f>M97 - K97</f>
        <v>165</v>
      </c>
      <c r="M97" s="147">
        <f>TRUNC(F97 * J97, 2)</f>
        <v>215.6</v>
      </c>
      <c r="N97" s="142">
        <f t="shared" si="20"/>
        <v>2.0021945389419595E-4</v>
      </c>
      <c r="O97">
        <f t="shared" si="21"/>
        <v>176</v>
      </c>
    </row>
    <row r="98" spans="1:19" ht="25.5" x14ac:dyDescent="0.2">
      <c r="A98" s="140" t="s">
        <v>433</v>
      </c>
      <c r="B98" s="140" t="s">
        <v>434</v>
      </c>
      <c r="C98" s="140" t="s">
        <v>110</v>
      </c>
      <c r="D98" s="138" t="s">
        <v>287</v>
      </c>
      <c r="E98" s="140" t="s">
        <v>233</v>
      </c>
      <c r="F98" s="141">
        <v>220</v>
      </c>
      <c r="G98" s="147">
        <f>'Todas as Ruas'!G98</f>
        <v>2</v>
      </c>
      <c r="H98" s="147">
        <f>'Todas as Ruas'!H98</f>
        <v>0.51</v>
      </c>
      <c r="I98" s="147">
        <f>'Todas as Ruas'!I98</f>
        <v>1.95</v>
      </c>
      <c r="J98" s="147">
        <f>'Todas as Ruas'!J98</f>
        <v>2.46</v>
      </c>
      <c r="K98" s="147">
        <f>TRUNC(F98 * H98, 2)</f>
        <v>112.2</v>
      </c>
      <c r="L98" s="147">
        <f>M98 - K98</f>
        <v>429.00000000000006</v>
      </c>
      <c r="M98" s="147">
        <f>TRUNC(F98 * J98, 2)</f>
        <v>541.20000000000005</v>
      </c>
      <c r="N98" s="142">
        <f t="shared" si="20"/>
        <v>5.0259169038747152E-4</v>
      </c>
      <c r="O98">
        <f t="shared" si="21"/>
        <v>440</v>
      </c>
    </row>
    <row r="99" spans="1:19" hidden="1" x14ac:dyDescent="0.2">
      <c r="A99" s="271" t="s">
        <v>1378</v>
      </c>
      <c r="B99" s="271"/>
      <c r="C99" s="271"/>
      <c r="D99" s="134" t="s">
        <v>1379</v>
      </c>
      <c r="E99" s="134"/>
      <c r="F99" s="136"/>
      <c r="G99" s="145"/>
      <c r="H99" s="145"/>
      <c r="I99" s="145"/>
      <c r="J99" s="145"/>
      <c r="K99" s="145"/>
      <c r="L99" s="145"/>
      <c r="M99" s="146">
        <f>SUM(M100:M114)</f>
        <v>0</v>
      </c>
      <c r="N99" s="137">
        <f t="shared" si="20"/>
        <v>0</v>
      </c>
      <c r="O99">
        <f t="shared" si="21"/>
        <v>0</v>
      </c>
      <c r="P99" s="153"/>
      <c r="Q99" s="151"/>
      <c r="R99" s="151"/>
      <c r="S99">
        <f t="shared" ref="S99:S114" si="25">TRUNC(F99*G99,2)</f>
        <v>0</v>
      </c>
    </row>
    <row r="100" spans="1:19" ht="38.25" hidden="1" x14ac:dyDescent="0.2">
      <c r="A100" s="140" t="s">
        <v>1146</v>
      </c>
      <c r="B100" s="140" t="s">
        <v>1147</v>
      </c>
      <c r="C100" s="140" t="s">
        <v>23</v>
      </c>
      <c r="D100" s="138" t="s">
        <v>1148</v>
      </c>
      <c r="E100" s="140" t="s">
        <v>80</v>
      </c>
      <c r="F100" s="141">
        <v>0</v>
      </c>
      <c r="G100" s="147">
        <v>66.77</v>
      </c>
      <c r="H100" s="147">
        <v>9.68</v>
      </c>
      <c r="I100" s="147">
        <v>72.7</v>
      </c>
      <c r="J100" s="147">
        <f t="shared" ref="J100:J114" si="26">TRUNC(G100 * (1 + 23.38 / 100), 2)</f>
        <v>82.38</v>
      </c>
      <c r="K100" s="147">
        <f t="shared" ref="K100:K114" si="27">TRUNC(F100 * H100, 2)</f>
        <v>0</v>
      </c>
      <c r="L100" s="147">
        <f t="shared" ref="L100:L114" si="28">M100 - K100</f>
        <v>0</v>
      </c>
      <c r="M100" s="147">
        <f t="shared" ref="M100:M114" si="29">TRUNC(F100 * J100, 2)</f>
        <v>0</v>
      </c>
      <c r="N100" s="142">
        <f t="shared" si="20"/>
        <v>0</v>
      </c>
      <c r="O100">
        <f t="shared" si="21"/>
        <v>0</v>
      </c>
      <c r="P100" s="152"/>
      <c r="Q100" s="152"/>
      <c r="R100" s="152"/>
      <c r="S100">
        <f t="shared" si="25"/>
        <v>0</v>
      </c>
    </row>
    <row r="101" spans="1:19" ht="38.25" hidden="1" x14ac:dyDescent="0.2">
      <c r="A101" s="140" t="s">
        <v>1164</v>
      </c>
      <c r="B101" s="140" t="s">
        <v>1165</v>
      </c>
      <c r="C101" s="140" t="s">
        <v>23</v>
      </c>
      <c r="D101" s="138" t="s">
        <v>1166</v>
      </c>
      <c r="E101" s="140" t="s">
        <v>25</v>
      </c>
      <c r="F101" s="141">
        <v>0</v>
      </c>
      <c r="G101" s="147">
        <v>0.71</v>
      </c>
      <c r="H101" s="147">
        <v>0.27</v>
      </c>
      <c r="I101" s="147">
        <v>0.6</v>
      </c>
      <c r="J101" s="147">
        <f t="shared" si="26"/>
        <v>0.87</v>
      </c>
      <c r="K101" s="147">
        <f t="shared" si="27"/>
        <v>0</v>
      </c>
      <c r="L101" s="147">
        <f t="shared" si="28"/>
        <v>0</v>
      </c>
      <c r="M101" s="147">
        <f t="shared" si="29"/>
        <v>0</v>
      </c>
      <c r="N101" s="142">
        <f t="shared" si="20"/>
        <v>0</v>
      </c>
      <c r="O101">
        <f t="shared" si="21"/>
        <v>0</v>
      </c>
      <c r="P101" s="152"/>
      <c r="Q101" s="152"/>
      <c r="R101" s="152"/>
      <c r="S101">
        <f t="shared" si="25"/>
        <v>0</v>
      </c>
    </row>
    <row r="102" spans="1:19" ht="38.25" hidden="1" x14ac:dyDescent="0.2">
      <c r="A102" s="140" t="s">
        <v>1174</v>
      </c>
      <c r="B102" s="140" t="s">
        <v>1175</v>
      </c>
      <c r="C102" s="140" t="s">
        <v>23</v>
      </c>
      <c r="D102" s="138" t="s">
        <v>1176</v>
      </c>
      <c r="E102" s="140" t="s">
        <v>25</v>
      </c>
      <c r="F102" s="141">
        <v>0</v>
      </c>
      <c r="G102" s="147">
        <v>0.78</v>
      </c>
      <c r="H102" s="147">
        <v>0.66</v>
      </c>
      <c r="I102" s="147">
        <v>0.3</v>
      </c>
      <c r="J102" s="147">
        <f t="shared" si="26"/>
        <v>0.96</v>
      </c>
      <c r="K102" s="147">
        <f t="shared" si="27"/>
        <v>0</v>
      </c>
      <c r="L102" s="147">
        <f t="shared" si="28"/>
        <v>0</v>
      </c>
      <c r="M102" s="147">
        <f t="shared" si="29"/>
        <v>0</v>
      </c>
      <c r="N102" s="142">
        <f t="shared" si="20"/>
        <v>0</v>
      </c>
      <c r="O102">
        <f t="shared" si="21"/>
        <v>0</v>
      </c>
      <c r="P102" s="152"/>
      <c r="Q102" s="152"/>
      <c r="R102" s="152"/>
      <c r="S102">
        <f t="shared" si="25"/>
        <v>0</v>
      </c>
    </row>
    <row r="103" spans="1:19" ht="38.25" hidden="1" x14ac:dyDescent="0.2">
      <c r="A103" s="140" t="s">
        <v>1182</v>
      </c>
      <c r="B103" s="140" t="s">
        <v>1183</v>
      </c>
      <c r="C103" s="140" t="s">
        <v>23</v>
      </c>
      <c r="D103" s="138" t="s">
        <v>1184</v>
      </c>
      <c r="E103" s="140" t="s">
        <v>48</v>
      </c>
      <c r="F103" s="141">
        <v>0</v>
      </c>
      <c r="G103" s="147">
        <v>799.28</v>
      </c>
      <c r="H103" s="147">
        <v>90.78</v>
      </c>
      <c r="I103" s="147">
        <v>895.37</v>
      </c>
      <c r="J103" s="147">
        <f t="shared" si="26"/>
        <v>986.15</v>
      </c>
      <c r="K103" s="147">
        <f t="shared" si="27"/>
        <v>0</v>
      </c>
      <c r="L103" s="147">
        <f t="shared" si="28"/>
        <v>0</v>
      </c>
      <c r="M103" s="147">
        <f t="shared" si="29"/>
        <v>0</v>
      </c>
      <c r="N103" s="142">
        <f t="shared" ref="N103:N114" si="30">M103 / $M$115</f>
        <v>0</v>
      </c>
      <c r="O103">
        <f t="shared" si="21"/>
        <v>0</v>
      </c>
      <c r="P103" s="152"/>
      <c r="Q103" s="152"/>
      <c r="R103" s="152"/>
      <c r="S103">
        <f t="shared" si="25"/>
        <v>0</v>
      </c>
    </row>
    <row r="104" spans="1:19" ht="38.25" hidden="1" x14ac:dyDescent="0.2">
      <c r="A104" s="140" t="s">
        <v>1198</v>
      </c>
      <c r="B104" s="140" t="s">
        <v>1199</v>
      </c>
      <c r="C104" s="140" t="s">
        <v>23</v>
      </c>
      <c r="D104" s="138" t="s">
        <v>1200</v>
      </c>
      <c r="E104" s="140" t="s">
        <v>48</v>
      </c>
      <c r="F104" s="141">
        <v>0</v>
      </c>
      <c r="G104" s="147">
        <v>181.1</v>
      </c>
      <c r="H104" s="147">
        <v>59.53</v>
      </c>
      <c r="I104" s="147">
        <v>163.91</v>
      </c>
      <c r="J104" s="147">
        <f t="shared" si="26"/>
        <v>223.44</v>
      </c>
      <c r="K104" s="147">
        <f t="shared" si="27"/>
        <v>0</v>
      </c>
      <c r="L104" s="147">
        <f t="shared" si="28"/>
        <v>0</v>
      </c>
      <c r="M104" s="147">
        <f t="shared" si="29"/>
        <v>0</v>
      </c>
      <c r="N104" s="142">
        <f t="shared" si="30"/>
        <v>0</v>
      </c>
      <c r="O104">
        <f t="shared" si="21"/>
        <v>0</v>
      </c>
      <c r="P104" s="152"/>
      <c r="Q104" s="152"/>
      <c r="R104" s="152"/>
      <c r="S104">
        <f t="shared" si="25"/>
        <v>0</v>
      </c>
    </row>
    <row r="105" spans="1:19" ht="38.25" hidden="1" x14ac:dyDescent="0.2">
      <c r="A105" s="140" t="s">
        <v>1380</v>
      </c>
      <c r="B105" s="140" t="s">
        <v>1381</v>
      </c>
      <c r="C105" s="140" t="s">
        <v>23</v>
      </c>
      <c r="D105" s="138" t="s">
        <v>1382</v>
      </c>
      <c r="E105" s="140" t="s">
        <v>25</v>
      </c>
      <c r="F105" s="141">
        <v>0</v>
      </c>
      <c r="G105" s="147">
        <v>8.6</v>
      </c>
      <c r="H105" s="147">
        <v>0</v>
      </c>
      <c r="I105" s="147">
        <v>10.61</v>
      </c>
      <c r="J105" s="147">
        <f t="shared" si="26"/>
        <v>10.61</v>
      </c>
      <c r="K105" s="147">
        <f t="shared" si="27"/>
        <v>0</v>
      </c>
      <c r="L105" s="147">
        <f t="shared" si="28"/>
        <v>0</v>
      </c>
      <c r="M105" s="147">
        <f t="shared" si="29"/>
        <v>0</v>
      </c>
      <c r="N105" s="142">
        <f t="shared" si="30"/>
        <v>0</v>
      </c>
      <c r="O105">
        <f t="shared" si="21"/>
        <v>0</v>
      </c>
      <c r="P105" s="152"/>
      <c r="Q105" s="152"/>
      <c r="R105" s="152"/>
      <c r="S105">
        <f t="shared" si="25"/>
        <v>0</v>
      </c>
    </row>
    <row r="106" spans="1:19" ht="38.25" hidden="1" x14ac:dyDescent="0.2">
      <c r="A106" s="140" t="s">
        <v>1208</v>
      </c>
      <c r="B106" s="140" t="s">
        <v>1209</v>
      </c>
      <c r="C106" s="140" t="s">
        <v>23</v>
      </c>
      <c r="D106" s="138" t="s">
        <v>1210</v>
      </c>
      <c r="E106" s="140" t="s">
        <v>48</v>
      </c>
      <c r="F106" s="141">
        <v>0</v>
      </c>
      <c r="G106" s="147">
        <v>697.78</v>
      </c>
      <c r="H106" s="147">
        <v>197.63</v>
      </c>
      <c r="I106" s="147">
        <v>663.29</v>
      </c>
      <c r="J106" s="147">
        <f t="shared" si="26"/>
        <v>860.92</v>
      </c>
      <c r="K106" s="147">
        <f t="shared" si="27"/>
        <v>0</v>
      </c>
      <c r="L106" s="147">
        <f t="shared" si="28"/>
        <v>0</v>
      </c>
      <c r="M106" s="147">
        <f t="shared" si="29"/>
        <v>0</v>
      </c>
      <c r="N106" s="142">
        <f t="shared" si="30"/>
        <v>0</v>
      </c>
      <c r="O106">
        <f t="shared" si="21"/>
        <v>0</v>
      </c>
      <c r="P106" s="152"/>
      <c r="Q106" s="152"/>
      <c r="R106" s="152"/>
      <c r="S106">
        <f t="shared" si="25"/>
        <v>0</v>
      </c>
    </row>
    <row r="107" spans="1:19" hidden="1" x14ac:dyDescent="0.2">
      <c r="A107" s="140" t="s">
        <v>1383</v>
      </c>
      <c r="B107" s="140" t="s">
        <v>1384</v>
      </c>
      <c r="C107" s="140" t="s">
        <v>23</v>
      </c>
      <c r="D107" s="138" t="s">
        <v>1385</v>
      </c>
      <c r="E107" s="140" t="s">
        <v>1159</v>
      </c>
      <c r="F107" s="141">
        <v>0</v>
      </c>
      <c r="G107" s="147">
        <v>2.39</v>
      </c>
      <c r="H107" s="147">
        <v>0</v>
      </c>
      <c r="I107" s="147">
        <v>2.94</v>
      </c>
      <c r="J107" s="147">
        <f t="shared" si="26"/>
        <v>2.94</v>
      </c>
      <c r="K107" s="147">
        <f t="shared" si="27"/>
        <v>0</v>
      </c>
      <c r="L107" s="147">
        <f t="shared" si="28"/>
        <v>0</v>
      </c>
      <c r="M107" s="147">
        <f t="shared" si="29"/>
        <v>0</v>
      </c>
      <c r="N107" s="142">
        <f t="shared" si="30"/>
        <v>0</v>
      </c>
      <c r="O107">
        <f t="shared" si="21"/>
        <v>0</v>
      </c>
      <c r="P107" s="152"/>
      <c r="Q107" s="152"/>
      <c r="R107" s="152"/>
      <c r="S107">
        <f t="shared" si="25"/>
        <v>0</v>
      </c>
    </row>
    <row r="108" spans="1:19" ht="38.25" hidden="1" x14ac:dyDescent="0.2">
      <c r="A108" s="140" t="s">
        <v>1218</v>
      </c>
      <c r="B108" s="140" t="s">
        <v>1219</v>
      </c>
      <c r="C108" s="140" t="s">
        <v>23</v>
      </c>
      <c r="D108" s="138" t="s">
        <v>1220</v>
      </c>
      <c r="E108" s="140" t="s">
        <v>25</v>
      </c>
      <c r="F108" s="141">
        <v>0</v>
      </c>
      <c r="G108" s="147">
        <v>13.56</v>
      </c>
      <c r="H108" s="147">
        <v>0.46</v>
      </c>
      <c r="I108" s="147">
        <v>16.27</v>
      </c>
      <c r="J108" s="147">
        <f t="shared" si="26"/>
        <v>16.73</v>
      </c>
      <c r="K108" s="147">
        <f t="shared" si="27"/>
        <v>0</v>
      </c>
      <c r="L108" s="147">
        <f t="shared" si="28"/>
        <v>0</v>
      </c>
      <c r="M108" s="147">
        <f t="shared" si="29"/>
        <v>0</v>
      </c>
      <c r="N108" s="142">
        <f t="shared" si="30"/>
        <v>0</v>
      </c>
      <c r="O108">
        <f t="shared" si="21"/>
        <v>0</v>
      </c>
      <c r="P108" s="152"/>
      <c r="Q108" s="152"/>
      <c r="R108" s="152"/>
      <c r="S108">
        <f t="shared" si="25"/>
        <v>0</v>
      </c>
    </row>
    <row r="109" spans="1:19" ht="38.25" hidden="1" x14ac:dyDescent="0.2">
      <c r="A109" s="140" t="s">
        <v>1224</v>
      </c>
      <c r="B109" s="140" t="s">
        <v>1225</v>
      </c>
      <c r="C109" s="140" t="s">
        <v>23</v>
      </c>
      <c r="D109" s="138" t="s">
        <v>1226</v>
      </c>
      <c r="E109" s="140" t="s">
        <v>25</v>
      </c>
      <c r="F109" s="141">
        <v>0</v>
      </c>
      <c r="G109" s="147">
        <v>30.1</v>
      </c>
      <c r="H109" s="147">
        <v>13.75</v>
      </c>
      <c r="I109" s="147">
        <v>23.38</v>
      </c>
      <c r="J109" s="147">
        <f t="shared" si="26"/>
        <v>37.130000000000003</v>
      </c>
      <c r="K109" s="147">
        <f t="shared" si="27"/>
        <v>0</v>
      </c>
      <c r="L109" s="147">
        <f t="shared" si="28"/>
        <v>0</v>
      </c>
      <c r="M109" s="147">
        <f t="shared" si="29"/>
        <v>0</v>
      </c>
      <c r="N109" s="142">
        <f t="shared" si="30"/>
        <v>0</v>
      </c>
      <c r="O109">
        <f t="shared" si="21"/>
        <v>0</v>
      </c>
      <c r="P109" s="152"/>
      <c r="Q109" s="152"/>
      <c r="R109" s="152"/>
      <c r="S109">
        <f t="shared" si="25"/>
        <v>0</v>
      </c>
    </row>
    <row r="110" spans="1:19" ht="25.5" hidden="1" x14ac:dyDescent="0.2">
      <c r="A110" s="140" t="s">
        <v>1472</v>
      </c>
      <c r="B110" s="140">
        <v>1</v>
      </c>
      <c r="C110" s="140" t="s">
        <v>1386</v>
      </c>
      <c r="D110" s="138" t="s">
        <v>1392</v>
      </c>
      <c r="E110" s="140" t="s">
        <v>1159</v>
      </c>
      <c r="F110" s="141">
        <v>0</v>
      </c>
      <c r="G110" s="147">
        <v>25</v>
      </c>
      <c r="H110" s="147">
        <f>J110-I110</f>
        <v>6.1699999999999982</v>
      </c>
      <c r="I110" s="147">
        <f>ROUND(J110*0.8,2)</f>
        <v>24.67</v>
      </c>
      <c r="J110" s="147">
        <f t="shared" si="26"/>
        <v>30.84</v>
      </c>
      <c r="K110" s="147">
        <f t="shared" si="27"/>
        <v>0</v>
      </c>
      <c r="L110" s="147">
        <f t="shared" si="28"/>
        <v>0</v>
      </c>
      <c r="M110" s="147">
        <f t="shared" si="29"/>
        <v>0</v>
      </c>
      <c r="N110" s="142">
        <f t="shared" si="30"/>
        <v>0</v>
      </c>
      <c r="O110">
        <f t="shared" si="21"/>
        <v>0</v>
      </c>
      <c r="P110" s="152"/>
      <c r="Q110" s="152"/>
      <c r="R110" s="152"/>
      <c r="S110">
        <f t="shared" si="25"/>
        <v>0</v>
      </c>
    </row>
    <row r="111" spans="1:19" ht="25.5" hidden="1" x14ac:dyDescent="0.2">
      <c r="A111" s="140" t="s">
        <v>1388</v>
      </c>
      <c r="B111" s="140">
        <v>2</v>
      </c>
      <c r="C111" s="140" t="s">
        <v>1387</v>
      </c>
      <c r="D111" s="138" t="s">
        <v>1393</v>
      </c>
      <c r="E111" s="140" t="s">
        <v>33</v>
      </c>
      <c r="F111" s="141">
        <v>0</v>
      </c>
      <c r="G111" s="147">
        <v>64.900000000000006</v>
      </c>
      <c r="H111" s="147">
        <f>J111-I111</f>
        <v>16.009999999999991</v>
      </c>
      <c r="I111" s="147">
        <f>ROUND(J111*0.8,2)</f>
        <v>64.06</v>
      </c>
      <c r="J111" s="147">
        <f t="shared" si="26"/>
        <v>80.069999999999993</v>
      </c>
      <c r="K111" s="147">
        <f t="shared" si="27"/>
        <v>0</v>
      </c>
      <c r="L111" s="147">
        <f t="shared" si="28"/>
        <v>0</v>
      </c>
      <c r="M111" s="147">
        <f t="shared" si="29"/>
        <v>0</v>
      </c>
      <c r="N111" s="142">
        <f t="shared" si="30"/>
        <v>0</v>
      </c>
      <c r="O111">
        <f t="shared" si="21"/>
        <v>0</v>
      </c>
      <c r="P111" s="152"/>
      <c r="Q111" s="152"/>
      <c r="R111" s="152"/>
      <c r="S111">
        <f t="shared" si="25"/>
        <v>0</v>
      </c>
    </row>
    <row r="112" spans="1:19" hidden="1" x14ac:dyDescent="0.2">
      <c r="A112" s="140" t="s">
        <v>1389</v>
      </c>
      <c r="B112" s="140">
        <v>3</v>
      </c>
      <c r="C112" s="140" t="s">
        <v>1387</v>
      </c>
      <c r="D112" s="138" t="s">
        <v>1394</v>
      </c>
      <c r="E112" s="140" t="s">
        <v>33</v>
      </c>
      <c r="F112" s="141">
        <v>0</v>
      </c>
      <c r="G112" s="147">
        <v>1400</v>
      </c>
      <c r="H112" s="147">
        <f>J112-I112</f>
        <v>345.46000000000004</v>
      </c>
      <c r="I112" s="147">
        <f>ROUND(J112*0.8,2)</f>
        <v>1381.86</v>
      </c>
      <c r="J112" s="147">
        <f t="shared" si="26"/>
        <v>1727.32</v>
      </c>
      <c r="K112" s="147">
        <f t="shared" si="27"/>
        <v>0</v>
      </c>
      <c r="L112" s="147">
        <f t="shared" si="28"/>
        <v>0</v>
      </c>
      <c r="M112" s="147">
        <f t="shared" si="29"/>
        <v>0</v>
      </c>
      <c r="N112" s="142">
        <f t="shared" si="30"/>
        <v>0</v>
      </c>
      <c r="O112">
        <f t="shared" si="21"/>
        <v>0</v>
      </c>
      <c r="P112" s="152"/>
      <c r="Q112" s="152"/>
      <c r="R112" s="152"/>
      <c r="S112">
        <f t="shared" si="25"/>
        <v>0</v>
      </c>
    </row>
    <row r="113" spans="1:19" hidden="1" x14ac:dyDescent="0.2">
      <c r="A113" s="140" t="s">
        <v>1390</v>
      </c>
      <c r="B113" s="140">
        <v>4</v>
      </c>
      <c r="C113" s="140" t="s">
        <v>1387</v>
      </c>
      <c r="D113" s="138" t="s">
        <v>1452</v>
      </c>
      <c r="E113" s="140" t="s">
        <v>33</v>
      </c>
      <c r="F113" s="141">
        <v>0</v>
      </c>
      <c r="G113" s="147">
        <v>1260</v>
      </c>
      <c r="H113" s="147">
        <f>J113-I113</f>
        <v>310.91999999999985</v>
      </c>
      <c r="I113" s="147">
        <f>ROUND(J113*0.8,2)</f>
        <v>1243.6600000000001</v>
      </c>
      <c r="J113" s="147">
        <f>TRUNC(G113 * (1 + 23.38 / 100), 2)</f>
        <v>1554.58</v>
      </c>
      <c r="K113" s="147">
        <f>TRUNC(F113 * H113, 2)</f>
        <v>0</v>
      </c>
      <c r="L113" s="147">
        <f t="shared" si="28"/>
        <v>0</v>
      </c>
      <c r="M113" s="147">
        <f>TRUNC(F113 * J113, 2)</f>
        <v>0</v>
      </c>
      <c r="N113" s="142">
        <f t="shared" si="30"/>
        <v>0</v>
      </c>
      <c r="O113">
        <f>TRUNC(F113*G113,2)</f>
        <v>0</v>
      </c>
      <c r="P113" s="152"/>
      <c r="Q113" s="152"/>
      <c r="R113" s="152"/>
    </row>
    <row r="114" spans="1:19" hidden="1" x14ac:dyDescent="0.2">
      <c r="A114" s="140" t="s">
        <v>1391</v>
      </c>
      <c r="B114" s="140">
        <v>5</v>
      </c>
      <c r="C114" s="140" t="s">
        <v>1387</v>
      </c>
      <c r="D114" s="138" t="s">
        <v>1395</v>
      </c>
      <c r="E114" s="140" t="s">
        <v>33</v>
      </c>
      <c r="F114" s="141">
        <v>0</v>
      </c>
      <c r="G114" s="147">
        <v>690</v>
      </c>
      <c r="H114" s="147">
        <f>J114-I114</f>
        <v>170.2600000000001</v>
      </c>
      <c r="I114" s="147">
        <f>ROUND(J114*0.8,2)</f>
        <v>681.06</v>
      </c>
      <c r="J114" s="147">
        <f t="shared" si="26"/>
        <v>851.32</v>
      </c>
      <c r="K114" s="147">
        <f t="shared" si="27"/>
        <v>0</v>
      </c>
      <c r="L114" s="147">
        <f t="shared" si="28"/>
        <v>0</v>
      </c>
      <c r="M114" s="147">
        <f t="shared" si="29"/>
        <v>0</v>
      </c>
      <c r="N114" s="142">
        <f t="shared" si="30"/>
        <v>0</v>
      </c>
      <c r="O114">
        <f t="shared" si="21"/>
        <v>0</v>
      </c>
      <c r="P114" s="152"/>
      <c r="Q114" s="152"/>
      <c r="R114" s="152"/>
      <c r="S114">
        <f t="shared" si="25"/>
        <v>0</v>
      </c>
    </row>
    <row r="115" spans="1:19" x14ac:dyDescent="0.2">
      <c r="A115" s="166"/>
      <c r="B115" s="166"/>
      <c r="C115" s="166"/>
      <c r="D115" s="166"/>
      <c r="E115" s="166"/>
      <c r="F115" s="166"/>
      <c r="G115" s="166"/>
      <c r="H115" s="166"/>
      <c r="I115" s="166"/>
      <c r="J115" s="166" t="s">
        <v>93</v>
      </c>
      <c r="K115" s="148">
        <f>SUM(K7:K114)</f>
        <v>145987.71000000002</v>
      </c>
      <c r="L115" s="148">
        <f>SUM(L7:L114)</f>
        <v>930830.73</v>
      </c>
      <c r="M115" s="148">
        <f>M94+M86+M74+M72+M39+M24+M12+M6+M99</f>
        <v>1076818.44</v>
      </c>
      <c r="N115" s="166"/>
      <c r="O115" s="166">
        <f>SUM(O7:O114)</f>
        <v>887880.78</v>
      </c>
      <c r="P115" s="166"/>
      <c r="Q115" s="166"/>
      <c r="R115" s="166"/>
      <c r="S115">
        <f>SUM(S7:S114)</f>
        <v>0</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5"/>
      <c r="B117" s="345"/>
      <c r="C117" s="345"/>
      <c r="D117" s="144"/>
      <c r="E117" s="166"/>
      <c r="F117" s="166"/>
      <c r="G117" s="166"/>
      <c r="H117" s="166"/>
      <c r="I117" s="166"/>
      <c r="J117" s="336" t="s">
        <v>94</v>
      </c>
      <c r="K117" s="336"/>
      <c r="L117" s="337">
        <f>O115</f>
        <v>887880.78</v>
      </c>
      <c r="M117" s="337"/>
      <c r="N117" s="337"/>
      <c r="O117" s="167"/>
      <c r="P117" s="167"/>
      <c r="Q117" s="167"/>
      <c r="R117" s="167"/>
    </row>
    <row r="118" spans="1:19" x14ac:dyDescent="0.2">
      <c r="A118" s="345"/>
      <c r="B118" s="345"/>
      <c r="C118" s="345"/>
      <c r="D118" s="144"/>
      <c r="E118" s="166"/>
      <c r="F118" s="166"/>
      <c r="G118" s="166"/>
      <c r="H118" s="166"/>
      <c r="I118" s="166"/>
      <c r="J118" s="336" t="s">
        <v>95</v>
      </c>
      <c r="K118" s="336"/>
      <c r="L118" s="337">
        <f>L119-L117</f>
        <v>188937.65999999992</v>
      </c>
      <c r="M118" s="337"/>
      <c r="N118" s="337"/>
      <c r="O118" s="167"/>
      <c r="P118" s="167"/>
      <c r="Q118" s="167"/>
      <c r="R118" s="167"/>
    </row>
    <row r="119" spans="1:19" x14ac:dyDescent="0.2">
      <c r="A119" s="345"/>
      <c r="B119" s="345"/>
      <c r="C119" s="345"/>
      <c r="D119" s="144"/>
      <c r="E119" s="166"/>
      <c r="F119" s="166"/>
      <c r="G119" s="166"/>
      <c r="H119" s="166"/>
      <c r="I119" s="166"/>
      <c r="J119" s="336" t="s">
        <v>96</v>
      </c>
      <c r="K119" s="336"/>
      <c r="L119" s="337">
        <f>M115</f>
        <v>1076818.44</v>
      </c>
      <c r="M119" s="337"/>
      <c r="N119" s="337"/>
      <c r="O119" s="167"/>
      <c r="P119" s="167"/>
      <c r="Q119" s="167"/>
      <c r="R119" s="167"/>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N4:N5"/>
    <mergeCell ref="A119:C119"/>
    <mergeCell ref="J119:K119"/>
    <mergeCell ref="L119:N119"/>
    <mergeCell ref="A117:C117"/>
    <mergeCell ref="J117:K117"/>
    <mergeCell ref="L117:N117"/>
    <mergeCell ref="A118:C118"/>
    <mergeCell ref="J118:K118"/>
    <mergeCell ref="L118:N118"/>
  </mergeCells>
  <pageMargins left="0.51181102362204722" right="0.51181102362204722" top="0.98425196850393704" bottom="0.98425196850393704" header="0.51181102362204722" footer="0.51181102362204722"/>
  <pageSetup paperSize="9" scale="62" fitToHeight="0" orientation="landscape" r:id="rId1"/>
  <headerFooter>
    <oddHeader>&amp;L &amp;C &amp;R</oddHeader>
    <oddFooter>&amp;L &amp;CAvenida Hermogêno Cursino dos Santos, 342
Menino Deus, CEP: 99440-000 Salto do Jacuí – RS &amp;R</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S119"/>
  <sheetViews>
    <sheetView showWhiteSpace="0" view="pageBreakPreview" zoomScaleNormal="100" zoomScaleSheetLayoutView="100" workbookViewId="0">
      <selection activeCell="A113" sqref="A113:XFD113"/>
    </sheetView>
  </sheetViews>
  <sheetFormatPr defaultRowHeight="14.25" x14ac:dyDescent="0.2"/>
  <cols>
    <col min="1" max="3" width="10" bestFit="1" customWidth="1"/>
    <col min="4" max="4" width="60" bestFit="1" customWidth="1"/>
    <col min="5" max="5" width="6" customWidth="1"/>
    <col min="6" max="6" width="10" bestFit="1" customWidth="1"/>
    <col min="7" max="10" width="11.5" bestFit="1" customWidth="1"/>
    <col min="11" max="11" width="12.375" bestFit="1" customWidth="1"/>
    <col min="12" max="13" width="13.875" bestFit="1" customWidth="1"/>
    <col min="14" max="14" width="8.75" bestFit="1" customWidth="1"/>
    <col min="15" max="15" width="9.25" bestFit="1" customWidth="1"/>
  </cols>
  <sheetData>
    <row r="1" spans="1:15" ht="15" x14ac:dyDescent="0.2">
      <c r="A1" s="131"/>
      <c r="B1" s="131"/>
      <c r="C1" s="131"/>
      <c r="D1" s="131" t="s">
        <v>0</v>
      </c>
      <c r="E1" s="351" t="s">
        <v>1</v>
      </c>
      <c r="F1" s="351"/>
      <c r="G1" s="351"/>
      <c r="H1" s="351" t="s">
        <v>2</v>
      </c>
      <c r="I1" s="351"/>
      <c r="J1" s="351"/>
      <c r="K1" s="351" t="s">
        <v>3</v>
      </c>
      <c r="L1" s="351"/>
      <c r="M1" s="351"/>
      <c r="N1" s="351"/>
    </row>
    <row r="2" spans="1:15" ht="50.25" customHeight="1" x14ac:dyDescent="0.2">
      <c r="A2" s="132"/>
      <c r="B2" s="132"/>
      <c r="C2" s="132"/>
      <c r="D2" s="132" t="s">
        <v>447</v>
      </c>
      <c r="E2" s="352" t="s">
        <v>436</v>
      </c>
      <c r="F2" s="352"/>
      <c r="G2" s="352"/>
      <c r="H2" s="352" t="s">
        <v>297</v>
      </c>
      <c r="I2" s="352"/>
      <c r="J2" s="352"/>
      <c r="K2" s="352" t="s">
        <v>5</v>
      </c>
      <c r="L2" s="352"/>
      <c r="M2" s="352"/>
      <c r="N2" s="352"/>
    </row>
    <row r="3" spans="1:15" ht="23.25" customHeight="1" x14ac:dyDescent="0.25">
      <c r="A3" s="346" t="s">
        <v>6</v>
      </c>
      <c r="B3" s="347"/>
      <c r="C3" s="347"/>
      <c r="D3" s="347"/>
      <c r="E3" s="347"/>
      <c r="F3" s="347"/>
      <c r="G3" s="347"/>
      <c r="H3" s="347"/>
      <c r="I3" s="347"/>
      <c r="J3" s="347"/>
      <c r="K3" s="347"/>
      <c r="L3" s="347"/>
      <c r="M3" s="347"/>
      <c r="N3" s="347"/>
    </row>
    <row r="4" spans="1:15" ht="15" customHeight="1" x14ac:dyDescent="0.2">
      <c r="A4" s="348" t="s">
        <v>7</v>
      </c>
      <c r="B4" s="348" t="s">
        <v>8</v>
      </c>
      <c r="C4" s="348" t="s">
        <v>9</v>
      </c>
      <c r="D4" s="349" t="s">
        <v>10</v>
      </c>
      <c r="E4" s="348" t="s">
        <v>11</v>
      </c>
      <c r="F4" s="350" t="s">
        <v>12</v>
      </c>
      <c r="G4" s="350" t="s">
        <v>13</v>
      </c>
      <c r="H4" s="348" t="s">
        <v>14</v>
      </c>
      <c r="I4" s="349"/>
      <c r="J4" s="349"/>
      <c r="K4" s="348" t="s">
        <v>15</v>
      </c>
      <c r="L4" s="349"/>
      <c r="M4" s="349"/>
      <c r="N4" s="350" t="s">
        <v>16</v>
      </c>
    </row>
    <row r="5" spans="1:15" ht="15" customHeight="1" x14ac:dyDescent="0.2">
      <c r="A5" s="348"/>
      <c r="B5" s="348"/>
      <c r="C5" s="348"/>
      <c r="D5" s="350"/>
      <c r="E5" s="350"/>
      <c r="F5" s="350"/>
      <c r="G5" s="350"/>
      <c r="H5" s="133" t="s">
        <v>17</v>
      </c>
      <c r="I5" s="133" t="s">
        <v>18</v>
      </c>
      <c r="J5" s="133" t="s">
        <v>15</v>
      </c>
      <c r="K5" s="133" t="s">
        <v>17</v>
      </c>
      <c r="L5" s="133" t="s">
        <v>18</v>
      </c>
      <c r="M5" s="133" t="s">
        <v>15</v>
      </c>
      <c r="N5" s="350"/>
    </row>
    <row r="6" spans="1:15" x14ac:dyDescent="0.2">
      <c r="A6" s="271" t="s">
        <v>19</v>
      </c>
      <c r="B6" s="271"/>
      <c r="C6" s="271"/>
      <c r="D6" s="134" t="s">
        <v>20</v>
      </c>
      <c r="E6" s="134"/>
      <c r="F6" s="135"/>
      <c r="G6" s="134"/>
      <c r="H6" s="145"/>
      <c r="I6" s="145"/>
      <c r="J6" s="145"/>
      <c r="K6" s="145"/>
      <c r="L6" s="145"/>
      <c r="M6" s="146">
        <f>SUM(M7:M11)</f>
        <v>41569.22</v>
      </c>
      <c r="N6" s="137">
        <f t="shared" ref="N6:N38" si="0">M6 / $M$115</f>
        <v>1.0760950578031283E-2</v>
      </c>
    </row>
    <row r="7" spans="1:15" x14ac:dyDescent="0.2">
      <c r="A7" s="140" t="s">
        <v>21</v>
      </c>
      <c r="B7" s="140">
        <v>106168</v>
      </c>
      <c r="C7" s="140" t="s">
        <v>23</v>
      </c>
      <c r="D7" s="138" t="s">
        <v>448</v>
      </c>
      <c r="E7" s="140" t="s">
        <v>25</v>
      </c>
      <c r="F7" s="141">
        <v>12894.89</v>
      </c>
      <c r="G7" s="147">
        <f>'Todas as Ruas'!G7</f>
        <v>0.67</v>
      </c>
      <c r="H7" s="147">
        <f>'Todas as Ruas'!H7</f>
        <v>0.25</v>
      </c>
      <c r="I7" s="147">
        <f>'Todas as Ruas'!I7</f>
        <v>0.56999999999999995</v>
      </c>
      <c r="J7" s="147">
        <f>'Todas as Ruas'!J7</f>
        <v>0.82</v>
      </c>
      <c r="K7" s="147">
        <f>TRUNC(F7 * H7, 2)</f>
        <v>3223.72</v>
      </c>
      <c r="L7" s="147">
        <f>M7 - K7</f>
        <v>7350.09</v>
      </c>
      <c r="M7" s="147">
        <f>ROUND(F7 * J7, 2)</f>
        <v>10573.81</v>
      </c>
      <c r="N7" s="142">
        <f t="shared" si="0"/>
        <v>2.7372235233543698E-3</v>
      </c>
      <c r="O7">
        <f>TRUNC(F7*G7,2)</f>
        <v>8639.57</v>
      </c>
    </row>
    <row r="8" spans="1:15" hidden="1" x14ac:dyDescent="0.2">
      <c r="A8" s="140" t="s">
        <v>298</v>
      </c>
      <c r="B8" s="140" t="s">
        <v>299</v>
      </c>
      <c r="C8" s="140" t="s">
        <v>110</v>
      </c>
      <c r="D8" s="138" t="s">
        <v>111</v>
      </c>
      <c r="E8" s="140" t="s">
        <v>25</v>
      </c>
      <c r="F8" s="141">
        <v>0</v>
      </c>
      <c r="G8" s="147">
        <f>'Todas as Ruas'!G8</f>
        <v>5</v>
      </c>
      <c r="H8" s="147">
        <f>'Todas as Ruas'!H8</f>
        <v>5.86</v>
      </c>
      <c r="I8" s="147">
        <f>'Todas as Ruas'!I8</f>
        <v>0.3</v>
      </c>
      <c r="J8" s="147">
        <f>'Todas as Ruas'!J8</f>
        <v>6.16</v>
      </c>
      <c r="K8" s="147">
        <f t="shared" ref="K8:K11" si="1">TRUNC(F8 * H8, 2)</f>
        <v>0</v>
      </c>
      <c r="L8" s="147">
        <f>M8 - K8</f>
        <v>0</v>
      </c>
      <c r="M8" s="147">
        <f>ROUND(F8 * J8, 2)</f>
        <v>0</v>
      </c>
      <c r="N8" s="142">
        <f t="shared" si="0"/>
        <v>0</v>
      </c>
      <c r="O8">
        <f t="shared" ref="O8:O70" si="2">TRUNC(F8*G8,2)</f>
        <v>0</v>
      </c>
    </row>
    <row r="9" spans="1:15" x14ac:dyDescent="0.2">
      <c r="A9" s="140" t="s">
        <v>29</v>
      </c>
      <c r="B9" s="140" t="s">
        <v>30</v>
      </c>
      <c r="C9" s="140" t="s">
        <v>31</v>
      </c>
      <c r="D9" s="138" t="s">
        <v>32</v>
      </c>
      <c r="E9" s="140" t="s">
        <v>33</v>
      </c>
      <c r="F9" s="141">
        <v>2</v>
      </c>
      <c r="G9" s="147">
        <f>'Todas as Ruas'!G9</f>
        <v>11428.162650000002</v>
      </c>
      <c r="H9" s="147">
        <f>'Todas as Ruas'!H9</f>
        <v>461.45</v>
      </c>
      <c r="I9" s="147">
        <f>'Todas as Ruas'!I9</f>
        <v>10403.4</v>
      </c>
      <c r="J9" s="147">
        <f>'Todas as Ruas'!J9</f>
        <v>14100.06</v>
      </c>
      <c r="K9" s="147">
        <f t="shared" si="1"/>
        <v>922.9</v>
      </c>
      <c r="L9" s="147">
        <f>M9 - K9</f>
        <v>27277.219999999998</v>
      </c>
      <c r="M9" s="147">
        <f>ROUND(F9 * J9, 2)</f>
        <v>28200.12</v>
      </c>
      <c r="N9" s="142">
        <f t="shared" si="0"/>
        <v>7.3001152683295836E-3</v>
      </c>
      <c r="O9">
        <f t="shared" si="2"/>
        <v>22856.32</v>
      </c>
    </row>
    <row r="10" spans="1:15" ht="25.5" x14ac:dyDescent="0.2">
      <c r="A10" s="140" t="s">
        <v>300</v>
      </c>
      <c r="B10" s="140" t="s">
        <v>301</v>
      </c>
      <c r="C10" s="140" t="s">
        <v>110</v>
      </c>
      <c r="D10" s="138" t="s">
        <v>159</v>
      </c>
      <c r="E10" s="140" t="s">
        <v>155</v>
      </c>
      <c r="F10" s="141">
        <v>1</v>
      </c>
      <c r="G10" s="147">
        <f>'Todas as Ruas'!G10</f>
        <v>1992.46</v>
      </c>
      <c r="H10" s="147">
        <f>'Todas as Ruas'!H10</f>
        <v>303.82</v>
      </c>
      <c r="I10" s="147">
        <f>'Todas as Ruas'!I10</f>
        <v>2154.4699999999998</v>
      </c>
      <c r="J10" s="147">
        <f>'Todas as Ruas'!J10</f>
        <v>2458.29</v>
      </c>
      <c r="K10" s="147">
        <f t="shared" si="1"/>
        <v>303.82</v>
      </c>
      <c r="L10" s="147">
        <f>M10 - K10</f>
        <v>2154.4699999999998</v>
      </c>
      <c r="M10" s="147">
        <f>ROUND(F10 * J10, 2)</f>
        <v>2458.29</v>
      </c>
      <c r="N10" s="142">
        <f t="shared" si="0"/>
        <v>6.3637319142549511E-4</v>
      </c>
      <c r="O10">
        <f t="shared" si="2"/>
        <v>1992.46</v>
      </c>
    </row>
    <row r="11" spans="1:15" ht="25.5" x14ac:dyDescent="0.2">
      <c r="A11" s="140" t="s">
        <v>302</v>
      </c>
      <c r="B11" s="140" t="s">
        <v>303</v>
      </c>
      <c r="C11" s="140" t="s">
        <v>110</v>
      </c>
      <c r="D11" s="138" t="s">
        <v>160</v>
      </c>
      <c r="E11" s="140" t="s">
        <v>155</v>
      </c>
      <c r="F11" s="141">
        <v>2</v>
      </c>
      <c r="G11" s="147">
        <f>'Todas as Ruas'!G11</f>
        <v>136.57</v>
      </c>
      <c r="H11" s="147">
        <f>'Todas as Ruas'!H11</f>
        <v>25.87</v>
      </c>
      <c r="I11" s="147">
        <f>'Todas as Ruas'!I11</f>
        <v>142.63</v>
      </c>
      <c r="J11" s="147">
        <f>'Todas as Ruas'!J11</f>
        <v>168.5</v>
      </c>
      <c r="K11" s="147">
        <f t="shared" si="1"/>
        <v>51.74</v>
      </c>
      <c r="L11" s="147">
        <f>M11 - K11</f>
        <v>285.26</v>
      </c>
      <c r="M11" s="147">
        <f>ROUND(F11 * J11, 2)</f>
        <v>337</v>
      </c>
      <c r="N11" s="142">
        <f t="shared" si="0"/>
        <v>8.7238594921832589E-5</v>
      </c>
      <c r="O11">
        <f t="shared" si="2"/>
        <v>273.14</v>
      </c>
    </row>
    <row r="12" spans="1:15" x14ac:dyDescent="0.2">
      <c r="A12" s="271" t="s">
        <v>34</v>
      </c>
      <c r="B12" s="271"/>
      <c r="C12" s="271"/>
      <c r="D12" s="134" t="s">
        <v>35</v>
      </c>
      <c r="E12" s="134"/>
      <c r="F12" s="136"/>
      <c r="G12" s="145"/>
      <c r="H12" s="145"/>
      <c r="I12" s="145"/>
      <c r="J12" s="145"/>
      <c r="K12" s="145"/>
      <c r="L12" s="145"/>
      <c r="M12" s="146">
        <f>SUM(M13:M23)</f>
        <v>239864.8</v>
      </c>
      <c r="N12" s="137">
        <f t="shared" si="0"/>
        <v>6.2093377220197005E-2</v>
      </c>
      <c r="O12">
        <f t="shared" si="2"/>
        <v>0</v>
      </c>
    </row>
    <row r="13" spans="1:15" x14ac:dyDescent="0.2">
      <c r="A13" s="140" t="s">
        <v>36</v>
      </c>
      <c r="B13" s="140" t="s">
        <v>304</v>
      </c>
      <c r="C13" s="140" t="s">
        <v>110</v>
      </c>
      <c r="D13" s="138" t="s">
        <v>305</v>
      </c>
      <c r="E13" s="140" t="s">
        <v>306</v>
      </c>
      <c r="F13" s="141">
        <f>ROUND(($F$7/'Todas as Ruas'!$F$7)*2,2)</f>
        <v>0.73</v>
      </c>
      <c r="G13" s="147">
        <f>'Todas as Ruas'!G13</f>
        <v>30360.664499999999</v>
      </c>
      <c r="H13" s="147">
        <f>'Todas as Ruas'!H13</f>
        <v>37458.980000000003</v>
      </c>
      <c r="I13" s="147">
        <f>'Todas as Ruas'!I13</f>
        <v>0</v>
      </c>
      <c r="J13" s="147">
        <f>'Todas as Ruas'!J13</f>
        <v>37458.980000000003</v>
      </c>
      <c r="K13" s="147">
        <f>ROUND(F13 * H13, 2)</f>
        <v>27345.06</v>
      </c>
      <c r="L13" s="147">
        <f t="shared" ref="L13:L23" si="3">M13 - K13</f>
        <v>0</v>
      </c>
      <c r="M13" s="147">
        <f>K13</f>
        <v>27345.06</v>
      </c>
      <c r="N13" s="142">
        <f t="shared" si="0"/>
        <v>7.0787673960035838E-3</v>
      </c>
      <c r="O13">
        <f t="shared" si="2"/>
        <v>22163.279999999999</v>
      </c>
    </row>
    <row r="14" spans="1:15" x14ac:dyDescent="0.2">
      <c r="A14" s="140" t="s">
        <v>40</v>
      </c>
      <c r="B14" s="140" t="s">
        <v>307</v>
      </c>
      <c r="C14" s="140" t="s">
        <v>110</v>
      </c>
      <c r="D14" s="138" t="s">
        <v>308</v>
      </c>
      <c r="E14" s="140" t="s">
        <v>306</v>
      </c>
      <c r="F14" s="141">
        <f>ROUND(($F$7/'Todas as Ruas'!$F$7)*6,2)</f>
        <v>2.1800000000000002</v>
      </c>
      <c r="G14" s="147">
        <f>'Todas as Ruas'!G14</f>
        <v>13144.4879</v>
      </c>
      <c r="H14" s="147">
        <f>'Todas as Ruas'!H14</f>
        <v>16217.66</v>
      </c>
      <c r="I14" s="147">
        <f>'Todas as Ruas'!I14</f>
        <v>0</v>
      </c>
      <c r="J14" s="147">
        <f>'Todas as Ruas'!J14</f>
        <v>16217.66</v>
      </c>
      <c r="K14" s="147">
        <f t="shared" ref="K14:K20" si="4">ROUND(F14 * H14, 2)</f>
        <v>35354.5</v>
      </c>
      <c r="L14" s="147">
        <f t="shared" si="3"/>
        <v>0</v>
      </c>
      <c r="M14" s="147">
        <f t="shared" ref="M14:M20" si="5">K14</f>
        <v>35354.5</v>
      </c>
      <c r="N14" s="142">
        <f t="shared" si="0"/>
        <v>9.1521569856496451E-3</v>
      </c>
      <c r="O14">
        <f t="shared" si="2"/>
        <v>28654.98</v>
      </c>
    </row>
    <row r="15" spans="1:15" x14ac:dyDescent="0.2">
      <c r="A15" s="140" t="s">
        <v>309</v>
      </c>
      <c r="B15" s="140" t="s">
        <v>310</v>
      </c>
      <c r="C15" s="140" t="s">
        <v>110</v>
      </c>
      <c r="D15" s="138" t="s">
        <v>311</v>
      </c>
      <c r="E15" s="140" t="s">
        <v>306</v>
      </c>
      <c r="F15" s="141">
        <f>ROUND(($F$7/'Todas as Ruas'!$F$7)*6,2)</f>
        <v>2.1800000000000002</v>
      </c>
      <c r="G15" s="147">
        <f>'Todas as Ruas'!G15</f>
        <v>7296.3648999999996</v>
      </c>
      <c r="H15" s="147">
        <f>'Todas as Ruas'!H15</f>
        <v>9002.25</v>
      </c>
      <c r="I15" s="147">
        <f>'Todas as Ruas'!I15</f>
        <v>0</v>
      </c>
      <c r="J15" s="147">
        <f>'Todas as Ruas'!J15</f>
        <v>9002.25</v>
      </c>
      <c r="K15" s="147">
        <f t="shared" si="4"/>
        <v>19624.91</v>
      </c>
      <c r="L15" s="147">
        <f t="shared" si="3"/>
        <v>0</v>
      </c>
      <c r="M15" s="147">
        <f t="shared" si="5"/>
        <v>19624.91</v>
      </c>
      <c r="N15" s="142">
        <f t="shared" si="0"/>
        <v>5.0802657978261771E-3</v>
      </c>
      <c r="O15">
        <f t="shared" si="2"/>
        <v>15906.07</v>
      </c>
    </row>
    <row r="16" spans="1:15" x14ac:dyDescent="0.2">
      <c r="A16" s="140" t="s">
        <v>100</v>
      </c>
      <c r="B16" s="140" t="s">
        <v>312</v>
      </c>
      <c r="C16" s="140" t="s">
        <v>110</v>
      </c>
      <c r="D16" s="138" t="s">
        <v>313</v>
      </c>
      <c r="E16" s="140" t="s">
        <v>306</v>
      </c>
      <c r="F16" s="141">
        <f>ROUND(($F$7/'Todas as Ruas'!$F$7)*6,2)</f>
        <v>2.1800000000000002</v>
      </c>
      <c r="G16" s="147">
        <f>'Todas as Ruas'!G16</f>
        <v>5189.7538000000004</v>
      </c>
      <c r="H16" s="147">
        <f>'Todas as Ruas'!H16</f>
        <v>6403.11</v>
      </c>
      <c r="I16" s="147">
        <f>'Todas as Ruas'!I16</f>
        <v>0</v>
      </c>
      <c r="J16" s="147">
        <f>'Todas as Ruas'!J16</f>
        <v>6403.11</v>
      </c>
      <c r="K16" s="147">
        <f t="shared" si="4"/>
        <v>13958.78</v>
      </c>
      <c r="L16" s="147">
        <f t="shared" si="3"/>
        <v>0</v>
      </c>
      <c r="M16" s="147">
        <f t="shared" si="5"/>
        <v>13958.78</v>
      </c>
      <c r="N16" s="142">
        <f t="shared" si="0"/>
        <v>3.6134847300385116E-3</v>
      </c>
      <c r="O16">
        <f t="shared" si="2"/>
        <v>11313.66</v>
      </c>
    </row>
    <row r="17" spans="1:15" x14ac:dyDescent="0.2">
      <c r="A17" s="140" t="s">
        <v>314</v>
      </c>
      <c r="B17" s="140" t="s">
        <v>315</v>
      </c>
      <c r="C17" s="140" t="s">
        <v>110</v>
      </c>
      <c r="D17" s="138" t="s">
        <v>316</v>
      </c>
      <c r="E17" s="140" t="s">
        <v>306</v>
      </c>
      <c r="F17" s="141">
        <f>ROUND(($F$7/'Todas as Ruas'!$F$7)*6,2)</f>
        <v>2.1800000000000002</v>
      </c>
      <c r="G17" s="147">
        <f>'Todas as Ruas'!G17</f>
        <v>8605.0395000000008</v>
      </c>
      <c r="H17" s="147">
        <f>'Todas as Ruas'!H17</f>
        <v>10616.88</v>
      </c>
      <c r="I17" s="147">
        <f>'Todas as Ruas'!I17</f>
        <v>0</v>
      </c>
      <c r="J17" s="147">
        <f>'Todas as Ruas'!J17</f>
        <v>10616.89</v>
      </c>
      <c r="K17" s="147">
        <f t="shared" si="4"/>
        <v>23144.799999999999</v>
      </c>
      <c r="L17" s="147">
        <f t="shared" si="3"/>
        <v>0</v>
      </c>
      <c r="M17" s="147">
        <f t="shared" si="5"/>
        <v>23144.799999999999</v>
      </c>
      <c r="N17" s="142">
        <f t="shared" si="0"/>
        <v>5.9914535066671543E-3</v>
      </c>
      <c r="O17">
        <f t="shared" si="2"/>
        <v>18758.98</v>
      </c>
    </row>
    <row r="18" spans="1:15" x14ac:dyDescent="0.2">
      <c r="A18" s="140" t="s">
        <v>317</v>
      </c>
      <c r="B18" s="140" t="s">
        <v>318</v>
      </c>
      <c r="C18" s="140" t="s">
        <v>110</v>
      </c>
      <c r="D18" s="138" t="s">
        <v>319</v>
      </c>
      <c r="E18" s="140" t="s">
        <v>306</v>
      </c>
      <c r="F18" s="141">
        <f>ROUND(($F$7/'Todas as Ruas'!$F$7)*2,2)</f>
        <v>0.73</v>
      </c>
      <c r="G18" s="147">
        <f>'Todas as Ruas'!G18</f>
        <v>5778.4354999999996</v>
      </c>
      <c r="H18" s="147">
        <f>'Todas as Ruas'!H18</f>
        <v>7129.42</v>
      </c>
      <c r="I18" s="147">
        <f>'Todas as Ruas'!I18</f>
        <v>0</v>
      </c>
      <c r="J18" s="147">
        <f>'Todas as Ruas'!J18</f>
        <v>7129.43</v>
      </c>
      <c r="K18" s="147">
        <f t="shared" si="4"/>
        <v>5204.4799999999996</v>
      </c>
      <c r="L18" s="147">
        <f t="shared" si="3"/>
        <v>0</v>
      </c>
      <c r="M18" s="147">
        <f t="shared" si="5"/>
        <v>5204.4799999999996</v>
      </c>
      <c r="N18" s="142">
        <f t="shared" si="0"/>
        <v>1.3472745474741225E-3</v>
      </c>
      <c r="O18">
        <f t="shared" si="2"/>
        <v>4218.25</v>
      </c>
    </row>
    <row r="19" spans="1:15" x14ac:dyDescent="0.2">
      <c r="A19" s="140" t="s">
        <v>320</v>
      </c>
      <c r="B19" s="140" t="s">
        <v>321</v>
      </c>
      <c r="C19" s="140" t="s">
        <v>110</v>
      </c>
      <c r="D19" s="138" t="s">
        <v>322</v>
      </c>
      <c r="E19" s="140" t="s">
        <v>306</v>
      </c>
      <c r="F19" s="141">
        <f>ROUND(($F$7/'Todas as Ruas'!$F$7)*6,2)</f>
        <v>2.1800000000000002</v>
      </c>
      <c r="G19" s="147">
        <f>'Todas as Ruas'!G19</f>
        <v>4987.0394999999999</v>
      </c>
      <c r="H19" s="147">
        <f>'Todas as Ruas'!H19</f>
        <v>6152.99</v>
      </c>
      <c r="I19" s="147">
        <f>'Todas as Ruas'!I19</f>
        <v>0</v>
      </c>
      <c r="J19" s="147">
        <f>'Todas as Ruas'!J19</f>
        <v>6153</v>
      </c>
      <c r="K19" s="147">
        <f t="shared" si="4"/>
        <v>13413.52</v>
      </c>
      <c r="L19" s="147">
        <f t="shared" si="3"/>
        <v>0</v>
      </c>
      <c r="M19" s="147">
        <f t="shared" si="5"/>
        <v>13413.52</v>
      </c>
      <c r="N19" s="142">
        <f t="shared" si="0"/>
        <v>3.4723342366643917E-3</v>
      </c>
      <c r="O19">
        <f t="shared" si="2"/>
        <v>10871.74</v>
      </c>
    </row>
    <row r="20" spans="1:15" x14ac:dyDescent="0.2">
      <c r="A20" s="140" t="s">
        <v>323</v>
      </c>
      <c r="B20" s="140" t="s">
        <v>324</v>
      </c>
      <c r="C20" s="140" t="s">
        <v>110</v>
      </c>
      <c r="D20" s="138" t="s">
        <v>325</v>
      </c>
      <c r="E20" s="140" t="s">
        <v>306</v>
      </c>
      <c r="F20" s="141">
        <f>ROUND(($F$7/'Todas as Ruas'!$F$7)*6,2)</f>
        <v>2.1800000000000002</v>
      </c>
      <c r="G20" s="147">
        <f>'Todas as Ruas'!G20</f>
        <v>7704.9210000000003</v>
      </c>
      <c r="H20" s="147">
        <f>'Todas as Ruas'!H20</f>
        <v>9506.33</v>
      </c>
      <c r="I20" s="147">
        <f>'Todas as Ruas'!I20</f>
        <v>0</v>
      </c>
      <c r="J20" s="147">
        <f>'Todas as Ruas'!J20</f>
        <v>9506.33</v>
      </c>
      <c r="K20" s="147">
        <f t="shared" si="4"/>
        <v>20723.8</v>
      </c>
      <c r="L20" s="147">
        <f t="shared" si="3"/>
        <v>0</v>
      </c>
      <c r="M20" s="147">
        <f t="shared" si="5"/>
        <v>20723.8</v>
      </c>
      <c r="N20" s="142">
        <f t="shared" si="0"/>
        <v>5.3647335116945825E-3</v>
      </c>
      <c r="O20">
        <f t="shared" si="2"/>
        <v>16796.72</v>
      </c>
    </row>
    <row r="21" spans="1:15" x14ac:dyDescent="0.2">
      <c r="A21" s="140" t="s">
        <v>326</v>
      </c>
      <c r="B21" s="140" t="s">
        <v>327</v>
      </c>
      <c r="C21" s="140" t="s">
        <v>110</v>
      </c>
      <c r="D21" s="138" t="s">
        <v>328</v>
      </c>
      <c r="E21" s="140" t="s">
        <v>39</v>
      </c>
      <c r="F21" s="141">
        <f>ROUND(($F$7/'Todas as Ruas'!$F$7)*320,2)+0.01</f>
        <v>116.38000000000001</v>
      </c>
      <c r="G21" s="147">
        <f>'Todas as Ruas'!G21</f>
        <v>245.17779999999999</v>
      </c>
      <c r="H21" s="147">
        <f>'Todas as Ruas'!H21</f>
        <v>0</v>
      </c>
      <c r="I21" s="147">
        <f>'Todas as Ruas'!I21</f>
        <v>302.49</v>
      </c>
      <c r="J21" s="147">
        <f>'Todas as Ruas'!J21</f>
        <v>302.5</v>
      </c>
      <c r="K21" s="147">
        <f t="shared" ref="K21:K23" si="6">TRUNC(F21 * H21, 2)</f>
        <v>0</v>
      </c>
      <c r="L21" s="147">
        <f t="shared" si="3"/>
        <v>35204.949999999997</v>
      </c>
      <c r="M21" s="147">
        <f t="shared" ref="M21:M23" si="7">ROUND(F21 * J21, 2)</f>
        <v>35204.949999999997</v>
      </c>
      <c r="N21" s="142">
        <f t="shared" si="0"/>
        <v>9.1134432412266174E-3</v>
      </c>
      <c r="O21">
        <f t="shared" si="2"/>
        <v>28533.79</v>
      </c>
    </row>
    <row r="22" spans="1:15" x14ac:dyDescent="0.2">
      <c r="A22" s="140" t="s">
        <v>329</v>
      </c>
      <c r="B22" s="140" t="s">
        <v>327</v>
      </c>
      <c r="C22" s="140" t="s">
        <v>110</v>
      </c>
      <c r="D22" s="138" t="s">
        <v>328</v>
      </c>
      <c r="E22" s="140" t="s">
        <v>39</v>
      </c>
      <c r="F22" s="141">
        <f>ROUND(($F$7/'Todas as Ruas'!$F$7)*120,2)</f>
        <v>43.64</v>
      </c>
      <c r="G22" s="147">
        <f>'Todas as Ruas'!G22</f>
        <v>245.17779999999999</v>
      </c>
      <c r="H22" s="147">
        <f>'Todas as Ruas'!H22</f>
        <v>0</v>
      </c>
      <c r="I22" s="147">
        <f>'Todas as Ruas'!I22</f>
        <v>302.49</v>
      </c>
      <c r="J22" s="147">
        <f>'Todas as Ruas'!J22</f>
        <v>302.5</v>
      </c>
      <c r="K22" s="147">
        <f t="shared" si="6"/>
        <v>0</v>
      </c>
      <c r="L22" s="147">
        <f t="shared" si="3"/>
        <v>13201.1</v>
      </c>
      <c r="M22" s="147">
        <f t="shared" si="7"/>
        <v>13201.1</v>
      </c>
      <c r="N22" s="142">
        <f t="shared" si="0"/>
        <v>3.4173454463578765E-3</v>
      </c>
      <c r="O22">
        <f t="shared" si="2"/>
        <v>10699.55</v>
      </c>
    </row>
    <row r="23" spans="1:15" ht="25.5" x14ac:dyDescent="0.2">
      <c r="A23" s="140" t="s">
        <v>330</v>
      </c>
      <c r="B23" s="140" t="s">
        <v>331</v>
      </c>
      <c r="C23" s="140" t="s">
        <v>110</v>
      </c>
      <c r="D23" s="138" t="s">
        <v>238</v>
      </c>
      <c r="E23" s="140" t="s">
        <v>155</v>
      </c>
      <c r="F23" s="141">
        <f>ROUND(($F$7/'Todas as Ruas'!$F$7)*1,2)</f>
        <v>0.36</v>
      </c>
      <c r="G23" s="147">
        <f>'Todas as Ruas'!G23</f>
        <v>73595.7984</v>
      </c>
      <c r="H23" s="147">
        <f>'Todas as Ruas'!H23</f>
        <v>0</v>
      </c>
      <c r="I23" s="147">
        <f>'Todas as Ruas'!I23</f>
        <v>90802.48</v>
      </c>
      <c r="J23" s="147">
        <f>'Todas as Ruas'!J23</f>
        <v>90802.49</v>
      </c>
      <c r="K23" s="147">
        <f t="shared" si="6"/>
        <v>0</v>
      </c>
      <c r="L23" s="147">
        <f t="shared" si="3"/>
        <v>32688.9</v>
      </c>
      <c r="M23" s="147">
        <f t="shared" si="7"/>
        <v>32688.9</v>
      </c>
      <c r="N23" s="142">
        <f t="shared" si="0"/>
        <v>8.4621178205943424E-3</v>
      </c>
      <c r="O23">
        <f t="shared" si="2"/>
        <v>26494.48</v>
      </c>
    </row>
    <row r="24" spans="1:15" x14ac:dyDescent="0.2">
      <c r="A24" s="271" t="s">
        <v>43</v>
      </c>
      <c r="B24" s="271"/>
      <c r="C24" s="271"/>
      <c r="D24" s="134" t="s">
        <v>108</v>
      </c>
      <c r="E24" s="134"/>
      <c r="F24" s="136"/>
      <c r="G24" s="145"/>
      <c r="H24" s="145"/>
      <c r="I24" s="145"/>
      <c r="J24" s="145"/>
      <c r="K24" s="145"/>
      <c r="L24" s="145"/>
      <c r="M24" s="146">
        <f>SUM(M25:M38)</f>
        <v>44546.64</v>
      </c>
      <c r="N24" s="137">
        <f t="shared" si="0"/>
        <v>1.1531710035871527E-2</v>
      </c>
      <c r="O24">
        <f t="shared" si="2"/>
        <v>0</v>
      </c>
    </row>
    <row r="25" spans="1:15" hidden="1" x14ac:dyDescent="0.2">
      <c r="A25" s="140" t="s">
        <v>45</v>
      </c>
      <c r="B25" s="140" t="s">
        <v>332</v>
      </c>
      <c r="C25" s="140" t="s">
        <v>110</v>
      </c>
      <c r="D25" s="138" t="s">
        <v>113</v>
      </c>
      <c r="E25" s="140" t="s">
        <v>48</v>
      </c>
      <c r="F25" s="141">
        <v>0</v>
      </c>
      <c r="G25" s="147">
        <f>'Todas as Ruas'!G25</f>
        <v>7.03</v>
      </c>
      <c r="H25" s="147">
        <f>'Todas as Ruas'!H25</f>
        <v>1.1200000000000001</v>
      </c>
      <c r="I25" s="147">
        <f>'Todas as Ruas'!I25</f>
        <v>7.55</v>
      </c>
      <c r="J25" s="147">
        <f>'Todas as Ruas'!J25</f>
        <v>8.67</v>
      </c>
      <c r="K25" s="147">
        <f t="shared" ref="K25:K31" si="8">ROUND(F25 * H25, 2)</f>
        <v>0</v>
      </c>
      <c r="L25" s="147">
        <f t="shared" ref="L25:L31" si="9">M25 - K25</f>
        <v>0</v>
      </c>
      <c r="M25" s="147">
        <f t="shared" ref="M25:M31" si="10">ROUND(F25 * J25, 2)</f>
        <v>0</v>
      </c>
      <c r="N25" s="142">
        <f t="shared" si="0"/>
        <v>0</v>
      </c>
      <c r="O25">
        <f t="shared" si="2"/>
        <v>0</v>
      </c>
    </row>
    <row r="26" spans="1:15" ht="25.5" hidden="1" x14ac:dyDescent="0.2">
      <c r="A26" s="140" t="s">
        <v>49</v>
      </c>
      <c r="B26" s="140" t="s">
        <v>333</v>
      </c>
      <c r="C26" s="140" t="s">
        <v>110</v>
      </c>
      <c r="D26" s="138" t="s">
        <v>114</v>
      </c>
      <c r="E26" s="140" t="s">
        <v>48</v>
      </c>
      <c r="F26" s="141">
        <f>ROUND(F27*1*0.1,2)</f>
        <v>0</v>
      </c>
      <c r="G26" s="147">
        <f>'Todas as Ruas'!G26</f>
        <v>163.35</v>
      </c>
      <c r="H26" s="147">
        <f>'Todas as Ruas'!H26</f>
        <v>12.29</v>
      </c>
      <c r="I26" s="147">
        <f>'Todas as Ruas'!I26</f>
        <v>189.25</v>
      </c>
      <c r="J26" s="147">
        <f>'Todas as Ruas'!J26</f>
        <v>201.54</v>
      </c>
      <c r="K26" s="147">
        <f t="shared" si="8"/>
        <v>0</v>
      </c>
      <c r="L26" s="147">
        <f t="shared" si="9"/>
        <v>0</v>
      </c>
      <c r="M26" s="147">
        <f t="shared" si="10"/>
        <v>0</v>
      </c>
      <c r="N26" s="142">
        <f t="shared" si="0"/>
        <v>0</v>
      </c>
      <c r="O26">
        <f t="shared" si="2"/>
        <v>0</v>
      </c>
    </row>
    <row r="27" spans="1:15" hidden="1" x14ac:dyDescent="0.2">
      <c r="A27" s="140" t="s">
        <v>52</v>
      </c>
      <c r="B27" s="140" t="s">
        <v>334</v>
      </c>
      <c r="C27" s="140" t="s">
        <v>110</v>
      </c>
      <c r="D27" s="138" t="s">
        <v>335</v>
      </c>
      <c r="E27" s="140" t="s">
        <v>336</v>
      </c>
      <c r="F27" s="141">
        <v>0</v>
      </c>
      <c r="G27" s="147">
        <f>'Todas as Ruas'!G27</f>
        <v>470.66</v>
      </c>
      <c r="H27" s="147">
        <f>'Todas as Ruas'!H27</f>
        <v>66.45</v>
      </c>
      <c r="I27" s="147">
        <f>'Todas as Ruas'!I27</f>
        <v>514.25</v>
      </c>
      <c r="J27" s="147">
        <f>'Todas as Ruas'!J27</f>
        <v>580.70000000000005</v>
      </c>
      <c r="K27" s="147">
        <f t="shared" si="8"/>
        <v>0</v>
      </c>
      <c r="L27" s="147">
        <f t="shared" si="9"/>
        <v>0</v>
      </c>
      <c r="M27" s="147">
        <f t="shared" si="10"/>
        <v>0</v>
      </c>
      <c r="N27" s="142">
        <f t="shared" si="0"/>
        <v>0</v>
      </c>
      <c r="O27">
        <f t="shared" si="2"/>
        <v>0</v>
      </c>
    </row>
    <row r="28" spans="1:15" hidden="1" x14ac:dyDescent="0.2">
      <c r="A28" s="140" t="s">
        <v>55</v>
      </c>
      <c r="B28" s="140" t="s">
        <v>337</v>
      </c>
      <c r="C28" s="140" t="s">
        <v>110</v>
      </c>
      <c r="D28" s="138" t="s">
        <v>115</v>
      </c>
      <c r="E28" s="140" t="s">
        <v>48</v>
      </c>
      <c r="F28" s="141">
        <v>0</v>
      </c>
      <c r="G28" s="147">
        <f>'Todas as Ruas'!G28</f>
        <v>20.21</v>
      </c>
      <c r="H28" s="147">
        <f>'Todas as Ruas'!H28</f>
        <v>18.850000000000001</v>
      </c>
      <c r="I28" s="147">
        <f>'Todas as Ruas'!I28</f>
        <v>6.08</v>
      </c>
      <c r="J28" s="147">
        <f>'Todas as Ruas'!J28</f>
        <v>24.93</v>
      </c>
      <c r="K28" s="147">
        <f t="shared" si="8"/>
        <v>0</v>
      </c>
      <c r="L28" s="147">
        <f t="shared" si="9"/>
        <v>0</v>
      </c>
      <c r="M28" s="147">
        <f t="shared" si="10"/>
        <v>0</v>
      </c>
      <c r="N28" s="142">
        <f t="shared" si="0"/>
        <v>0</v>
      </c>
      <c r="O28">
        <f t="shared" si="2"/>
        <v>0</v>
      </c>
    </row>
    <row r="29" spans="1:15" ht="25.5" hidden="1" x14ac:dyDescent="0.2">
      <c r="A29" s="140" t="s">
        <v>59</v>
      </c>
      <c r="B29" s="140" t="s">
        <v>338</v>
      </c>
      <c r="C29" s="140" t="s">
        <v>110</v>
      </c>
      <c r="D29" s="138" t="s">
        <v>119</v>
      </c>
      <c r="E29" s="140" t="s">
        <v>48</v>
      </c>
      <c r="F29" s="141">
        <f>ROUND(F27*1*0.15,2)</f>
        <v>0</v>
      </c>
      <c r="G29" s="147">
        <f>'Todas as Ruas'!G29</f>
        <v>240.05</v>
      </c>
      <c r="H29" s="147">
        <f>'Todas as Ruas'!H29</f>
        <v>1.03</v>
      </c>
      <c r="I29" s="147">
        <f>'Todas as Ruas'!I29</f>
        <v>295.14</v>
      </c>
      <c r="J29" s="147">
        <f>'Todas as Ruas'!J29</f>
        <v>296.17</v>
      </c>
      <c r="K29" s="147">
        <f t="shared" si="8"/>
        <v>0</v>
      </c>
      <c r="L29" s="147">
        <f t="shared" si="9"/>
        <v>0</v>
      </c>
      <c r="M29" s="147">
        <f t="shared" si="10"/>
        <v>0</v>
      </c>
      <c r="N29" s="142">
        <f t="shared" si="0"/>
        <v>0</v>
      </c>
      <c r="O29">
        <f t="shared" si="2"/>
        <v>0</v>
      </c>
    </row>
    <row r="30" spans="1:15" hidden="1" x14ac:dyDescent="0.2">
      <c r="A30" s="140" t="s">
        <v>339</v>
      </c>
      <c r="B30" s="140" t="s">
        <v>340</v>
      </c>
      <c r="C30" s="140" t="s">
        <v>110</v>
      </c>
      <c r="D30" s="138" t="s">
        <v>116</v>
      </c>
      <c r="E30" s="140" t="s">
        <v>341</v>
      </c>
      <c r="F30" s="141">
        <f>ROUND((F29+F26)*1.3*1.8*DMT!$H$20,2)</f>
        <v>0</v>
      </c>
      <c r="G30" s="147">
        <f>'Todas as Ruas'!G30</f>
        <v>0.82</v>
      </c>
      <c r="H30" s="147">
        <f>'Todas as Ruas'!H30</f>
        <v>0</v>
      </c>
      <c r="I30" s="147">
        <f>'Todas as Ruas'!I30</f>
        <v>1.01</v>
      </c>
      <c r="J30" s="147">
        <f>'Todas as Ruas'!J30</f>
        <v>1.01</v>
      </c>
      <c r="K30" s="147">
        <f t="shared" si="8"/>
        <v>0</v>
      </c>
      <c r="L30" s="147">
        <f t="shared" si="9"/>
        <v>0</v>
      </c>
      <c r="M30" s="147">
        <f t="shared" si="10"/>
        <v>0</v>
      </c>
      <c r="N30" s="142">
        <f t="shared" si="0"/>
        <v>0</v>
      </c>
      <c r="O30">
        <f t="shared" si="2"/>
        <v>0</v>
      </c>
    </row>
    <row r="31" spans="1:15" hidden="1" x14ac:dyDescent="0.2">
      <c r="A31" s="140" t="s">
        <v>342</v>
      </c>
      <c r="B31" s="140" t="s">
        <v>343</v>
      </c>
      <c r="C31" s="140" t="s">
        <v>110</v>
      </c>
      <c r="D31" s="138" t="s">
        <v>344</v>
      </c>
      <c r="E31" s="140" t="s">
        <v>25</v>
      </c>
      <c r="F31" s="141">
        <f>F27*1</f>
        <v>0</v>
      </c>
      <c r="G31" s="147">
        <f>'Todas as Ruas'!G31</f>
        <v>0.56000000000000005</v>
      </c>
      <c r="H31" s="147">
        <f>'Todas as Ruas'!H31</f>
        <v>0.05</v>
      </c>
      <c r="I31" s="147">
        <f>'Todas as Ruas'!I31</f>
        <v>0.64</v>
      </c>
      <c r="J31" s="147">
        <f>'Todas as Ruas'!J31</f>
        <v>0.69</v>
      </c>
      <c r="K31" s="147">
        <f t="shared" si="8"/>
        <v>0</v>
      </c>
      <c r="L31" s="147">
        <f t="shared" si="9"/>
        <v>0</v>
      </c>
      <c r="M31" s="147">
        <f t="shared" si="10"/>
        <v>0</v>
      </c>
      <c r="N31" s="142">
        <f t="shared" si="0"/>
        <v>0</v>
      </c>
      <c r="O31">
        <f t="shared" si="2"/>
        <v>0</v>
      </c>
    </row>
    <row r="32" spans="1:15" ht="25.5" hidden="1" x14ac:dyDescent="0.2">
      <c r="A32" s="140" t="s">
        <v>345</v>
      </c>
      <c r="B32" s="140" t="s">
        <v>346</v>
      </c>
      <c r="C32" s="140" t="s">
        <v>110</v>
      </c>
      <c r="D32" s="138" t="s">
        <v>222</v>
      </c>
      <c r="E32" s="140" t="s">
        <v>120</v>
      </c>
      <c r="F32" s="141">
        <f>ROUND(F31*0.001,2)</f>
        <v>0</v>
      </c>
      <c r="G32" s="147">
        <f>'Todas as Ruas'!G32</f>
        <v>3122.09</v>
      </c>
      <c r="H32" s="147">
        <f>'Todas as Ruas'!H32</f>
        <v>0</v>
      </c>
      <c r="I32" s="147">
        <f>'Todas as Ruas'!I32</f>
        <v>3590.4</v>
      </c>
      <c r="J32" s="147" t="str">
        <f>'Todas as Ruas'!J32</f>
        <v>3590,4
(15.0%)</v>
      </c>
      <c r="K32" s="147">
        <f>TRUNC(F32 * H32, 2)</f>
        <v>0</v>
      </c>
      <c r="L32" s="147">
        <f t="shared" ref="L32:L38" si="11">M32 - K32</f>
        <v>0</v>
      </c>
      <c r="M32" s="147">
        <f>ROUND((F32 * 1 ) * TRUNC(G32 * (1 + 15 / 100), 2), 2)</f>
        <v>0</v>
      </c>
      <c r="N32" s="142">
        <f t="shared" si="0"/>
        <v>0</v>
      </c>
      <c r="O32">
        <f t="shared" si="2"/>
        <v>0</v>
      </c>
    </row>
    <row r="33" spans="1:15" ht="38.25" hidden="1" x14ac:dyDescent="0.2">
      <c r="A33" s="140" t="s">
        <v>347</v>
      </c>
      <c r="B33" s="140" t="s">
        <v>348</v>
      </c>
      <c r="C33" s="140" t="s">
        <v>23</v>
      </c>
      <c r="D33" s="138" t="s">
        <v>349</v>
      </c>
      <c r="E33" s="140" t="s">
        <v>350</v>
      </c>
      <c r="F33" s="141">
        <f>ROUND(F32*30,2)</f>
        <v>0</v>
      </c>
      <c r="G33" s="147">
        <f>'Todas as Ruas'!G33</f>
        <v>1.69</v>
      </c>
      <c r="H33" s="147">
        <f>'Todas as Ruas'!H33</f>
        <v>0.13</v>
      </c>
      <c r="I33" s="147">
        <f>'Todas as Ruas'!I33</f>
        <v>1.95</v>
      </c>
      <c r="J33" s="147">
        <f>'Todas as Ruas'!J33</f>
        <v>2.08</v>
      </c>
      <c r="K33" s="147">
        <f t="shared" ref="K33:K38" si="12">ROUND(F33 * H33, 2)</f>
        <v>0</v>
      </c>
      <c r="L33" s="147">
        <f t="shared" si="11"/>
        <v>0</v>
      </c>
      <c r="M33" s="147">
        <f t="shared" ref="M33:M38" si="13">ROUND(F33 * J33, 2)</f>
        <v>0</v>
      </c>
      <c r="N33" s="142">
        <f t="shared" si="0"/>
        <v>0</v>
      </c>
      <c r="O33">
        <f t="shared" si="2"/>
        <v>0</v>
      </c>
    </row>
    <row r="34" spans="1:15" ht="38.25" hidden="1" x14ac:dyDescent="0.2">
      <c r="A34" s="140" t="s">
        <v>351</v>
      </c>
      <c r="B34" s="140" t="s">
        <v>352</v>
      </c>
      <c r="C34" s="140" t="s">
        <v>23</v>
      </c>
      <c r="D34" s="138" t="s">
        <v>353</v>
      </c>
      <c r="E34" s="140" t="s">
        <v>350</v>
      </c>
      <c r="F34" s="141">
        <f>ROUND(F32*(DMT!H31-30),2)</f>
        <v>0</v>
      </c>
      <c r="G34" s="147">
        <f>'Todas as Ruas'!G34</f>
        <v>0.64</v>
      </c>
      <c r="H34" s="147">
        <f>'Todas as Ruas'!H34</f>
        <v>0.05</v>
      </c>
      <c r="I34" s="147">
        <f>'Todas as Ruas'!I34</f>
        <v>0.73</v>
      </c>
      <c r="J34" s="147">
        <f>'Todas as Ruas'!J34</f>
        <v>0.78</v>
      </c>
      <c r="K34" s="147">
        <f t="shared" si="12"/>
        <v>0</v>
      </c>
      <c r="L34" s="147">
        <f t="shared" si="11"/>
        <v>0</v>
      </c>
      <c r="M34" s="147">
        <f t="shared" si="13"/>
        <v>0</v>
      </c>
      <c r="N34" s="142">
        <f t="shared" si="0"/>
        <v>0</v>
      </c>
      <c r="O34">
        <f t="shared" si="2"/>
        <v>0</v>
      </c>
    </row>
    <row r="35" spans="1:15" ht="25.5" hidden="1" x14ac:dyDescent="0.2">
      <c r="A35" s="140" t="s">
        <v>354</v>
      </c>
      <c r="B35" s="140" t="s">
        <v>355</v>
      </c>
      <c r="C35" s="140" t="s">
        <v>110</v>
      </c>
      <c r="D35" s="138" t="s">
        <v>356</v>
      </c>
      <c r="E35" s="140" t="s">
        <v>155</v>
      </c>
      <c r="F35" s="141">
        <v>0</v>
      </c>
      <c r="G35" s="147">
        <f>'Todas as Ruas'!G35</f>
        <v>4969.53</v>
      </c>
      <c r="H35" s="147">
        <f>'Todas as Ruas'!H35</f>
        <v>2317.2199999999998</v>
      </c>
      <c r="I35" s="147">
        <f>'Todas as Ruas'!I35</f>
        <v>3814.18</v>
      </c>
      <c r="J35" s="147">
        <f>'Todas as Ruas'!J35</f>
        <v>6131.4</v>
      </c>
      <c r="K35" s="147">
        <f t="shared" si="12"/>
        <v>0</v>
      </c>
      <c r="L35" s="147">
        <f t="shared" si="11"/>
        <v>0</v>
      </c>
      <c r="M35" s="147">
        <f t="shared" si="13"/>
        <v>0</v>
      </c>
      <c r="N35" s="142">
        <f t="shared" si="0"/>
        <v>0</v>
      </c>
      <c r="O35">
        <f t="shared" si="2"/>
        <v>0</v>
      </c>
    </row>
    <row r="36" spans="1:15" ht="25.5" x14ac:dyDescent="0.2">
      <c r="A36" s="140" t="s">
        <v>1545</v>
      </c>
      <c r="B36" s="140">
        <v>1023</v>
      </c>
      <c r="C36" s="140" t="s">
        <v>31</v>
      </c>
      <c r="D36" s="138" t="s">
        <v>1548</v>
      </c>
      <c r="E36" s="140" t="s">
        <v>155</v>
      </c>
      <c r="F36" s="141">
        <v>19</v>
      </c>
      <c r="G36" s="147">
        <v>1900.28</v>
      </c>
      <c r="H36" s="147">
        <f>J36-I36</f>
        <v>468.90999999999985</v>
      </c>
      <c r="I36" s="147">
        <f>ROUND(J36*0.8,2)</f>
        <v>1875.65</v>
      </c>
      <c r="J36" s="147">
        <f>'Todas as Ruas'!J36</f>
        <v>2344.56</v>
      </c>
      <c r="K36" s="147">
        <f t="shared" si="12"/>
        <v>8909.2900000000009</v>
      </c>
      <c r="L36" s="147">
        <f t="shared" ref="L36" si="14">M36 - K36</f>
        <v>35637.35</v>
      </c>
      <c r="M36" s="147">
        <f t="shared" si="13"/>
        <v>44546.64</v>
      </c>
      <c r="N36" s="142">
        <f t="shared" ref="N36" si="15">M36 / $M$115</f>
        <v>1.1531710035871527E-2</v>
      </c>
    </row>
    <row r="37" spans="1:15" ht="25.5" hidden="1" x14ac:dyDescent="0.2">
      <c r="A37" s="140" t="s">
        <v>1546</v>
      </c>
      <c r="B37" s="140" t="s">
        <v>358</v>
      </c>
      <c r="C37" s="140" t="s">
        <v>110</v>
      </c>
      <c r="D37" s="138" t="s">
        <v>359</v>
      </c>
      <c r="E37" s="140" t="s">
        <v>336</v>
      </c>
      <c r="F37" s="141">
        <v>0</v>
      </c>
      <c r="G37" s="147">
        <f>'Todas as Ruas'!G37</f>
        <v>51.88</v>
      </c>
      <c r="H37" s="147">
        <f>'Todas as Ruas'!H37</f>
        <v>13.89</v>
      </c>
      <c r="I37" s="147">
        <f>'Todas as Ruas'!I37</f>
        <v>50.11</v>
      </c>
      <c r="J37" s="147">
        <f>'Todas as Ruas'!J37</f>
        <v>64</v>
      </c>
      <c r="K37" s="147">
        <f t="shared" si="12"/>
        <v>0</v>
      </c>
      <c r="L37" s="147">
        <f t="shared" si="11"/>
        <v>0</v>
      </c>
      <c r="M37" s="147">
        <f t="shared" si="13"/>
        <v>0</v>
      </c>
      <c r="N37" s="142">
        <f t="shared" si="0"/>
        <v>0</v>
      </c>
      <c r="O37">
        <f t="shared" si="2"/>
        <v>0</v>
      </c>
    </row>
    <row r="38" spans="1:15" ht="25.5" hidden="1" x14ac:dyDescent="0.2">
      <c r="A38" s="140" t="s">
        <v>1547</v>
      </c>
      <c r="B38" s="140" t="s">
        <v>361</v>
      </c>
      <c r="C38" s="140" t="s">
        <v>110</v>
      </c>
      <c r="D38" s="138" t="s">
        <v>362</v>
      </c>
      <c r="E38" s="140" t="s">
        <v>155</v>
      </c>
      <c r="F38" s="141">
        <v>0</v>
      </c>
      <c r="G38" s="147">
        <f>'Todas as Ruas'!G38</f>
        <v>798.59</v>
      </c>
      <c r="H38" s="147">
        <f>'Todas as Ruas'!H38</f>
        <v>324.83999999999997</v>
      </c>
      <c r="I38" s="147">
        <f>'Todas as Ruas'!I38</f>
        <v>660.46</v>
      </c>
      <c r="J38" s="147">
        <f>'Todas as Ruas'!J38</f>
        <v>985.3</v>
      </c>
      <c r="K38" s="147">
        <f t="shared" si="12"/>
        <v>0</v>
      </c>
      <c r="L38" s="147">
        <f t="shared" si="11"/>
        <v>0</v>
      </c>
      <c r="M38" s="147">
        <f t="shared" si="13"/>
        <v>0</v>
      </c>
      <c r="N38" s="142">
        <f t="shared" si="0"/>
        <v>0</v>
      </c>
      <c r="O38">
        <f t="shared" si="2"/>
        <v>0</v>
      </c>
    </row>
    <row r="39" spans="1:15" x14ac:dyDescent="0.2">
      <c r="A39" s="271" t="s">
        <v>61</v>
      </c>
      <c r="B39" s="271"/>
      <c r="C39" s="271"/>
      <c r="D39" s="134" t="s">
        <v>62</v>
      </c>
      <c r="E39" s="134"/>
      <c r="F39" s="136"/>
      <c r="G39" s="145"/>
      <c r="H39" s="145"/>
      <c r="I39" s="145"/>
      <c r="J39" s="145"/>
      <c r="K39" s="145"/>
      <c r="L39" s="145"/>
      <c r="M39" s="146">
        <f>M40+M50+M60</f>
        <v>2578695.3499999996</v>
      </c>
      <c r="N39" s="137">
        <f t="shared" ref="N39:N70" si="16">M39 / $M$115</f>
        <v>0.66754231176695344</v>
      </c>
      <c r="O39">
        <f t="shared" si="2"/>
        <v>0</v>
      </c>
    </row>
    <row r="40" spans="1:15" x14ac:dyDescent="0.2">
      <c r="A40" s="271" t="s">
        <v>63</v>
      </c>
      <c r="B40" s="271"/>
      <c r="C40" s="271"/>
      <c r="D40" s="134" t="s">
        <v>64</v>
      </c>
      <c r="E40" s="134"/>
      <c r="F40" s="136"/>
      <c r="G40" s="145"/>
      <c r="H40" s="145"/>
      <c r="I40" s="145"/>
      <c r="J40" s="145"/>
      <c r="K40" s="145"/>
      <c r="L40" s="145"/>
      <c r="M40" s="146">
        <f>SUM(M41:M49)</f>
        <v>618295.91</v>
      </c>
      <c r="N40" s="137">
        <f t="shared" si="16"/>
        <v>0.160057170428237</v>
      </c>
      <c r="O40">
        <f t="shared" si="2"/>
        <v>0</v>
      </c>
    </row>
    <row r="41" spans="1:15" x14ac:dyDescent="0.2">
      <c r="A41" s="140" t="s">
        <v>65</v>
      </c>
      <c r="B41" s="140" t="s">
        <v>363</v>
      </c>
      <c r="C41" s="140" t="s">
        <v>110</v>
      </c>
      <c r="D41" s="138" t="s">
        <v>129</v>
      </c>
      <c r="E41" s="140" t="s">
        <v>25</v>
      </c>
      <c r="F41" s="141">
        <f>F7</f>
        <v>12894.89</v>
      </c>
      <c r="G41" s="147">
        <f>'Todas as Ruas'!G41</f>
        <v>0.42</v>
      </c>
      <c r="H41" s="147">
        <f>'Todas as Ruas'!H41</f>
        <v>0.03</v>
      </c>
      <c r="I41" s="147">
        <f>'Todas as Ruas'!I41</f>
        <v>0.48</v>
      </c>
      <c r="J41" s="147">
        <f>'Todas as Ruas'!J41</f>
        <v>0.51</v>
      </c>
      <c r="K41" s="147">
        <f t="shared" ref="K41" si="17">ROUND(F41 * H41, 2)</f>
        <v>386.85</v>
      </c>
      <c r="L41" s="147">
        <f t="shared" ref="L41:L49" si="18">M41 - K41</f>
        <v>6189.54</v>
      </c>
      <c r="M41" s="147">
        <f>ROUND(F41 * J41, 2)</f>
        <v>6576.39</v>
      </c>
      <c r="N41" s="142">
        <f t="shared" si="16"/>
        <v>1.7024184666409219E-3</v>
      </c>
      <c r="O41">
        <f t="shared" si="2"/>
        <v>5415.85</v>
      </c>
    </row>
    <row r="42" spans="1:15" ht="25.5" x14ac:dyDescent="0.2">
      <c r="A42" s="140" t="s">
        <v>67</v>
      </c>
      <c r="B42" s="140" t="s">
        <v>364</v>
      </c>
      <c r="C42" s="140" t="s">
        <v>110</v>
      </c>
      <c r="D42" s="138" t="s">
        <v>224</v>
      </c>
      <c r="E42" s="140" t="s">
        <v>120</v>
      </c>
      <c r="F42" s="141">
        <f>ROUND(F41*0.0005,2)</f>
        <v>6.45</v>
      </c>
      <c r="G42" s="147">
        <f>'Todas as Ruas'!G42</f>
        <v>3133.24</v>
      </c>
      <c r="H42" s="147">
        <f>'Todas as Ruas'!H42</f>
        <v>0</v>
      </c>
      <c r="I42" s="147">
        <f>'Todas as Ruas'!I42</f>
        <v>3603.22</v>
      </c>
      <c r="J42" s="147" t="str">
        <f>'Todas as Ruas'!J42</f>
        <v>3603,22
(15.0%)</v>
      </c>
      <c r="K42" s="147">
        <f>TRUNC(F42 * H42, 2)</f>
        <v>0</v>
      </c>
      <c r="L42" s="147">
        <f t="shared" si="18"/>
        <v>23240.77</v>
      </c>
      <c r="M42" s="147">
        <f>ROUND((F42 * 1 ) * TRUNC(G42 * (1 + 15 / 100), 2), 2)</f>
        <v>23240.77</v>
      </c>
      <c r="N42" s="142">
        <f t="shared" si="16"/>
        <v>6.0162970911023126E-3</v>
      </c>
      <c r="O42">
        <f t="shared" si="2"/>
        <v>20209.39</v>
      </c>
    </row>
    <row r="43" spans="1:15" ht="38.25" x14ac:dyDescent="0.2">
      <c r="A43" s="140" t="s">
        <v>69</v>
      </c>
      <c r="B43" s="140" t="s">
        <v>348</v>
      </c>
      <c r="C43" s="140" t="s">
        <v>23</v>
      </c>
      <c r="D43" s="138" t="s">
        <v>349</v>
      </c>
      <c r="E43" s="140" t="s">
        <v>350</v>
      </c>
      <c r="F43" s="141">
        <f>ROUND(F42*30,2)</f>
        <v>193.5</v>
      </c>
      <c r="G43" s="147">
        <f>'Todas as Ruas'!G43</f>
        <v>1.69</v>
      </c>
      <c r="H43" s="147">
        <f>'Todas as Ruas'!H43</f>
        <v>0.13</v>
      </c>
      <c r="I43" s="147">
        <f>'Todas as Ruas'!I43</f>
        <v>1.95</v>
      </c>
      <c r="J43" s="147">
        <f>'Todas as Ruas'!J43</f>
        <v>2.08</v>
      </c>
      <c r="K43" s="147">
        <f t="shared" ref="K43:K45" si="19">ROUND(F43 * H43, 2)</f>
        <v>25.16</v>
      </c>
      <c r="L43" s="147">
        <f t="shared" si="18"/>
        <v>377.32</v>
      </c>
      <c r="M43" s="147">
        <f>ROUND(F43 * J43, 2)</f>
        <v>402.48</v>
      </c>
      <c r="N43" s="142">
        <f t="shared" si="16"/>
        <v>1.0418928689655545E-4</v>
      </c>
      <c r="O43">
        <f t="shared" si="2"/>
        <v>327.01</v>
      </c>
    </row>
    <row r="44" spans="1:15" ht="38.25" x14ac:dyDescent="0.2">
      <c r="A44" s="140" t="s">
        <v>365</v>
      </c>
      <c r="B44" s="140" t="s">
        <v>352</v>
      </c>
      <c r="C44" s="140" t="s">
        <v>23</v>
      </c>
      <c r="D44" s="138" t="s">
        <v>353</v>
      </c>
      <c r="E44" s="140" t="s">
        <v>350</v>
      </c>
      <c r="F44" s="141">
        <f>ROUND(F42*(DMT!$H$31-30),2)</f>
        <v>1993.05</v>
      </c>
      <c r="G44" s="147">
        <f>'Todas as Ruas'!G44</f>
        <v>0.64</v>
      </c>
      <c r="H44" s="147">
        <f>'Todas as Ruas'!H44</f>
        <v>0.05</v>
      </c>
      <c r="I44" s="147">
        <f>'Todas as Ruas'!I44</f>
        <v>0.73</v>
      </c>
      <c r="J44" s="147">
        <f>'Todas as Ruas'!J44</f>
        <v>0.78</v>
      </c>
      <c r="K44" s="147">
        <f t="shared" si="19"/>
        <v>99.65</v>
      </c>
      <c r="L44" s="147">
        <f t="shared" si="18"/>
        <v>1454.9299999999998</v>
      </c>
      <c r="M44" s="147">
        <f>ROUND(F44 * J44, 2)</f>
        <v>1554.58</v>
      </c>
      <c r="N44" s="142">
        <f t="shared" si="16"/>
        <v>4.0243137950617954E-4</v>
      </c>
      <c r="O44">
        <f t="shared" si="2"/>
        <v>1275.55</v>
      </c>
    </row>
    <row r="45" spans="1:15" x14ac:dyDescent="0.2">
      <c r="A45" s="140" t="s">
        <v>366</v>
      </c>
      <c r="B45" s="140" t="s">
        <v>367</v>
      </c>
      <c r="C45" s="140" t="s">
        <v>110</v>
      </c>
      <c r="D45" s="138" t="s">
        <v>124</v>
      </c>
      <c r="E45" s="140" t="s">
        <v>120</v>
      </c>
      <c r="F45" s="141">
        <f>ROUND(F41*0.03*2.5548,2)</f>
        <v>988.32</v>
      </c>
      <c r="G45" s="147">
        <f>'Todas as Ruas'!G45</f>
        <v>191.74</v>
      </c>
      <c r="H45" s="147">
        <f>'Todas as Ruas'!H45</f>
        <v>3.53</v>
      </c>
      <c r="I45" s="147">
        <f>'Todas as Ruas'!I45</f>
        <v>233.03</v>
      </c>
      <c r="J45" s="147">
        <f>'Todas as Ruas'!J45</f>
        <v>236.56</v>
      </c>
      <c r="K45" s="147">
        <f t="shared" si="19"/>
        <v>3488.77</v>
      </c>
      <c r="L45" s="147">
        <f t="shared" si="18"/>
        <v>230308.21000000002</v>
      </c>
      <c r="M45" s="147">
        <f>ROUND(F45 * J45, 2)</f>
        <v>233796.98</v>
      </c>
      <c r="N45" s="142">
        <f t="shared" si="16"/>
        <v>6.0522611371417796E-2</v>
      </c>
      <c r="O45">
        <f t="shared" si="2"/>
        <v>189500.47</v>
      </c>
    </row>
    <row r="46" spans="1:15" ht="25.5" x14ac:dyDescent="0.2">
      <c r="A46" s="140" t="s">
        <v>368</v>
      </c>
      <c r="B46" s="140" t="s">
        <v>369</v>
      </c>
      <c r="C46" s="140" t="s">
        <v>110</v>
      </c>
      <c r="D46" s="138" t="s">
        <v>370</v>
      </c>
      <c r="E46" s="140" t="s">
        <v>120</v>
      </c>
      <c r="F46" s="141">
        <f>ROUND(F45*0.055,2)</f>
        <v>54.36</v>
      </c>
      <c r="G46" s="147">
        <f>'Todas as Ruas'!G46</f>
        <v>4117.58</v>
      </c>
      <c r="H46" s="147">
        <f>'Todas as Ruas'!H46</f>
        <v>0</v>
      </c>
      <c r="I46" s="147">
        <f>'Todas as Ruas'!I46</f>
        <v>4735.21</v>
      </c>
      <c r="J46" s="147" t="str">
        <f>'Todas as Ruas'!J46</f>
        <v>4735,21
(15.0%)</v>
      </c>
      <c r="K46" s="147">
        <f>TRUNC(F46 * H46, 2)</f>
        <v>0</v>
      </c>
      <c r="L46" s="147">
        <f t="shared" si="18"/>
        <v>257406.02</v>
      </c>
      <c r="M46" s="147">
        <f>ROUND((F46 * 1 ) * TRUNC(G46 * (1 + 15 / 100), 2), 2)</f>
        <v>257406.02</v>
      </c>
      <c r="N46" s="142">
        <f t="shared" si="16"/>
        <v>6.6634241867125035E-2</v>
      </c>
      <c r="O46">
        <f t="shared" si="2"/>
        <v>223831.64</v>
      </c>
    </row>
    <row r="47" spans="1:15" ht="38.25" x14ac:dyDescent="0.2">
      <c r="A47" s="140" t="s">
        <v>371</v>
      </c>
      <c r="B47" s="140" t="s">
        <v>348</v>
      </c>
      <c r="C47" s="140" t="s">
        <v>23</v>
      </c>
      <c r="D47" s="138" t="s">
        <v>349</v>
      </c>
      <c r="E47" s="140" t="s">
        <v>350</v>
      </c>
      <c r="F47" s="141">
        <f>ROUND(F46*30,2)</f>
        <v>1630.8</v>
      </c>
      <c r="G47" s="147">
        <f>'Todas as Ruas'!G47</f>
        <v>1.69</v>
      </c>
      <c r="H47" s="147">
        <f>'Todas as Ruas'!H47</f>
        <v>0.13</v>
      </c>
      <c r="I47" s="147">
        <f>'Todas as Ruas'!I47</f>
        <v>1.95</v>
      </c>
      <c r="J47" s="147">
        <f>'Todas as Ruas'!J47</f>
        <v>2.08</v>
      </c>
      <c r="K47" s="147">
        <f>ROUND(F47 * H47, 2)</f>
        <v>212</v>
      </c>
      <c r="L47" s="147">
        <f t="shared" si="18"/>
        <v>3180.06</v>
      </c>
      <c r="M47" s="147">
        <f>ROUND(F47 * J47, 2)</f>
        <v>3392.06</v>
      </c>
      <c r="N47" s="142">
        <f t="shared" si="16"/>
        <v>8.7809658246454445E-4</v>
      </c>
      <c r="O47">
        <f t="shared" si="2"/>
        <v>2756.05</v>
      </c>
    </row>
    <row r="48" spans="1:15" ht="38.25" x14ac:dyDescent="0.2">
      <c r="A48" s="140" t="s">
        <v>372</v>
      </c>
      <c r="B48" s="140" t="s">
        <v>352</v>
      </c>
      <c r="C48" s="140" t="s">
        <v>23</v>
      </c>
      <c r="D48" s="138" t="s">
        <v>353</v>
      </c>
      <c r="E48" s="140" t="s">
        <v>350</v>
      </c>
      <c r="F48" s="141">
        <f>ROUND(F46*(DMT!$H$31-30),2)</f>
        <v>16797.240000000002</v>
      </c>
      <c r="G48" s="147">
        <f>'Todas as Ruas'!G48</f>
        <v>0.64</v>
      </c>
      <c r="H48" s="147">
        <f>'Todas as Ruas'!H48</f>
        <v>0.05</v>
      </c>
      <c r="I48" s="147">
        <f>'Todas as Ruas'!I48</f>
        <v>0.73</v>
      </c>
      <c r="J48" s="147">
        <f>'Todas as Ruas'!J48</f>
        <v>0.78</v>
      </c>
      <c r="K48" s="147">
        <f t="shared" ref="K48" si="20">TRUNC(F48 * H48, 2)</f>
        <v>839.86</v>
      </c>
      <c r="L48" s="147">
        <f t="shared" si="18"/>
        <v>12261.99</v>
      </c>
      <c r="M48" s="147">
        <f>ROUND(F48 * J48, 2)</f>
        <v>13101.85</v>
      </c>
      <c r="N48" s="142">
        <f t="shared" si="16"/>
        <v>3.3916527741145769E-3</v>
      </c>
      <c r="O48">
        <f t="shared" si="2"/>
        <v>10750.23</v>
      </c>
    </row>
    <row r="49" spans="1:15" x14ac:dyDescent="0.2">
      <c r="A49" s="140" t="s">
        <v>373</v>
      </c>
      <c r="B49" s="140" t="s">
        <v>340</v>
      </c>
      <c r="C49" s="140" t="s">
        <v>110</v>
      </c>
      <c r="D49" s="138" t="s">
        <v>116</v>
      </c>
      <c r="E49" s="140" t="s">
        <v>341</v>
      </c>
      <c r="F49" s="141">
        <f>ROUND(F45*DMT!$H$20,2)</f>
        <v>78044.34</v>
      </c>
      <c r="G49" s="147">
        <f>'Todas as Ruas'!G49</f>
        <v>0.82</v>
      </c>
      <c r="H49" s="147">
        <f>'Todas as Ruas'!H49</f>
        <v>0</v>
      </c>
      <c r="I49" s="147">
        <f>'Todas as Ruas'!I49</f>
        <v>1.01</v>
      </c>
      <c r="J49" s="147">
        <f>'Todas as Ruas'!J49</f>
        <v>1.01</v>
      </c>
      <c r="K49" s="147">
        <f>ROUND(F49 * H49, 2)</f>
        <v>0</v>
      </c>
      <c r="L49" s="147">
        <f t="shared" si="18"/>
        <v>78824.78</v>
      </c>
      <c r="M49" s="147">
        <f>ROUND(F49 * J49, 2)</f>
        <v>78824.78</v>
      </c>
      <c r="N49" s="142">
        <f t="shared" si="16"/>
        <v>2.0405231608969055E-2</v>
      </c>
      <c r="O49">
        <f t="shared" si="2"/>
        <v>63996.35</v>
      </c>
    </row>
    <row r="50" spans="1:15" x14ac:dyDescent="0.2">
      <c r="A50" s="271" t="s">
        <v>70</v>
      </c>
      <c r="B50" s="271"/>
      <c r="C50" s="271"/>
      <c r="D50" s="134" t="s">
        <v>71</v>
      </c>
      <c r="E50" s="134"/>
      <c r="F50" s="136"/>
      <c r="G50" s="145"/>
      <c r="H50" s="145"/>
      <c r="I50" s="145"/>
      <c r="J50" s="145"/>
      <c r="K50" s="145"/>
      <c r="L50" s="145"/>
      <c r="M50" s="146">
        <f>SUM(M51:M59)</f>
        <v>543806.69000000006</v>
      </c>
      <c r="N50" s="137">
        <f t="shared" si="16"/>
        <v>0.14077427758069019</v>
      </c>
      <c r="O50">
        <f t="shared" si="2"/>
        <v>0</v>
      </c>
    </row>
    <row r="51" spans="1:15" x14ac:dyDescent="0.2">
      <c r="A51" s="140" t="s">
        <v>72</v>
      </c>
      <c r="B51" s="140" t="s">
        <v>363</v>
      </c>
      <c r="C51" s="140" t="s">
        <v>110</v>
      </c>
      <c r="D51" s="138" t="s">
        <v>129</v>
      </c>
      <c r="E51" s="140" t="s">
        <v>25</v>
      </c>
      <c r="F51" s="141">
        <f>F7</f>
        <v>12894.89</v>
      </c>
      <c r="G51" s="147">
        <f>'Todas as Ruas'!G51</f>
        <v>0.42</v>
      </c>
      <c r="H51" s="147">
        <f>'Todas as Ruas'!H51</f>
        <v>0.03</v>
      </c>
      <c r="I51" s="147">
        <f>'Todas as Ruas'!I51</f>
        <v>0.48</v>
      </c>
      <c r="J51" s="147">
        <f>'Todas as Ruas'!J51</f>
        <v>0.51</v>
      </c>
      <c r="K51" s="147">
        <f>ROUND(F51 * H51, 2)</f>
        <v>386.85</v>
      </c>
      <c r="L51" s="147">
        <f>M51 - K51</f>
        <v>6189.54</v>
      </c>
      <c r="M51" s="147">
        <f>ROUND(F51 * J51, 2)</f>
        <v>6576.39</v>
      </c>
      <c r="N51" s="142">
        <f t="shared" si="16"/>
        <v>1.7024184666409219E-3</v>
      </c>
      <c r="O51">
        <f t="shared" si="2"/>
        <v>5415.85</v>
      </c>
    </row>
    <row r="52" spans="1:15" ht="25.5" x14ac:dyDescent="0.2">
      <c r="A52" s="140" t="s">
        <v>1473</v>
      </c>
      <c r="B52" s="140" t="s">
        <v>364</v>
      </c>
      <c r="C52" s="140" t="s">
        <v>110</v>
      </c>
      <c r="D52" s="138" t="s">
        <v>224</v>
      </c>
      <c r="E52" s="140" t="s">
        <v>120</v>
      </c>
      <c r="F52" s="141">
        <f>ROUND(F51*0.0005,2)</f>
        <v>6.45</v>
      </c>
      <c r="G52" s="147">
        <f>'Todas as Ruas'!G52</f>
        <v>3133.24</v>
      </c>
      <c r="H52" s="147">
        <f>'Todas as Ruas'!H52</f>
        <v>0</v>
      </c>
      <c r="I52" s="147">
        <f>'Todas as Ruas'!I52</f>
        <v>3603.22</v>
      </c>
      <c r="J52" s="147" t="str">
        <f>'Todas as Ruas'!J52</f>
        <v>3603,22
(15.0%)</v>
      </c>
      <c r="K52" s="147">
        <f t="shared" ref="K52:K56" si="21">TRUNC(F52 * H52, 2)</f>
        <v>0</v>
      </c>
      <c r="L52" s="147">
        <f t="shared" ref="L52:L59" si="22">M52 - K52</f>
        <v>23240.77</v>
      </c>
      <c r="M52" s="147">
        <f>ROUND((F52 * 1 ) * TRUNC(G52 * (1 + 15 / 100), 2), 2)</f>
        <v>23240.77</v>
      </c>
      <c r="N52" s="142">
        <f t="shared" si="16"/>
        <v>6.0162970911023126E-3</v>
      </c>
      <c r="O52">
        <f t="shared" si="2"/>
        <v>20209.39</v>
      </c>
    </row>
    <row r="53" spans="1:15" ht="38.25" x14ac:dyDescent="0.2">
      <c r="A53" s="140" t="s">
        <v>1474</v>
      </c>
      <c r="B53" s="140" t="s">
        <v>348</v>
      </c>
      <c r="C53" s="140" t="s">
        <v>23</v>
      </c>
      <c r="D53" s="138" t="s">
        <v>349</v>
      </c>
      <c r="E53" s="140" t="s">
        <v>350</v>
      </c>
      <c r="F53" s="141">
        <f>ROUND(F52*30,2)</f>
        <v>193.5</v>
      </c>
      <c r="G53" s="147">
        <f>'Todas as Ruas'!G53</f>
        <v>1.69</v>
      </c>
      <c r="H53" s="147">
        <f>'Todas as Ruas'!H53</f>
        <v>0.13</v>
      </c>
      <c r="I53" s="147">
        <f>'Todas as Ruas'!I53</f>
        <v>1.95</v>
      </c>
      <c r="J53" s="147">
        <f>'Todas as Ruas'!J53</f>
        <v>2.08</v>
      </c>
      <c r="K53" s="147">
        <f>ROUND(F53 * H53, 2)</f>
        <v>25.16</v>
      </c>
      <c r="L53" s="147">
        <f t="shared" si="22"/>
        <v>377.32</v>
      </c>
      <c r="M53" s="147">
        <f>ROUND(F53 * J53, 2)</f>
        <v>402.48</v>
      </c>
      <c r="N53" s="142">
        <f t="shared" si="16"/>
        <v>1.0418928689655545E-4</v>
      </c>
      <c r="O53">
        <f t="shared" si="2"/>
        <v>327.01</v>
      </c>
    </row>
    <row r="54" spans="1:15" ht="38.25" x14ac:dyDescent="0.2">
      <c r="A54" s="140" t="s">
        <v>1475</v>
      </c>
      <c r="B54" s="140" t="s">
        <v>352</v>
      </c>
      <c r="C54" s="140" t="s">
        <v>23</v>
      </c>
      <c r="D54" s="138" t="s">
        <v>353</v>
      </c>
      <c r="E54" s="140" t="s">
        <v>350</v>
      </c>
      <c r="F54" s="141">
        <f>ROUND(F52*(DMT!$H$31-30),2)</f>
        <v>1993.05</v>
      </c>
      <c r="G54" s="147">
        <f>'Todas as Ruas'!G54</f>
        <v>0.64</v>
      </c>
      <c r="H54" s="147">
        <f>'Todas as Ruas'!H54</f>
        <v>0.05</v>
      </c>
      <c r="I54" s="147">
        <f>'Todas as Ruas'!I54</f>
        <v>0.73</v>
      </c>
      <c r="J54" s="147">
        <f>'Todas as Ruas'!J54</f>
        <v>0.78</v>
      </c>
      <c r="K54" s="147">
        <f>ROUND(F54 * H54, 2)</f>
        <v>99.65</v>
      </c>
      <c r="L54" s="147">
        <f t="shared" si="22"/>
        <v>1454.9299999999998</v>
      </c>
      <c r="M54" s="147">
        <f>ROUND(F54 * J54, 2)</f>
        <v>1554.58</v>
      </c>
      <c r="N54" s="142">
        <f t="shared" si="16"/>
        <v>4.0243137950617954E-4</v>
      </c>
      <c r="O54">
        <f t="shared" si="2"/>
        <v>1275.55</v>
      </c>
    </row>
    <row r="55" spans="1:15" x14ac:dyDescent="0.2">
      <c r="A55" s="140" t="s">
        <v>1476</v>
      </c>
      <c r="B55" s="140" t="s">
        <v>367</v>
      </c>
      <c r="C55" s="140" t="s">
        <v>110</v>
      </c>
      <c r="D55" s="138" t="s">
        <v>124</v>
      </c>
      <c r="E55" s="140" t="s">
        <v>120</v>
      </c>
      <c r="F55" s="141">
        <f>ROUND(F51*0.03*2.5548,2)</f>
        <v>988.32</v>
      </c>
      <c r="G55" s="147">
        <f>'Todas as Ruas'!G55</f>
        <v>191.74</v>
      </c>
      <c r="H55" s="147">
        <f>'Todas as Ruas'!H55</f>
        <v>3.53</v>
      </c>
      <c r="I55" s="147">
        <f>'Todas as Ruas'!I55</f>
        <v>233.03</v>
      </c>
      <c r="J55" s="147">
        <f>'Todas as Ruas'!J55</f>
        <v>236.56</v>
      </c>
      <c r="K55" s="147">
        <f>ROUND(F55 * H55, 2)</f>
        <v>3488.77</v>
      </c>
      <c r="L55" s="147">
        <f t="shared" si="22"/>
        <v>230308.21000000002</v>
      </c>
      <c r="M55" s="147">
        <f>ROUND(F55 * J55, 2)</f>
        <v>233796.98</v>
      </c>
      <c r="N55" s="142">
        <f t="shared" si="16"/>
        <v>6.0522611371417796E-2</v>
      </c>
      <c r="O55">
        <f t="shared" si="2"/>
        <v>189500.47</v>
      </c>
    </row>
    <row r="56" spans="1:15" ht="25.5" x14ac:dyDescent="0.2">
      <c r="A56" s="140" t="s">
        <v>1477</v>
      </c>
      <c r="B56" s="140" t="s">
        <v>369</v>
      </c>
      <c r="C56" s="140" t="s">
        <v>110</v>
      </c>
      <c r="D56" s="138" t="s">
        <v>370</v>
      </c>
      <c r="E56" s="140" t="s">
        <v>120</v>
      </c>
      <c r="F56" s="141">
        <f>ROUND(F55*0.055,2)</f>
        <v>54.36</v>
      </c>
      <c r="G56" s="147">
        <f>'Todas as Ruas'!G56</f>
        <v>4117.58</v>
      </c>
      <c r="H56" s="147">
        <f>'Todas as Ruas'!H56</f>
        <v>0</v>
      </c>
      <c r="I56" s="147">
        <f>'Todas as Ruas'!I56</f>
        <v>4735.21</v>
      </c>
      <c r="J56" s="147" t="str">
        <f>'Todas as Ruas'!J56</f>
        <v>4735,21
(15.0%)</v>
      </c>
      <c r="K56" s="147">
        <f t="shared" si="21"/>
        <v>0</v>
      </c>
      <c r="L56" s="147">
        <f t="shared" si="22"/>
        <v>257406.02</v>
      </c>
      <c r="M56" s="147">
        <f>ROUND((F56 * 1 ) * TRUNC(G56 * (1 + 15 / 100), 2), 2)</f>
        <v>257406.02</v>
      </c>
      <c r="N56" s="142">
        <f t="shared" si="16"/>
        <v>6.6634241867125035E-2</v>
      </c>
      <c r="O56">
        <f t="shared" si="2"/>
        <v>223831.64</v>
      </c>
    </row>
    <row r="57" spans="1:15" ht="38.25" x14ac:dyDescent="0.2">
      <c r="A57" s="140" t="s">
        <v>1478</v>
      </c>
      <c r="B57" s="140" t="s">
        <v>348</v>
      </c>
      <c r="C57" s="140" t="s">
        <v>23</v>
      </c>
      <c r="D57" s="138" t="s">
        <v>349</v>
      </c>
      <c r="E57" s="140" t="s">
        <v>350</v>
      </c>
      <c r="F57" s="141">
        <f>ROUND(F56*30,2)</f>
        <v>1630.8</v>
      </c>
      <c r="G57" s="147">
        <f>'Todas as Ruas'!G57</f>
        <v>1.69</v>
      </c>
      <c r="H57" s="147">
        <f>'Todas as Ruas'!H57</f>
        <v>0.13</v>
      </c>
      <c r="I57" s="147">
        <f>'Todas as Ruas'!I57</f>
        <v>1.95</v>
      </c>
      <c r="J57" s="147">
        <f>'Todas as Ruas'!J57</f>
        <v>2.08</v>
      </c>
      <c r="K57" s="147">
        <f>ROUND(F57 * H57, 2)</f>
        <v>212</v>
      </c>
      <c r="L57" s="147">
        <f t="shared" si="22"/>
        <v>3180.06</v>
      </c>
      <c r="M57" s="147">
        <f>ROUND(F57 * J57, 2)</f>
        <v>3392.06</v>
      </c>
      <c r="N57" s="142">
        <f t="shared" si="16"/>
        <v>8.7809658246454445E-4</v>
      </c>
      <c r="O57">
        <f t="shared" si="2"/>
        <v>2756.05</v>
      </c>
    </row>
    <row r="58" spans="1:15" ht="38.25" x14ac:dyDescent="0.2">
      <c r="A58" s="140" t="s">
        <v>1479</v>
      </c>
      <c r="B58" s="140" t="s">
        <v>352</v>
      </c>
      <c r="C58" s="140" t="s">
        <v>23</v>
      </c>
      <c r="D58" s="138" t="s">
        <v>353</v>
      </c>
      <c r="E58" s="140" t="s">
        <v>350</v>
      </c>
      <c r="F58" s="141">
        <f>ROUND(F56*(DMT!$H$31-30),2)</f>
        <v>16797.240000000002</v>
      </c>
      <c r="G58" s="147">
        <f>'Todas as Ruas'!G58</f>
        <v>0.64</v>
      </c>
      <c r="H58" s="147">
        <f>'Todas as Ruas'!H58</f>
        <v>0.05</v>
      </c>
      <c r="I58" s="147">
        <f>'Todas as Ruas'!I58</f>
        <v>0.73</v>
      </c>
      <c r="J58" s="147">
        <f>'Todas as Ruas'!J58</f>
        <v>0.78</v>
      </c>
      <c r="K58" s="147">
        <f>ROUND(F58 * H58, 2)</f>
        <v>839.86</v>
      </c>
      <c r="L58" s="147">
        <f t="shared" si="22"/>
        <v>12261.99</v>
      </c>
      <c r="M58" s="147">
        <f>ROUND(F58 * J58, 2)</f>
        <v>13101.85</v>
      </c>
      <c r="N58" s="142">
        <f t="shared" si="16"/>
        <v>3.3916527741145769E-3</v>
      </c>
      <c r="O58">
        <f t="shared" si="2"/>
        <v>10750.23</v>
      </c>
    </row>
    <row r="59" spans="1:15" x14ac:dyDescent="0.2">
      <c r="A59" s="140" t="s">
        <v>1480</v>
      </c>
      <c r="B59" s="140" t="s">
        <v>340</v>
      </c>
      <c r="C59" s="140" t="s">
        <v>110</v>
      </c>
      <c r="D59" s="138" t="s">
        <v>116</v>
      </c>
      <c r="E59" s="140" t="s">
        <v>341</v>
      </c>
      <c r="F59" s="141">
        <f>ROUND(F56*DMT!$H$20,2)</f>
        <v>4292.63</v>
      </c>
      <c r="G59" s="147">
        <f>'Todas as Ruas'!G59</f>
        <v>0.82</v>
      </c>
      <c r="H59" s="147">
        <f>'Todas as Ruas'!H59</f>
        <v>0</v>
      </c>
      <c r="I59" s="147">
        <f>'Todas as Ruas'!I59</f>
        <v>1.01</v>
      </c>
      <c r="J59" s="147">
        <f>'Todas as Ruas'!J59</f>
        <v>1.01</v>
      </c>
      <c r="K59" s="147">
        <f>ROUND(F59 * H59, 2)</f>
        <v>0</v>
      </c>
      <c r="L59" s="147">
        <f t="shared" si="22"/>
        <v>4335.5600000000004</v>
      </c>
      <c r="M59" s="147">
        <f>ROUND(F59 * J59, 2)</f>
        <v>4335.5600000000004</v>
      </c>
      <c r="N59" s="142">
        <f t="shared" si="16"/>
        <v>1.1223387614222569E-3</v>
      </c>
      <c r="O59">
        <f t="shared" si="2"/>
        <v>3519.95</v>
      </c>
    </row>
    <row r="60" spans="1:15" x14ac:dyDescent="0.2">
      <c r="A60" s="271" t="s">
        <v>377</v>
      </c>
      <c r="B60" s="271"/>
      <c r="C60" s="271"/>
      <c r="D60" s="134" t="s">
        <v>285</v>
      </c>
      <c r="E60" s="134"/>
      <c r="F60" s="136"/>
      <c r="G60" s="145"/>
      <c r="H60" s="145"/>
      <c r="I60" s="145"/>
      <c r="J60" s="145"/>
      <c r="K60" s="145"/>
      <c r="L60" s="145"/>
      <c r="M60" s="146">
        <f>SUM(M61:M71)</f>
        <v>1416592.7499999998</v>
      </c>
      <c r="N60" s="137">
        <f t="shared" si="16"/>
        <v>0.36671086375802625</v>
      </c>
      <c r="O60">
        <f t="shared" si="2"/>
        <v>0</v>
      </c>
    </row>
    <row r="61" spans="1:15" x14ac:dyDescent="0.2">
      <c r="A61" s="140" t="s">
        <v>378</v>
      </c>
      <c r="B61" s="140" t="s">
        <v>332</v>
      </c>
      <c r="C61" s="140" t="s">
        <v>110</v>
      </c>
      <c r="D61" s="138" t="s">
        <v>113</v>
      </c>
      <c r="E61" s="140" t="s">
        <v>48</v>
      </c>
      <c r="F61" s="141">
        <f>ROUND(F62*0.5,2)</f>
        <v>2776.55</v>
      </c>
      <c r="G61" s="147">
        <f>'Todas as Ruas'!G61</f>
        <v>7.03</v>
      </c>
      <c r="H61" s="147">
        <f>'Todas as Ruas'!H61</f>
        <v>1.1200000000000001</v>
      </c>
      <c r="I61" s="147">
        <f>'Todas as Ruas'!I61</f>
        <v>7.55</v>
      </c>
      <c r="J61" s="147">
        <f>'Todas as Ruas'!J61</f>
        <v>8.67</v>
      </c>
      <c r="K61" s="147">
        <f t="shared" ref="K61:K63" si="23">TRUNC(F61 * H61, 2)</f>
        <v>3109.73</v>
      </c>
      <c r="L61" s="147">
        <f t="shared" ref="L61:L67" si="24">M61 - K61</f>
        <v>20962.96</v>
      </c>
      <c r="M61" s="147">
        <f t="shared" ref="M61:M67" si="25">ROUND(F61 * J61, 2)</f>
        <v>24072.69</v>
      </c>
      <c r="N61" s="142">
        <f t="shared" si="16"/>
        <v>6.2316547524891696E-3</v>
      </c>
      <c r="O61">
        <f t="shared" si="2"/>
        <v>19519.14</v>
      </c>
    </row>
    <row r="62" spans="1:15" x14ac:dyDescent="0.2">
      <c r="A62" s="140" t="s">
        <v>379</v>
      </c>
      <c r="B62" s="140" t="s">
        <v>380</v>
      </c>
      <c r="C62" s="140" t="s">
        <v>110</v>
      </c>
      <c r="D62" s="138" t="s">
        <v>132</v>
      </c>
      <c r="E62" s="140" t="s">
        <v>25</v>
      </c>
      <c r="F62" s="141">
        <f>2974.11+2578.98</f>
        <v>5553.09</v>
      </c>
      <c r="G62" s="147">
        <f>'Todas as Ruas'!G62</f>
        <v>1.85</v>
      </c>
      <c r="H62" s="147">
        <f>'Todas as Ruas'!H62</f>
        <v>0.04</v>
      </c>
      <c r="I62" s="147">
        <f>'Todas as Ruas'!I62</f>
        <v>2.2400000000000002</v>
      </c>
      <c r="J62" s="147">
        <f>'Todas as Ruas'!J62</f>
        <v>2.2799999999999998</v>
      </c>
      <c r="K62" s="147">
        <f t="shared" si="23"/>
        <v>222.12</v>
      </c>
      <c r="L62" s="147">
        <f t="shared" si="24"/>
        <v>12438.929999999998</v>
      </c>
      <c r="M62" s="147">
        <f t="shared" si="25"/>
        <v>12661.05</v>
      </c>
      <c r="N62" s="142">
        <f t="shared" si="16"/>
        <v>3.2775436564838828E-3</v>
      </c>
      <c r="O62">
        <f t="shared" si="2"/>
        <v>10273.209999999999</v>
      </c>
    </row>
    <row r="63" spans="1:15" ht="25.5" x14ac:dyDescent="0.2">
      <c r="A63" s="140" t="s">
        <v>381</v>
      </c>
      <c r="B63" s="140" t="s">
        <v>382</v>
      </c>
      <c r="C63" s="140" t="s">
        <v>110</v>
      </c>
      <c r="D63" s="138" t="s">
        <v>383</v>
      </c>
      <c r="E63" s="140" t="s">
        <v>48</v>
      </c>
      <c r="F63" s="141">
        <f>ROUND(F62*0.4,2)</f>
        <v>2221.2399999999998</v>
      </c>
      <c r="G63" s="147">
        <f>'Todas as Ruas'!G63</f>
        <v>199.52</v>
      </c>
      <c r="H63" s="147">
        <f>'Todas as Ruas'!H63</f>
        <v>0.69</v>
      </c>
      <c r="I63" s="147">
        <f>'Todas as Ruas'!I63</f>
        <v>245.47</v>
      </c>
      <c r="J63" s="147">
        <f>'Todas as Ruas'!J63</f>
        <v>246.16</v>
      </c>
      <c r="K63" s="147">
        <f t="shared" si="23"/>
        <v>1532.65</v>
      </c>
      <c r="L63" s="147">
        <f t="shared" si="24"/>
        <v>545247.78999999992</v>
      </c>
      <c r="M63" s="147">
        <f t="shared" si="25"/>
        <v>546780.43999999994</v>
      </c>
      <c r="N63" s="142">
        <f t="shared" si="16"/>
        <v>0.14154408699211093</v>
      </c>
      <c r="O63">
        <f t="shared" si="2"/>
        <v>443181.8</v>
      </c>
    </row>
    <row r="64" spans="1:15" x14ac:dyDescent="0.2">
      <c r="A64" s="140" t="s">
        <v>384</v>
      </c>
      <c r="B64" s="140" t="s">
        <v>340</v>
      </c>
      <c r="C64" s="140" t="s">
        <v>110</v>
      </c>
      <c r="D64" s="138" t="s">
        <v>116</v>
      </c>
      <c r="E64" s="140" t="s">
        <v>341</v>
      </c>
      <c r="F64" s="141">
        <f>ROUND(F63*1.3*1.5*DMT!$H$20,2)</f>
        <v>342037.64</v>
      </c>
      <c r="G64" s="147">
        <f>'Todas as Ruas'!G64</f>
        <v>0.82</v>
      </c>
      <c r="H64" s="147">
        <f>'Todas as Ruas'!H64</f>
        <v>0</v>
      </c>
      <c r="I64" s="147">
        <f>'Todas as Ruas'!I64</f>
        <v>1.01</v>
      </c>
      <c r="J64" s="147">
        <f>'Todas as Ruas'!J64</f>
        <v>1.01</v>
      </c>
      <c r="K64" s="147">
        <f t="shared" ref="K64:K67" si="26">ROUND(F64 * H64, 2)</f>
        <v>0</v>
      </c>
      <c r="L64" s="147">
        <f t="shared" si="24"/>
        <v>345458.02</v>
      </c>
      <c r="M64" s="147">
        <f t="shared" si="25"/>
        <v>345458.02</v>
      </c>
      <c r="N64" s="142">
        <f t="shared" si="16"/>
        <v>8.9428107623971353E-2</v>
      </c>
      <c r="O64">
        <f t="shared" si="2"/>
        <v>280470.86</v>
      </c>
    </row>
    <row r="65" spans="1:15" ht="25.5" x14ac:dyDescent="0.2">
      <c r="A65" s="140" t="s">
        <v>385</v>
      </c>
      <c r="B65" s="140" t="s">
        <v>338</v>
      </c>
      <c r="C65" s="140" t="s">
        <v>110</v>
      </c>
      <c r="D65" s="138" t="s">
        <v>119</v>
      </c>
      <c r="E65" s="140" t="s">
        <v>48</v>
      </c>
      <c r="F65" s="141">
        <f>ROUND(F62*0.15,2)</f>
        <v>832.96</v>
      </c>
      <c r="G65" s="147">
        <f>'Todas as Ruas'!G65</f>
        <v>240.05</v>
      </c>
      <c r="H65" s="147">
        <f>'Todas as Ruas'!H65</f>
        <v>1.03</v>
      </c>
      <c r="I65" s="147">
        <f>'Todas as Ruas'!I65</f>
        <v>295.14</v>
      </c>
      <c r="J65" s="147">
        <f>'Todas as Ruas'!J65</f>
        <v>296.17</v>
      </c>
      <c r="K65" s="147">
        <f t="shared" ref="K65" si="27">TRUNC(F65 * H65, 2)</f>
        <v>857.94</v>
      </c>
      <c r="L65" s="147">
        <f t="shared" si="24"/>
        <v>245839.82</v>
      </c>
      <c r="M65" s="147">
        <f t="shared" si="25"/>
        <v>246697.76</v>
      </c>
      <c r="N65" s="142">
        <f t="shared" si="16"/>
        <v>6.3862213509683907E-2</v>
      </c>
      <c r="O65">
        <f t="shared" si="2"/>
        <v>199952.04</v>
      </c>
    </row>
    <row r="66" spans="1:15" x14ac:dyDescent="0.2">
      <c r="A66" s="140" t="s">
        <v>386</v>
      </c>
      <c r="B66" s="140" t="s">
        <v>340</v>
      </c>
      <c r="C66" s="140" t="s">
        <v>110</v>
      </c>
      <c r="D66" s="138" t="s">
        <v>116</v>
      </c>
      <c r="E66" s="140" t="s">
        <v>341</v>
      </c>
      <c r="F66" s="141">
        <f>ROUND(F65*1.3*1.8*DMT!$H$20,2)</f>
        <v>153916.01</v>
      </c>
      <c r="G66" s="147">
        <f>'Todas as Ruas'!G66</f>
        <v>0.82</v>
      </c>
      <c r="H66" s="147">
        <f>'Todas as Ruas'!H66</f>
        <v>0</v>
      </c>
      <c r="I66" s="147">
        <f>'Todas as Ruas'!I66</f>
        <v>1.01</v>
      </c>
      <c r="J66" s="147">
        <f>'Todas as Ruas'!J66</f>
        <v>1.01</v>
      </c>
      <c r="K66" s="147">
        <f t="shared" si="26"/>
        <v>0</v>
      </c>
      <c r="L66" s="147">
        <f t="shared" si="24"/>
        <v>155455.17000000001</v>
      </c>
      <c r="M66" s="147">
        <f t="shared" si="25"/>
        <v>155455.17000000001</v>
      </c>
      <c r="N66" s="142">
        <f t="shared" si="16"/>
        <v>4.0242405353515205E-2</v>
      </c>
      <c r="O66">
        <f t="shared" si="2"/>
        <v>126211.12</v>
      </c>
    </row>
    <row r="67" spans="1:15" x14ac:dyDescent="0.2">
      <c r="A67" s="140" t="s">
        <v>387</v>
      </c>
      <c r="B67" s="140" t="s">
        <v>343</v>
      </c>
      <c r="C67" s="140" t="s">
        <v>110</v>
      </c>
      <c r="D67" s="138" t="s">
        <v>344</v>
      </c>
      <c r="E67" s="140" t="s">
        <v>25</v>
      </c>
      <c r="F67" s="141">
        <f>F62</f>
        <v>5553.09</v>
      </c>
      <c r="G67" s="147">
        <f>'Todas as Ruas'!G67</f>
        <v>0.56000000000000005</v>
      </c>
      <c r="H67" s="147">
        <f>'Todas as Ruas'!H67</f>
        <v>0.05</v>
      </c>
      <c r="I67" s="147">
        <f>'Todas as Ruas'!I67</f>
        <v>0.64</v>
      </c>
      <c r="J67" s="147">
        <f>'Todas as Ruas'!J67</f>
        <v>0.69</v>
      </c>
      <c r="K67" s="147">
        <f t="shared" si="26"/>
        <v>277.64999999999998</v>
      </c>
      <c r="L67" s="147">
        <f t="shared" si="24"/>
        <v>3553.98</v>
      </c>
      <c r="M67" s="147">
        <f t="shared" si="25"/>
        <v>3831.63</v>
      </c>
      <c r="N67" s="142">
        <f t="shared" si="16"/>
        <v>9.918872921671853E-4</v>
      </c>
      <c r="O67">
        <f t="shared" si="2"/>
        <v>3109.73</v>
      </c>
    </row>
    <row r="68" spans="1:15" ht="25.5" x14ac:dyDescent="0.2">
      <c r="A68" s="140" t="s">
        <v>388</v>
      </c>
      <c r="B68" s="140" t="s">
        <v>346</v>
      </c>
      <c r="C68" s="140" t="s">
        <v>110</v>
      </c>
      <c r="D68" s="138" t="s">
        <v>222</v>
      </c>
      <c r="E68" s="140" t="s">
        <v>120</v>
      </c>
      <c r="F68" s="141">
        <f>ROUND(F67*0.001,2)</f>
        <v>5.55</v>
      </c>
      <c r="G68" s="147">
        <f>'Todas as Ruas'!G68</f>
        <v>3122.09</v>
      </c>
      <c r="H68" s="147">
        <f>'Todas as Ruas'!H68</f>
        <v>0</v>
      </c>
      <c r="I68" s="147">
        <f>'Todas as Ruas'!I68</f>
        <v>3590.4</v>
      </c>
      <c r="J68" s="147" t="str">
        <f>'Todas as Ruas'!J68</f>
        <v>3590,4
(15.0%)</v>
      </c>
      <c r="K68" s="147">
        <f>TRUNC(F68 * H68, 2)</f>
        <v>0</v>
      </c>
      <c r="L68" s="147">
        <f>M68 - K68</f>
        <v>19926.72</v>
      </c>
      <c r="M68" s="147">
        <f>ROUND((F68 * 1 ) * TRUNC(G68 * (1 + 15 / 100), 2), 2)</f>
        <v>19926.72</v>
      </c>
      <c r="N68" s="142">
        <f t="shared" si="16"/>
        <v>5.1583948195868846E-3</v>
      </c>
      <c r="O68">
        <f t="shared" si="2"/>
        <v>17327.59</v>
      </c>
    </row>
    <row r="69" spans="1:15" ht="38.25" x14ac:dyDescent="0.2">
      <c r="A69" s="140" t="s">
        <v>389</v>
      </c>
      <c r="B69" s="140" t="s">
        <v>348</v>
      </c>
      <c r="C69" s="140" t="s">
        <v>23</v>
      </c>
      <c r="D69" s="138" t="s">
        <v>349</v>
      </c>
      <c r="E69" s="140" t="s">
        <v>350</v>
      </c>
      <c r="F69" s="141">
        <f>ROUND(F68*30,2)</f>
        <v>166.5</v>
      </c>
      <c r="G69" s="147">
        <f>'Todas as Ruas'!G69</f>
        <v>1.69</v>
      </c>
      <c r="H69" s="147">
        <f>'Todas as Ruas'!H69</f>
        <v>0.13</v>
      </c>
      <c r="I69" s="147">
        <f>'Todas as Ruas'!I69</f>
        <v>1.95</v>
      </c>
      <c r="J69" s="147">
        <f>'Todas as Ruas'!J69</f>
        <v>2.08</v>
      </c>
      <c r="K69" s="147">
        <f>ROUND(F69 * H69, 2)</f>
        <v>21.65</v>
      </c>
      <c r="L69" s="147">
        <f>M69 - K69</f>
        <v>324.67</v>
      </c>
      <c r="M69" s="147">
        <f>ROUND(F69 * J69, 2)</f>
        <v>346.32</v>
      </c>
      <c r="N69" s="142">
        <f t="shared" si="16"/>
        <v>8.9651246864477929E-5</v>
      </c>
      <c r="O69">
        <f t="shared" si="2"/>
        <v>281.38</v>
      </c>
    </row>
    <row r="70" spans="1:15" ht="38.25" x14ac:dyDescent="0.2">
      <c r="A70" s="140" t="s">
        <v>390</v>
      </c>
      <c r="B70" s="140" t="s">
        <v>352</v>
      </c>
      <c r="C70" s="140" t="s">
        <v>23</v>
      </c>
      <c r="D70" s="138" t="s">
        <v>353</v>
      </c>
      <c r="E70" s="140" t="s">
        <v>350</v>
      </c>
      <c r="F70" s="141">
        <f>ROUND(F68*(DMT!$H$31-30),2)</f>
        <v>1714.95</v>
      </c>
      <c r="G70" s="147">
        <f>'Todas as Ruas'!G70</f>
        <v>0.64</v>
      </c>
      <c r="H70" s="147">
        <f>'Todas as Ruas'!H70</f>
        <v>0.05</v>
      </c>
      <c r="I70" s="147">
        <f>'Todas as Ruas'!I70</f>
        <v>0.73</v>
      </c>
      <c r="J70" s="147">
        <f>'Todas as Ruas'!J70</f>
        <v>0.78</v>
      </c>
      <c r="K70" s="147">
        <f>ROUND(F70 * H70, 2)</f>
        <v>85.75</v>
      </c>
      <c r="L70" s="147">
        <f>M70 - K70</f>
        <v>1251.9100000000001</v>
      </c>
      <c r="M70" s="147">
        <f>ROUND(F70 * J70, 2)</f>
        <v>1337.66</v>
      </c>
      <c r="N70" s="142">
        <f t="shared" si="16"/>
        <v>3.4627768214581187E-4</v>
      </c>
      <c r="O70">
        <f t="shared" si="2"/>
        <v>1097.56</v>
      </c>
    </row>
    <row r="71" spans="1:15" x14ac:dyDescent="0.2">
      <c r="A71" s="140" t="s">
        <v>391</v>
      </c>
      <c r="B71" s="140" t="s">
        <v>392</v>
      </c>
      <c r="C71" s="140" t="s">
        <v>110</v>
      </c>
      <c r="D71" s="138" t="s">
        <v>393</v>
      </c>
      <c r="E71" s="140" t="s">
        <v>48</v>
      </c>
      <c r="F71" s="141">
        <f>ROUND(F7*0.05,2)</f>
        <v>644.74</v>
      </c>
      <c r="G71" s="147">
        <f>'Todas as Ruas'!G71</f>
        <v>75.459999999999994</v>
      </c>
      <c r="H71" s="147">
        <f>'Todas as Ruas'!H71</f>
        <v>1.63</v>
      </c>
      <c r="I71" s="147">
        <f>'Todas as Ruas'!I71</f>
        <v>91.47</v>
      </c>
      <c r="J71" s="147">
        <f>'Todas as Ruas'!J71</f>
        <v>93.1</v>
      </c>
      <c r="K71" s="147">
        <f>ROUND(F71 * H71, 2)</f>
        <v>1050.93</v>
      </c>
      <c r="L71" s="147">
        <f>M71 - K71</f>
        <v>58974.36</v>
      </c>
      <c r="M71" s="147">
        <f>ROUND(F71 * J71, 2)</f>
        <v>60025.29</v>
      </c>
      <c r="N71" s="142">
        <f t="shared" ref="N71:N102" si="28">M71 / $M$115</f>
        <v>1.5538640829007504E-2</v>
      </c>
      <c r="O71">
        <f t="shared" ref="O71:O114" si="29">TRUNC(F71*G71,2)</f>
        <v>48652.08</v>
      </c>
    </row>
    <row r="72" spans="1:15" x14ac:dyDescent="0.2">
      <c r="A72" s="271" t="s">
        <v>75</v>
      </c>
      <c r="B72" s="271"/>
      <c r="C72" s="271"/>
      <c r="D72" s="134" t="s">
        <v>76</v>
      </c>
      <c r="E72" s="134"/>
      <c r="F72" s="136"/>
      <c r="G72" s="145"/>
      <c r="H72" s="145"/>
      <c r="I72" s="145"/>
      <c r="J72" s="145"/>
      <c r="K72" s="145"/>
      <c r="L72" s="145"/>
      <c r="M72" s="146">
        <f>SUM(M73:M73)</f>
        <v>224563.19</v>
      </c>
      <c r="N72" s="137">
        <f t="shared" si="28"/>
        <v>5.8132276459241926E-2</v>
      </c>
      <c r="O72">
        <f t="shared" si="29"/>
        <v>0</v>
      </c>
    </row>
    <row r="73" spans="1:15" x14ac:dyDescent="0.2">
      <c r="A73" s="140" t="s">
        <v>77</v>
      </c>
      <c r="B73" s="140" t="s">
        <v>394</v>
      </c>
      <c r="C73" s="140" t="s">
        <v>110</v>
      </c>
      <c r="D73" s="138" t="s">
        <v>157</v>
      </c>
      <c r="E73" s="140" t="s">
        <v>336</v>
      </c>
      <c r="F73" s="141">
        <v>3231.59</v>
      </c>
      <c r="G73" s="147">
        <f>'Todas as Ruas'!G73</f>
        <v>56.33</v>
      </c>
      <c r="H73" s="147">
        <f>'Todas as Ruas'!H73</f>
        <v>34.56</v>
      </c>
      <c r="I73" s="147">
        <f>'Todas as Ruas'!I73</f>
        <v>34.93</v>
      </c>
      <c r="J73" s="147">
        <f>'Todas as Ruas'!J73</f>
        <v>69.489999999999995</v>
      </c>
      <c r="K73" s="147">
        <f>TRUNC(F73 * H73, 2)</f>
        <v>111683.75</v>
      </c>
      <c r="L73" s="147">
        <f>M73 - K73</f>
        <v>112879.44</v>
      </c>
      <c r="M73" s="147">
        <f>ROUND(F73 * J73, 2)</f>
        <v>224563.19</v>
      </c>
      <c r="N73" s="142">
        <f t="shared" si="28"/>
        <v>5.8132276459241926E-2</v>
      </c>
      <c r="O73">
        <f t="shared" si="29"/>
        <v>182035.46</v>
      </c>
    </row>
    <row r="74" spans="1:15" x14ac:dyDescent="0.2">
      <c r="A74" s="271" t="s">
        <v>83</v>
      </c>
      <c r="B74" s="271"/>
      <c r="C74" s="271"/>
      <c r="D74" s="134" t="s">
        <v>84</v>
      </c>
      <c r="E74" s="134"/>
      <c r="F74" s="136"/>
      <c r="G74" s="145"/>
      <c r="H74" s="145"/>
      <c r="I74" s="145"/>
      <c r="J74" s="145"/>
      <c r="K74" s="145"/>
      <c r="L74" s="145"/>
      <c r="M74" s="146">
        <f>M75+M80+M83</f>
        <v>129031.28</v>
      </c>
      <c r="N74" s="137">
        <f t="shared" si="28"/>
        <v>3.3402099608799883E-2</v>
      </c>
      <c r="O74">
        <f t="shared" si="29"/>
        <v>0</v>
      </c>
    </row>
    <row r="75" spans="1:15" x14ac:dyDescent="0.2">
      <c r="A75" s="271" t="s">
        <v>85</v>
      </c>
      <c r="B75" s="271"/>
      <c r="C75" s="271"/>
      <c r="D75" s="134" t="s">
        <v>293</v>
      </c>
      <c r="E75" s="134"/>
      <c r="F75" s="136"/>
      <c r="G75" s="145"/>
      <c r="H75" s="145"/>
      <c r="I75" s="145"/>
      <c r="J75" s="145"/>
      <c r="K75" s="145"/>
      <c r="L75" s="145"/>
      <c r="M75" s="146">
        <f>SUM(M76:M79)</f>
        <v>96095.44</v>
      </c>
      <c r="N75" s="137">
        <f t="shared" si="28"/>
        <v>2.4876056866454804E-2</v>
      </c>
      <c r="O75">
        <f t="shared" si="29"/>
        <v>0</v>
      </c>
    </row>
    <row r="76" spans="1:15" x14ac:dyDescent="0.2">
      <c r="A76" s="140" t="s">
        <v>87</v>
      </c>
      <c r="B76" s="140" t="s">
        <v>397</v>
      </c>
      <c r="C76" s="140" t="s">
        <v>110</v>
      </c>
      <c r="D76" s="138" t="s">
        <v>117</v>
      </c>
      <c r="E76" s="140" t="s">
        <v>25</v>
      </c>
      <c r="F76" s="141">
        <v>1125.5999999999999</v>
      </c>
      <c r="G76" s="147">
        <f>'Todas as Ruas'!G76</f>
        <v>28.04</v>
      </c>
      <c r="H76" s="147">
        <f>'Todas as Ruas'!H76</f>
        <v>1.01</v>
      </c>
      <c r="I76" s="147">
        <f>'Todas as Ruas'!I76</f>
        <v>33.58</v>
      </c>
      <c r="J76" s="147">
        <f>'Todas as Ruas'!J76</f>
        <v>34.590000000000003</v>
      </c>
      <c r="K76" s="147">
        <f>ROUND(F76 * H76, 2)</f>
        <v>1136.8599999999999</v>
      </c>
      <c r="L76" s="147">
        <f>M76 - K76</f>
        <v>37797.64</v>
      </c>
      <c r="M76" s="147">
        <f>ROUND(F76 * J76, 2)</f>
        <v>38934.5</v>
      </c>
      <c r="N76" s="142">
        <f t="shared" si="28"/>
        <v>1.0078905264047748E-2</v>
      </c>
      <c r="O76">
        <f t="shared" si="29"/>
        <v>31561.82</v>
      </c>
    </row>
    <row r="77" spans="1:15" x14ac:dyDescent="0.2">
      <c r="A77" s="140" t="s">
        <v>90</v>
      </c>
      <c r="B77" s="140" t="s">
        <v>398</v>
      </c>
      <c r="C77" s="140" t="s">
        <v>110</v>
      </c>
      <c r="D77" s="138" t="s">
        <v>118</v>
      </c>
      <c r="E77" s="140" t="s">
        <v>25</v>
      </c>
      <c r="F77" s="141">
        <v>386.25</v>
      </c>
      <c r="G77" s="147">
        <f>'Todas as Ruas'!G77</f>
        <v>43.57</v>
      </c>
      <c r="H77" s="147">
        <f>'Todas as Ruas'!H77</f>
        <v>4.93</v>
      </c>
      <c r="I77" s="147">
        <f>'Todas as Ruas'!I77</f>
        <v>48.82</v>
      </c>
      <c r="J77" s="147">
        <f>'Todas as Ruas'!J77</f>
        <v>53.75</v>
      </c>
      <c r="K77" s="147">
        <f>ROUND(F77 * H77, 2)</f>
        <v>1904.21</v>
      </c>
      <c r="L77" s="147">
        <f>M77 - K77</f>
        <v>18856.73</v>
      </c>
      <c r="M77" s="147">
        <f>ROUND(F77 * J77, 2)</f>
        <v>20760.939999999999</v>
      </c>
      <c r="N77" s="142">
        <f t="shared" si="28"/>
        <v>5.3743478779123771E-3</v>
      </c>
      <c r="O77">
        <f t="shared" si="29"/>
        <v>16828.91</v>
      </c>
    </row>
    <row r="78" spans="1:15" x14ac:dyDescent="0.2">
      <c r="A78" s="140" t="s">
        <v>399</v>
      </c>
      <c r="B78" s="140" t="s">
        <v>289</v>
      </c>
      <c r="C78" s="140" t="s">
        <v>110</v>
      </c>
      <c r="D78" s="138" t="s">
        <v>290</v>
      </c>
      <c r="E78" s="140" t="s">
        <v>155</v>
      </c>
      <c r="F78" s="141">
        <v>100</v>
      </c>
      <c r="G78" s="147">
        <f>'Todas as Ruas'!G78</f>
        <v>83.93</v>
      </c>
      <c r="H78" s="147">
        <f>'Todas as Ruas'!H78</f>
        <v>9.5299999999999994</v>
      </c>
      <c r="I78" s="147">
        <f>'Todas as Ruas'!I78</f>
        <v>94.02</v>
      </c>
      <c r="J78" s="147">
        <f>'Todas as Ruas'!J78</f>
        <v>103.55</v>
      </c>
      <c r="K78" s="147">
        <f>TRUNC(F78 * H78, 2)</f>
        <v>953</v>
      </c>
      <c r="L78" s="147">
        <f>M78 - K78</f>
        <v>9402</v>
      </c>
      <c r="M78" s="147">
        <f>TRUNC(F78 * J78, 2)</f>
        <v>10355</v>
      </c>
      <c r="N78" s="142">
        <f t="shared" si="28"/>
        <v>2.6805805650313842E-3</v>
      </c>
      <c r="O78">
        <f t="shared" si="29"/>
        <v>8393</v>
      </c>
    </row>
    <row r="79" spans="1:15" ht="25.5" x14ac:dyDescent="0.2">
      <c r="A79" s="140" t="s">
        <v>400</v>
      </c>
      <c r="B79" s="140" t="s">
        <v>291</v>
      </c>
      <c r="C79" s="140" t="s">
        <v>110</v>
      </c>
      <c r="D79" s="138" t="s">
        <v>292</v>
      </c>
      <c r="E79" s="140" t="s">
        <v>155</v>
      </c>
      <c r="F79" s="141">
        <v>500</v>
      </c>
      <c r="G79" s="147">
        <f>'Todas as Ruas'!G79</f>
        <v>42.22</v>
      </c>
      <c r="H79" s="147">
        <f>'Todas as Ruas'!H79</f>
        <v>3.88</v>
      </c>
      <c r="I79" s="147">
        <f>'Todas as Ruas'!I79</f>
        <v>48.21</v>
      </c>
      <c r="J79" s="147">
        <f>'Todas as Ruas'!J79</f>
        <v>52.09</v>
      </c>
      <c r="K79" s="147">
        <f>TRUNC(F79 * H79, 2)</f>
        <v>1940</v>
      </c>
      <c r="L79" s="147">
        <f>M79 - K79</f>
        <v>24105</v>
      </c>
      <c r="M79" s="147">
        <f>TRUNC(F79 * J79, 2)</f>
        <v>26045</v>
      </c>
      <c r="N79" s="142">
        <f t="shared" si="28"/>
        <v>6.7422231594632936E-3</v>
      </c>
      <c r="O79">
        <f t="shared" si="29"/>
        <v>21110</v>
      </c>
    </row>
    <row r="80" spans="1:15" hidden="1" x14ac:dyDescent="0.2">
      <c r="A80" s="271" t="s">
        <v>151</v>
      </c>
      <c r="B80" s="271"/>
      <c r="C80" s="271"/>
      <c r="D80" s="134" t="s">
        <v>294</v>
      </c>
      <c r="E80" s="134"/>
      <c r="F80" s="136"/>
      <c r="G80" s="145"/>
      <c r="H80" s="145"/>
      <c r="I80" s="145"/>
      <c r="J80" s="145"/>
      <c r="K80" s="145"/>
      <c r="L80" s="145"/>
      <c r="M80" s="146">
        <f>SUM(M81:M82)</f>
        <v>0</v>
      </c>
      <c r="N80" s="137">
        <f t="shared" si="28"/>
        <v>0</v>
      </c>
      <c r="O80">
        <f t="shared" si="29"/>
        <v>0</v>
      </c>
    </row>
    <row r="81" spans="1:15" hidden="1" x14ac:dyDescent="0.2">
      <c r="A81" s="140" t="s">
        <v>401</v>
      </c>
      <c r="B81" s="140" t="s">
        <v>289</v>
      </c>
      <c r="C81" s="140" t="s">
        <v>110</v>
      </c>
      <c r="D81" s="138" t="s">
        <v>290</v>
      </c>
      <c r="E81" s="140" t="s">
        <v>155</v>
      </c>
      <c r="F81" s="141">
        <v>0</v>
      </c>
      <c r="G81" s="147">
        <f>'Todas as Ruas'!G81</f>
        <v>83.93</v>
      </c>
      <c r="H81" s="147">
        <f>'Todas as Ruas'!H81</f>
        <v>9.5299999999999994</v>
      </c>
      <c r="I81" s="147">
        <f>'Todas as Ruas'!I81</f>
        <v>94.02</v>
      </c>
      <c r="J81" s="147">
        <f>'Todas as Ruas'!J81</f>
        <v>103.55</v>
      </c>
      <c r="K81" s="147">
        <f>TRUNC(F81 * H81, 2)</f>
        <v>0</v>
      </c>
      <c r="L81" s="147">
        <f>M81 - K81</f>
        <v>0</v>
      </c>
      <c r="M81" s="147">
        <f>TRUNC(F81 * J81, 2)</f>
        <v>0</v>
      </c>
      <c r="N81" s="142">
        <f t="shared" si="28"/>
        <v>0</v>
      </c>
      <c r="O81">
        <f t="shared" si="29"/>
        <v>0</v>
      </c>
    </row>
    <row r="82" spans="1:15" ht="25.5" hidden="1" x14ac:dyDescent="0.2">
      <c r="A82" s="140" t="s">
        <v>402</v>
      </c>
      <c r="B82" s="140" t="s">
        <v>291</v>
      </c>
      <c r="C82" s="140" t="s">
        <v>110</v>
      </c>
      <c r="D82" s="138" t="s">
        <v>292</v>
      </c>
      <c r="E82" s="140" t="s">
        <v>155</v>
      </c>
      <c r="F82" s="141">
        <v>0</v>
      </c>
      <c r="G82" s="147">
        <f>'Todas as Ruas'!G82</f>
        <v>42.22</v>
      </c>
      <c r="H82" s="147">
        <f>'Todas as Ruas'!H82</f>
        <v>3.88</v>
      </c>
      <c r="I82" s="147">
        <f>'Todas as Ruas'!I82</f>
        <v>48.21</v>
      </c>
      <c r="J82" s="147">
        <f>'Todas as Ruas'!J82</f>
        <v>52.09</v>
      </c>
      <c r="K82" s="147">
        <f>TRUNC(F82 * H82, 2)</f>
        <v>0</v>
      </c>
      <c r="L82" s="147">
        <f>M82 - K82</f>
        <v>0</v>
      </c>
      <c r="M82" s="147">
        <f>TRUNC(F82 * J82, 2)</f>
        <v>0</v>
      </c>
      <c r="N82" s="142">
        <f t="shared" si="28"/>
        <v>0</v>
      </c>
      <c r="O82">
        <f t="shared" si="29"/>
        <v>0</v>
      </c>
    </row>
    <row r="83" spans="1:15" x14ac:dyDescent="0.2">
      <c r="A83" s="271" t="s">
        <v>403</v>
      </c>
      <c r="B83" s="271"/>
      <c r="C83" s="271"/>
      <c r="D83" s="134" t="s">
        <v>152</v>
      </c>
      <c r="E83" s="134"/>
      <c r="F83" s="136"/>
      <c r="G83" s="145"/>
      <c r="H83" s="145"/>
      <c r="I83" s="145"/>
      <c r="J83" s="145"/>
      <c r="K83" s="145"/>
      <c r="L83" s="145"/>
      <c r="M83" s="146">
        <f>SUM(M84:M85)</f>
        <v>32935.839999999997</v>
      </c>
      <c r="N83" s="137">
        <f t="shared" si="28"/>
        <v>8.5260427423450753E-3</v>
      </c>
      <c r="O83">
        <f t="shared" si="29"/>
        <v>0</v>
      </c>
    </row>
    <row r="84" spans="1:15" ht="25.5" x14ac:dyDescent="0.2">
      <c r="A84" s="140" t="s">
        <v>295</v>
      </c>
      <c r="B84" s="140" t="s">
        <v>404</v>
      </c>
      <c r="C84" s="140" t="s">
        <v>110</v>
      </c>
      <c r="D84" s="138" t="s">
        <v>154</v>
      </c>
      <c r="E84" s="140" t="s">
        <v>155</v>
      </c>
      <c r="F84" s="141">
        <v>28</v>
      </c>
      <c r="G84" s="147">
        <f>'Todas as Ruas'!G84</f>
        <v>482.55</v>
      </c>
      <c r="H84" s="147">
        <f>'Todas as Ruas'!H84</f>
        <v>72.010000000000005</v>
      </c>
      <c r="I84" s="147">
        <f>'Todas as Ruas'!I84</f>
        <v>523.36</v>
      </c>
      <c r="J84" s="147">
        <f>'Todas as Ruas'!J84</f>
        <v>595.37</v>
      </c>
      <c r="K84" s="147">
        <f>TRUNC(F84 * H84, 2)</f>
        <v>2016.28</v>
      </c>
      <c r="L84" s="147">
        <f>M84 - K84</f>
        <v>14654.08</v>
      </c>
      <c r="M84" s="147">
        <f>ROUND(F84 * J84, 2)</f>
        <v>16670.36</v>
      </c>
      <c r="N84" s="142">
        <f t="shared" si="28"/>
        <v>4.3154266565018432E-3</v>
      </c>
      <c r="O84">
        <f t="shared" si="29"/>
        <v>13511.4</v>
      </c>
    </row>
    <row r="85" spans="1:15" ht="25.5" x14ac:dyDescent="0.2">
      <c r="A85" s="140" t="s">
        <v>296</v>
      </c>
      <c r="B85" s="140" t="s">
        <v>405</v>
      </c>
      <c r="C85" s="140" t="s">
        <v>110</v>
      </c>
      <c r="D85" s="138" t="s">
        <v>156</v>
      </c>
      <c r="E85" s="140" t="s">
        <v>155</v>
      </c>
      <c r="F85" s="141">
        <v>28</v>
      </c>
      <c r="G85" s="147">
        <f>'Todas as Ruas'!G85</f>
        <v>470.83</v>
      </c>
      <c r="H85" s="147">
        <f>'Todas as Ruas'!H85</f>
        <v>22.18</v>
      </c>
      <c r="I85" s="147">
        <f>'Todas as Ruas'!I85</f>
        <v>558.73</v>
      </c>
      <c r="J85" s="147">
        <f>'Todas as Ruas'!J85</f>
        <v>580.91</v>
      </c>
      <c r="K85" s="147">
        <f>TRUNC(F85 * H85, 2)</f>
        <v>621.04</v>
      </c>
      <c r="L85" s="147">
        <f>M85 - K85</f>
        <v>15644.439999999999</v>
      </c>
      <c r="M85" s="147">
        <f>ROUND(F85 * J85, 2)</f>
        <v>16265.48</v>
      </c>
      <c r="N85" s="142">
        <f t="shared" si="28"/>
        <v>4.2106160858432331E-3</v>
      </c>
      <c r="O85">
        <f t="shared" si="29"/>
        <v>13183.24</v>
      </c>
    </row>
    <row r="86" spans="1:15" x14ac:dyDescent="0.2">
      <c r="A86" s="271" t="s">
        <v>406</v>
      </c>
      <c r="B86" s="271"/>
      <c r="C86" s="271"/>
      <c r="D86" s="134" t="s">
        <v>213</v>
      </c>
      <c r="E86" s="134"/>
      <c r="F86" s="136"/>
      <c r="G86" s="145"/>
      <c r="H86" s="145"/>
      <c r="I86" s="145"/>
      <c r="J86" s="145"/>
      <c r="K86" s="145"/>
      <c r="L86" s="145"/>
      <c r="M86" s="146">
        <f>M87</f>
        <v>20329.14</v>
      </c>
      <c r="N86" s="137">
        <f t="shared" si="28"/>
        <v>5.2625685743893881E-3</v>
      </c>
      <c r="O86">
        <f t="shared" si="29"/>
        <v>0</v>
      </c>
    </row>
    <row r="87" spans="1:15" x14ac:dyDescent="0.2">
      <c r="A87" s="271" t="s">
        <v>407</v>
      </c>
      <c r="B87" s="271"/>
      <c r="C87" s="271"/>
      <c r="D87" s="134" t="s">
        <v>215</v>
      </c>
      <c r="E87" s="134"/>
      <c r="F87" s="136"/>
      <c r="G87" s="145"/>
      <c r="H87" s="145"/>
      <c r="I87" s="145"/>
      <c r="J87" s="145"/>
      <c r="K87" s="145"/>
      <c r="L87" s="145"/>
      <c r="M87" s="146">
        <f>SUM(M88:M93)</f>
        <v>20329.14</v>
      </c>
      <c r="N87" s="137">
        <f t="shared" si="28"/>
        <v>5.2625685743893881E-3</v>
      </c>
      <c r="O87">
        <f t="shared" si="29"/>
        <v>0</v>
      </c>
    </row>
    <row r="88" spans="1:15" x14ac:dyDescent="0.2">
      <c r="A88" s="140" t="s">
        <v>408</v>
      </c>
      <c r="B88" s="140" t="s">
        <v>409</v>
      </c>
      <c r="C88" s="140" t="s">
        <v>23</v>
      </c>
      <c r="D88" s="138" t="s">
        <v>410</v>
      </c>
      <c r="E88" s="140" t="s">
        <v>25</v>
      </c>
      <c r="F88" s="141">
        <f>F31+F67</f>
        <v>5553.09</v>
      </c>
      <c r="G88" s="147">
        <f>'Todas as Ruas'!G88</f>
        <v>7.0000000000000007E-2</v>
      </c>
      <c r="H88" s="147">
        <f>'Todas as Ruas'!H88</f>
        <v>0.06</v>
      </c>
      <c r="I88" s="147">
        <f>'Todas as Ruas'!I88</f>
        <v>0.02</v>
      </c>
      <c r="J88" s="147">
        <f>'Todas as Ruas'!J88</f>
        <v>0.08</v>
      </c>
      <c r="K88" s="147">
        <f t="shared" ref="K88:K93" si="30">ROUND(F88 * H88, 2)</f>
        <v>333.19</v>
      </c>
      <c r="L88" s="147">
        <f t="shared" ref="L88:L93" si="31">M88 - K88</f>
        <v>111.06</v>
      </c>
      <c r="M88" s="147">
        <f t="shared" ref="M88:M93" si="32">ROUND(F88 * J88, 2)</f>
        <v>444.25</v>
      </c>
      <c r="N88" s="142">
        <f t="shared" si="28"/>
        <v>1.1500221303864728E-4</v>
      </c>
      <c r="O88">
        <f t="shared" si="29"/>
        <v>388.71</v>
      </c>
    </row>
    <row r="89" spans="1:15" x14ac:dyDescent="0.2">
      <c r="A89" s="140" t="s">
        <v>411</v>
      </c>
      <c r="B89" s="140" t="s">
        <v>412</v>
      </c>
      <c r="C89" s="140" t="s">
        <v>23</v>
      </c>
      <c r="D89" s="138" t="s">
        <v>413</v>
      </c>
      <c r="E89" s="140" t="s">
        <v>25</v>
      </c>
      <c r="F89" s="141">
        <f>F51+F41</f>
        <v>25789.78</v>
      </c>
      <c r="G89" s="147">
        <f>'Todas as Ruas'!G89</f>
        <v>0.03</v>
      </c>
      <c r="H89" s="147">
        <f>'Todas as Ruas'!H89</f>
        <v>0.03</v>
      </c>
      <c r="I89" s="147">
        <f>'Todas as Ruas'!I89</f>
        <v>0</v>
      </c>
      <c r="J89" s="147">
        <f>'Todas as Ruas'!J89</f>
        <v>0.03</v>
      </c>
      <c r="K89" s="147">
        <f t="shared" si="30"/>
        <v>773.69</v>
      </c>
      <c r="L89" s="147">
        <f t="shared" si="31"/>
        <v>0</v>
      </c>
      <c r="M89" s="147">
        <f t="shared" si="32"/>
        <v>773.69</v>
      </c>
      <c r="N89" s="142">
        <f t="shared" si="28"/>
        <v>2.002837641100079E-4</v>
      </c>
      <c r="O89">
        <f t="shared" si="29"/>
        <v>773.69</v>
      </c>
    </row>
    <row r="90" spans="1:15" x14ac:dyDescent="0.2">
      <c r="A90" s="140" t="s">
        <v>414</v>
      </c>
      <c r="B90" s="140" t="s">
        <v>415</v>
      </c>
      <c r="C90" s="140" t="s">
        <v>23</v>
      </c>
      <c r="D90" s="138" t="s">
        <v>416</v>
      </c>
      <c r="E90" s="140" t="s">
        <v>109</v>
      </c>
      <c r="F90" s="141">
        <f>ROUNDUP((F55+F45)/100,0)</f>
        <v>20</v>
      </c>
      <c r="G90" s="147">
        <f>'Todas as Ruas'!G90</f>
        <v>112.25</v>
      </c>
      <c r="H90" s="147">
        <f>'Todas as Ruas'!H90</f>
        <v>119.29</v>
      </c>
      <c r="I90" s="147">
        <f>'Todas as Ruas'!I90</f>
        <v>19.2</v>
      </c>
      <c r="J90" s="147">
        <f>'Todas as Ruas'!J90</f>
        <v>138.49</v>
      </c>
      <c r="K90" s="147">
        <f t="shared" si="30"/>
        <v>2385.8000000000002</v>
      </c>
      <c r="L90" s="147">
        <f t="shared" si="31"/>
        <v>384</v>
      </c>
      <c r="M90" s="147">
        <f t="shared" si="32"/>
        <v>2769.8</v>
      </c>
      <c r="N90" s="142">
        <f t="shared" si="28"/>
        <v>7.1701323505783958E-4</v>
      </c>
      <c r="O90">
        <f t="shared" si="29"/>
        <v>2245</v>
      </c>
    </row>
    <row r="91" spans="1:15" x14ac:dyDescent="0.2">
      <c r="A91" s="140" t="s">
        <v>417</v>
      </c>
      <c r="B91" s="140" t="s">
        <v>418</v>
      </c>
      <c r="C91" s="140" t="s">
        <v>23</v>
      </c>
      <c r="D91" s="138" t="s">
        <v>419</v>
      </c>
      <c r="E91" s="140" t="s">
        <v>109</v>
      </c>
      <c r="F91" s="141">
        <f>F90</f>
        <v>20</v>
      </c>
      <c r="G91" s="147">
        <f>'Todas as Ruas'!G91</f>
        <v>392.87</v>
      </c>
      <c r="H91" s="147">
        <f>'Todas as Ruas'!H91</f>
        <v>417.51</v>
      </c>
      <c r="I91" s="147">
        <f>'Todas as Ruas'!I91</f>
        <v>67.209999999999994</v>
      </c>
      <c r="J91" s="147">
        <f>'Todas as Ruas'!J91</f>
        <v>484.72</v>
      </c>
      <c r="K91" s="147">
        <f t="shared" si="30"/>
        <v>8350.2000000000007</v>
      </c>
      <c r="L91" s="147">
        <f t="shared" si="31"/>
        <v>1344.1999999999989</v>
      </c>
      <c r="M91" s="147">
        <f t="shared" si="32"/>
        <v>9694.4</v>
      </c>
      <c r="N91" s="142">
        <f t="shared" si="28"/>
        <v>2.509572209525857E-3</v>
      </c>
      <c r="O91">
        <f t="shared" si="29"/>
        <v>7857.4</v>
      </c>
    </row>
    <row r="92" spans="1:15" x14ac:dyDescent="0.2">
      <c r="A92" s="140" t="s">
        <v>420</v>
      </c>
      <c r="B92" s="140" t="s">
        <v>421</v>
      </c>
      <c r="C92" s="140" t="s">
        <v>23</v>
      </c>
      <c r="D92" s="138" t="s">
        <v>422</v>
      </c>
      <c r="E92" s="140" t="s">
        <v>109</v>
      </c>
      <c r="F92" s="141">
        <f>F91</f>
        <v>20</v>
      </c>
      <c r="G92" s="147">
        <f>'Todas as Ruas'!G92</f>
        <v>168.37</v>
      </c>
      <c r="H92" s="147">
        <f>'Todas as Ruas'!H92</f>
        <v>178.93</v>
      </c>
      <c r="I92" s="147">
        <f>'Todas as Ruas'!I92</f>
        <v>28.8</v>
      </c>
      <c r="J92" s="147">
        <f>'Todas as Ruas'!J92</f>
        <v>207.73</v>
      </c>
      <c r="K92" s="147">
        <f t="shared" si="30"/>
        <v>3578.6</v>
      </c>
      <c r="L92" s="147">
        <f t="shared" si="31"/>
        <v>576.00000000000045</v>
      </c>
      <c r="M92" s="147">
        <f t="shared" si="32"/>
        <v>4154.6000000000004</v>
      </c>
      <c r="N92" s="142">
        <f t="shared" si="28"/>
        <v>1.0754939657633405E-3</v>
      </c>
      <c r="O92">
        <f t="shared" si="29"/>
        <v>3367.4</v>
      </c>
    </row>
    <row r="93" spans="1:15" ht="25.5" x14ac:dyDescent="0.2">
      <c r="A93" s="140" t="s">
        <v>423</v>
      </c>
      <c r="B93" s="140" t="s">
        <v>424</v>
      </c>
      <c r="C93" s="140" t="s">
        <v>23</v>
      </c>
      <c r="D93" s="138" t="s">
        <v>425</v>
      </c>
      <c r="E93" s="140" t="s">
        <v>109</v>
      </c>
      <c r="F93" s="141">
        <f>F92</f>
        <v>20</v>
      </c>
      <c r="G93" s="147">
        <f>'Todas as Ruas'!G93</f>
        <v>101.01</v>
      </c>
      <c r="H93" s="147">
        <f>'Todas as Ruas'!H93</f>
        <v>107.35</v>
      </c>
      <c r="I93" s="147">
        <f>'Todas as Ruas'!I93</f>
        <v>17.27</v>
      </c>
      <c r="J93" s="147">
        <f>'Todas as Ruas'!J93</f>
        <v>124.62</v>
      </c>
      <c r="K93" s="147">
        <f t="shared" si="30"/>
        <v>2147</v>
      </c>
      <c r="L93" s="147">
        <f t="shared" si="31"/>
        <v>345.40000000000009</v>
      </c>
      <c r="M93" s="147">
        <f t="shared" si="32"/>
        <v>2492.4</v>
      </c>
      <c r="N93" s="142">
        <f t="shared" si="28"/>
        <v>6.4520318689369606E-4</v>
      </c>
      <c r="O93">
        <f t="shared" si="29"/>
        <v>2020.2</v>
      </c>
    </row>
    <row r="94" spans="1:15" x14ac:dyDescent="0.2">
      <c r="A94" s="271" t="s">
        <v>426</v>
      </c>
      <c r="B94" s="271"/>
      <c r="C94" s="271"/>
      <c r="D94" s="134" t="s">
        <v>231</v>
      </c>
      <c r="E94" s="134"/>
      <c r="F94" s="136"/>
      <c r="G94" s="145"/>
      <c r="H94" s="145"/>
      <c r="I94" s="145"/>
      <c r="J94" s="145"/>
      <c r="K94" s="145"/>
      <c r="L94" s="145"/>
      <c r="M94" s="146">
        <f>SUM(M95:M98)</f>
        <v>4658.0400000000009</v>
      </c>
      <c r="N94" s="137">
        <f t="shared" si="28"/>
        <v>1.2058185895836592E-3</v>
      </c>
      <c r="O94">
        <f t="shared" si="29"/>
        <v>0</v>
      </c>
    </row>
    <row r="95" spans="1:15" x14ac:dyDescent="0.2">
      <c r="A95" s="140" t="s">
        <v>427</v>
      </c>
      <c r="B95" s="140" t="s">
        <v>428</v>
      </c>
      <c r="C95" s="140" t="s">
        <v>110</v>
      </c>
      <c r="D95" s="138" t="s">
        <v>232</v>
      </c>
      <c r="E95" s="140" t="s">
        <v>123</v>
      </c>
      <c r="F95" s="141">
        <v>72</v>
      </c>
      <c r="G95" s="147">
        <f>'Todas as Ruas'!G95</f>
        <v>24.78</v>
      </c>
      <c r="H95" s="147">
        <f>'Todas as Ruas'!H95</f>
        <v>29.34</v>
      </c>
      <c r="I95" s="147">
        <f>'Todas as Ruas'!I95</f>
        <v>1.23</v>
      </c>
      <c r="J95" s="147">
        <f>'Todas as Ruas'!J95</f>
        <v>30.57</v>
      </c>
      <c r="K95" s="147">
        <f>TRUNC(F95 * H95, 2)</f>
        <v>2112.48</v>
      </c>
      <c r="L95" s="147">
        <f>M95 - K95</f>
        <v>88.559999999999945</v>
      </c>
      <c r="M95" s="147">
        <f t="shared" ref="M95:M98" si="33">ROUND(F95 * J95, 2)</f>
        <v>2201.04</v>
      </c>
      <c r="N95" s="142">
        <f t="shared" si="28"/>
        <v>5.6977933818026826E-4</v>
      </c>
      <c r="O95">
        <f t="shared" si="29"/>
        <v>1784.16</v>
      </c>
    </row>
    <row r="96" spans="1:15" ht="25.5" x14ac:dyDescent="0.2">
      <c r="A96" s="140" t="s">
        <v>429</v>
      </c>
      <c r="B96" s="140" t="s">
        <v>430</v>
      </c>
      <c r="C96" s="140" t="s">
        <v>110</v>
      </c>
      <c r="D96" s="138" t="s">
        <v>288</v>
      </c>
      <c r="E96" s="140" t="s">
        <v>233</v>
      </c>
      <c r="F96" s="141">
        <v>540</v>
      </c>
      <c r="G96" s="147">
        <f>'Todas as Ruas'!G96</f>
        <v>0.9</v>
      </c>
      <c r="H96" s="147">
        <f>'Todas as Ruas'!H96</f>
        <v>0.05</v>
      </c>
      <c r="I96" s="147">
        <f>'Todas as Ruas'!I96</f>
        <v>1.06</v>
      </c>
      <c r="J96" s="147">
        <f>'Todas as Ruas'!J96</f>
        <v>1.1100000000000001</v>
      </c>
      <c r="K96" s="147">
        <f>TRUNC(F96 * H96, 2)</f>
        <v>27</v>
      </c>
      <c r="L96" s="147">
        <f>M96 - K96</f>
        <v>572.4</v>
      </c>
      <c r="M96" s="147">
        <f t="shared" si="33"/>
        <v>599.4</v>
      </c>
      <c r="N96" s="142">
        <f t="shared" si="28"/>
        <v>1.5516561957313487E-4</v>
      </c>
      <c r="O96">
        <f t="shared" si="29"/>
        <v>486</v>
      </c>
    </row>
    <row r="97" spans="1:19" ht="25.5" x14ac:dyDescent="0.2">
      <c r="A97" s="140" t="s">
        <v>431</v>
      </c>
      <c r="B97" s="140" t="s">
        <v>432</v>
      </c>
      <c r="C97" s="140" t="s">
        <v>110</v>
      </c>
      <c r="D97" s="138" t="s">
        <v>286</v>
      </c>
      <c r="E97" s="140" t="s">
        <v>234</v>
      </c>
      <c r="F97" s="141">
        <f>F96</f>
        <v>540</v>
      </c>
      <c r="G97" s="147">
        <f>'Todas as Ruas'!G97</f>
        <v>0.8</v>
      </c>
      <c r="H97" s="147">
        <f>'Todas as Ruas'!H97</f>
        <v>0.23</v>
      </c>
      <c r="I97" s="147">
        <f>'Todas as Ruas'!I97</f>
        <v>0.75</v>
      </c>
      <c r="J97" s="147">
        <f>'Todas as Ruas'!J97</f>
        <v>0.98</v>
      </c>
      <c r="K97" s="147">
        <f>TRUNC(F97 * H97, 2)</f>
        <v>124.2</v>
      </c>
      <c r="L97" s="147">
        <f>M97 - K97</f>
        <v>405.00000000000006</v>
      </c>
      <c r="M97" s="147">
        <f t="shared" si="33"/>
        <v>529.20000000000005</v>
      </c>
      <c r="N97" s="142">
        <f t="shared" si="28"/>
        <v>1.3699306953303801E-4</v>
      </c>
      <c r="O97">
        <f t="shared" si="29"/>
        <v>432</v>
      </c>
    </row>
    <row r="98" spans="1:19" ht="25.5" x14ac:dyDescent="0.2">
      <c r="A98" s="140" t="s">
        <v>433</v>
      </c>
      <c r="B98" s="140" t="s">
        <v>434</v>
      </c>
      <c r="C98" s="140" t="s">
        <v>110</v>
      </c>
      <c r="D98" s="138" t="s">
        <v>287</v>
      </c>
      <c r="E98" s="140" t="s">
        <v>233</v>
      </c>
      <c r="F98" s="141">
        <f>F97</f>
        <v>540</v>
      </c>
      <c r="G98" s="147">
        <f>'Todas as Ruas'!G98</f>
        <v>2</v>
      </c>
      <c r="H98" s="147">
        <f>'Todas as Ruas'!H98</f>
        <v>0.51</v>
      </c>
      <c r="I98" s="147">
        <f>'Todas as Ruas'!I98</f>
        <v>1.95</v>
      </c>
      <c r="J98" s="147">
        <f>'Todas as Ruas'!J98</f>
        <v>2.46</v>
      </c>
      <c r="K98" s="147">
        <f>TRUNC(F98 * H98, 2)</f>
        <v>275.39999999999998</v>
      </c>
      <c r="L98" s="147">
        <f>M98 - K98</f>
        <v>1053</v>
      </c>
      <c r="M98" s="147">
        <f t="shared" si="33"/>
        <v>1328.4</v>
      </c>
      <c r="N98" s="142">
        <f t="shared" si="28"/>
        <v>3.4388056229721787E-4</v>
      </c>
      <c r="O98">
        <f t="shared" si="29"/>
        <v>1080</v>
      </c>
    </row>
    <row r="99" spans="1:19" x14ac:dyDescent="0.2">
      <c r="A99" s="271" t="s">
        <v>1378</v>
      </c>
      <c r="B99" s="271"/>
      <c r="C99" s="271"/>
      <c r="D99" s="134" t="s">
        <v>1379</v>
      </c>
      <c r="E99" s="134"/>
      <c r="F99" s="136"/>
      <c r="G99" s="145"/>
      <c r="H99" s="145"/>
      <c r="I99" s="145"/>
      <c r="J99" s="145"/>
      <c r="K99" s="145"/>
      <c r="L99" s="145"/>
      <c r="M99" s="146">
        <f>SUM(M100:M114)</f>
        <v>579711.4800000001</v>
      </c>
      <c r="N99" s="137">
        <f t="shared" si="28"/>
        <v>0.15006888716693195</v>
      </c>
      <c r="O99">
        <f t="shared" si="29"/>
        <v>0</v>
      </c>
      <c r="P99" s="153"/>
      <c r="Q99" s="151"/>
      <c r="R99" s="151"/>
      <c r="S99">
        <f t="shared" ref="S99:S114" si="34">TRUNC(F99*G99,2)</f>
        <v>0</v>
      </c>
    </row>
    <row r="100" spans="1:19" ht="38.25" x14ac:dyDescent="0.2">
      <c r="A100" s="140" t="s">
        <v>1146</v>
      </c>
      <c r="B100" s="140" t="s">
        <v>1147</v>
      </c>
      <c r="C100" s="140" t="s">
        <v>23</v>
      </c>
      <c r="D100" s="138" t="s">
        <v>1148</v>
      </c>
      <c r="E100" s="140" t="s">
        <v>80</v>
      </c>
      <c r="F100" s="141">
        <v>180</v>
      </c>
      <c r="G100" s="147">
        <v>66.77</v>
      </c>
      <c r="H100" s="147">
        <v>9.68</v>
      </c>
      <c r="I100" s="147">
        <v>72.7</v>
      </c>
      <c r="J100" s="147">
        <f t="shared" ref="J100:J114" si="35">TRUNC(G100 * (1 + 23.38 / 100), 2)</f>
        <v>82.38</v>
      </c>
      <c r="K100" s="147">
        <f t="shared" ref="K100:K114" si="36">TRUNC(F100 * H100, 2)</f>
        <v>1742.4</v>
      </c>
      <c r="L100" s="147">
        <f t="shared" ref="L100:L114" si="37">M100 - K100</f>
        <v>13086</v>
      </c>
      <c r="M100" s="147">
        <f>ROUND(F100 * J100, 2)</f>
        <v>14828.4</v>
      </c>
      <c r="N100" s="142">
        <f t="shared" si="28"/>
        <v>3.8386017238543099E-3</v>
      </c>
      <c r="O100">
        <f t="shared" si="29"/>
        <v>12018.6</v>
      </c>
      <c r="P100" s="152"/>
      <c r="Q100" s="152"/>
      <c r="R100" s="152"/>
      <c r="S100">
        <f t="shared" si="34"/>
        <v>12018.6</v>
      </c>
    </row>
    <row r="101" spans="1:19" ht="38.25" hidden="1" x14ac:dyDescent="0.2">
      <c r="A101" s="140" t="s">
        <v>1164</v>
      </c>
      <c r="B101" s="140" t="s">
        <v>1165</v>
      </c>
      <c r="C101" s="140" t="s">
        <v>23</v>
      </c>
      <c r="D101" s="138" t="s">
        <v>1166</v>
      </c>
      <c r="E101" s="140" t="s">
        <v>25</v>
      </c>
      <c r="F101" s="141">
        <v>0</v>
      </c>
      <c r="G101" s="147">
        <v>0.71</v>
      </c>
      <c r="H101" s="147">
        <v>0.27</v>
      </c>
      <c r="I101" s="147">
        <v>0.6</v>
      </c>
      <c r="J101" s="147">
        <f t="shared" si="35"/>
        <v>0.87</v>
      </c>
      <c r="K101" s="147">
        <f t="shared" si="36"/>
        <v>0</v>
      </c>
      <c r="L101" s="147">
        <f t="shared" si="37"/>
        <v>0</v>
      </c>
      <c r="M101" s="147">
        <f t="shared" ref="M101:M110" si="38">TRUNC(F101 * J101, 2)</f>
        <v>0</v>
      </c>
      <c r="N101" s="142">
        <f t="shared" si="28"/>
        <v>0</v>
      </c>
      <c r="O101">
        <f t="shared" si="29"/>
        <v>0</v>
      </c>
      <c r="P101" s="152"/>
      <c r="Q101" s="152"/>
      <c r="R101" s="152"/>
      <c r="S101">
        <f t="shared" si="34"/>
        <v>0</v>
      </c>
    </row>
    <row r="102" spans="1:19" ht="38.25" hidden="1" x14ac:dyDescent="0.2">
      <c r="A102" s="140" t="s">
        <v>1174</v>
      </c>
      <c r="B102" s="140" t="s">
        <v>1175</v>
      </c>
      <c r="C102" s="140" t="s">
        <v>23</v>
      </c>
      <c r="D102" s="138" t="s">
        <v>1176</v>
      </c>
      <c r="E102" s="140" t="s">
        <v>25</v>
      </c>
      <c r="F102" s="141">
        <v>0</v>
      </c>
      <c r="G102" s="147">
        <v>0.78</v>
      </c>
      <c r="H102" s="147">
        <v>0.66</v>
      </c>
      <c r="I102" s="147">
        <v>0.3</v>
      </c>
      <c r="J102" s="147">
        <f t="shared" si="35"/>
        <v>0.96</v>
      </c>
      <c r="K102" s="147">
        <f t="shared" si="36"/>
        <v>0</v>
      </c>
      <c r="L102" s="147">
        <f t="shared" si="37"/>
        <v>0</v>
      </c>
      <c r="M102" s="147">
        <f t="shared" si="38"/>
        <v>0</v>
      </c>
      <c r="N102" s="142">
        <f t="shared" si="28"/>
        <v>0</v>
      </c>
      <c r="O102">
        <f t="shared" si="29"/>
        <v>0</v>
      </c>
      <c r="P102" s="152"/>
      <c r="Q102" s="152"/>
      <c r="R102" s="152"/>
      <c r="S102">
        <f t="shared" si="34"/>
        <v>0</v>
      </c>
    </row>
    <row r="103" spans="1:19" ht="38.25" hidden="1" x14ac:dyDescent="0.2">
      <c r="A103" s="140" t="s">
        <v>1182</v>
      </c>
      <c r="B103" s="140" t="s">
        <v>1183</v>
      </c>
      <c r="C103" s="140" t="s">
        <v>23</v>
      </c>
      <c r="D103" s="138" t="s">
        <v>1184</v>
      </c>
      <c r="E103" s="140" t="s">
        <v>48</v>
      </c>
      <c r="F103" s="141">
        <v>0</v>
      </c>
      <c r="G103" s="147">
        <v>799.28</v>
      </c>
      <c r="H103" s="147">
        <v>90.78</v>
      </c>
      <c r="I103" s="147">
        <v>895.37</v>
      </c>
      <c r="J103" s="147">
        <f t="shared" si="35"/>
        <v>986.15</v>
      </c>
      <c r="K103" s="147">
        <f t="shared" si="36"/>
        <v>0</v>
      </c>
      <c r="L103" s="147">
        <f t="shared" si="37"/>
        <v>0</v>
      </c>
      <c r="M103" s="147">
        <f t="shared" si="38"/>
        <v>0</v>
      </c>
      <c r="N103" s="142">
        <f t="shared" ref="N103:N114" si="39">M103 / $M$115</f>
        <v>0</v>
      </c>
      <c r="O103">
        <f t="shared" si="29"/>
        <v>0</v>
      </c>
      <c r="P103" s="152"/>
      <c r="Q103" s="152"/>
      <c r="R103" s="152"/>
      <c r="S103">
        <f t="shared" si="34"/>
        <v>0</v>
      </c>
    </row>
    <row r="104" spans="1:19" ht="38.25" hidden="1" x14ac:dyDescent="0.2">
      <c r="A104" s="140" t="s">
        <v>1198</v>
      </c>
      <c r="B104" s="140" t="s">
        <v>1199</v>
      </c>
      <c r="C104" s="140" t="s">
        <v>23</v>
      </c>
      <c r="D104" s="138" t="s">
        <v>1200</v>
      </c>
      <c r="E104" s="140" t="s">
        <v>48</v>
      </c>
      <c r="F104" s="141">
        <v>0</v>
      </c>
      <c r="G104" s="147">
        <v>181.1</v>
      </c>
      <c r="H104" s="147">
        <v>59.53</v>
      </c>
      <c r="I104" s="147">
        <v>163.91</v>
      </c>
      <c r="J104" s="147">
        <f t="shared" si="35"/>
        <v>223.44</v>
      </c>
      <c r="K104" s="147">
        <f t="shared" si="36"/>
        <v>0</v>
      </c>
      <c r="L104" s="147">
        <f t="shared" si="37"/>
        <v>0</v>
      </c>
      <c r="M104" s="147">
        <f t="shared" si="38"/>
        <v>0</v>
      </c>
      <c r="N104" s="142">
        <f t="shared" si="39"/>
        <v>0</v>
      </c>
      <c r="O104">
        <f t="shared" si="29"/>
        <v>0</v>
      </c>
      <c r="P104" s="152"/>
      <c r="Q104" s="152"/>
      <c r="R104" s="152"/>
      <c r="S104">
        <f t="shared" si="34"/>
        <v>0</v>
      </c>
    </row>
    <row r="105" spans="1:19" ht="38.25" hidden="1" x14ac:dyDescent="0.2">
      <c r="A105" s="140" t="s">
        <v>1380</v>
      </c>
      <c r="B105" s="140" t="s">
        <v>1381</v>
      </c>
      <c r="C105" s="140" t="s">
        <v>23</v>
      </c>
      <c r="D105" s="138" t="s">
        <v>1382</v>
      </c>
      <c r="E105" s="140" t="s">
        <v>25</v>
      </c>
      <c r="F105" s="141">
        <v>0</v>
      </c>
      <c r="G105" s="147">
        <v>8.6</v>
      </c>
      <c r="H105" s="147">
        <v>0</v>
      </c>
      <c r="I105" s="147">
        <v>10.61</v>
      </c>
      <c r="J105" s="147">
        <f t="shared" si="35"/>
        <v>10.61</v>
      </c>
      <c r="K105" s="147">
        <f t="shared" si="36"/>
        <v>0</v>
      </c>
      <c r="L105" s="147">
        <f t="shared" si="37"/>
        <v>0</v>
      </c>
      <c r="M105" s="147">
        <f t="shared" si="38"/>
        <v>0</v>
      </c>
      <c r="N105" s="142">
        <f t="shared" si="39"/>
        <v>0</v>
      </c>
      <c r="O105">
        <f t="shared" si="29"/>
        <v>0</v>
      </c>
      <c r="P105" s="152"/>
      <c r="Q105" s="152"/>
      <c r="R105" s="152"/>
      <c r="S105">
        <f t="shared" si="34"/>
        <v>0</v>
      </c>
    </row>
    <row r="106" spans="1:19" ht="38.25" hidden="1" x14ac:dyDescent="0.2">
      <c r="A106" s="140" t="s">
        <v>1208</v>
      </c>
      <c r="B106" s="140" t="s">
        <v>1209</v>
      </c>
      <c r="C106" s="140" t="s">
        <v>23</v>
      </c>
      <c r="D106" s="138" t="s">
        <v>1210</v>
      </c>
      <c r="E106" s="140" t="s">
        <v>48</v>
      </c>
      <c r="F106" s="141">
        <v>0</v>
      </c>
      <c r="G106" s="147">
        <v>697.78</v>
      </c>
      <c r="H106" s="147">
        <v>197.63</v>
      </c>
      <c r="I106" s="147">
        <v>663.29</v>
      </c>
      <c r="J106" s="147">
        <f t="shared" si="35"/>
        <v>860.92</v>
      </c>
      <c r="K106" s="147">
        <f t="shared" si="36"/>
        <v>0</v>
      </c>
      <c r="L106" s="147">
        <f t="shared" si="37"/>
        <v>0</v>
      </c>
      <c r="M106" s="147">
        <f t="shared" si="38"/>
        <v>0</v>
      </c>
      <c r="N106" s="142">
        <f t="shared" si="39"/>
        <v>0</v>
      </c>
      <c r="O106">
        <f t="shared" si="29"/>
        <v>0</v>
      </c>
      <c r="P106" s="152"/>
      <c r="Q106" s="152"/>
      <c r="R106" s="152"/>
      <c r="S106">
        <f t="shared" si="34"/>
        <v>0</v>
      </c>
    </row>
    <row r="107" spans="1:19" hidden="1" x14ac:dyDescent="0.2">
      <c r="A107" s="140" t="s">
        <v>1383</v>
      </c>
      <c r="B107" s="140" t="s">
        <v>1384</v>
      </c>
      <c r="C107" s="140" t="s">
        <v>23</v>
      </c>
      <c r="D107" s="138" t="s">
        <v>1385</v>
      </c>
      <c r="E107" s="140" t="s">
        <v>1159</v>
      </c>
      <c r="F107" s="141">
        <v>0</v>
      </c>
      <c r="G107" s="147">
        <v>2.39</v>
      </c>
      <c r="H107" s="147">
        <v>0</v>
      </c>
      <c r="I107" s="147">
        <v>2.94</v>
      </c>
      <c r="J107" s="147">
        <f t="shared" si="35"/>
        <v>2.94</v>
      </c>
      <c r="K107" s="147">
        <f t="shared" si="36"/>
        <v>0</v>
      </c>
      <c r="L107" s="147">
        <f t="shared" si="37"/>
        <v>0</v>
      </c>
      <c r="M107" s="147">
        <f t="shared" si="38"/>
        <v>0</v>
      </c>
      <c r="N107" s="142">
        <f t="shared" si="39"/>
        <v>0</v>
      </c>
      <c r="O107">
        <f t="shared" si="29"/>
        <v>0</v>
      </c>
      <c r="P107" s="152"/>
      <c r="Q107" s="152"/>
      <c r="R107" s="152"/>
      <c r="S107">
        <f t="shared" si="34"/>
        <v>0</v>
      </c>
    </row>
    <row r="108" spans="1:19" ht="38.25" hidden="1" x14ac:dyDescent="0.2">
      <c r="A108" s="140" t="s">
        <v>1218</v>
      </c>
      <c r="B108" s="140" t="s">
        <v>1219</v>
      </c>
      <c r="C108" s="140" t="s">
        <v>23</v>
      </c>
      <c r="D108" s="138" t="s">
        <v>1220</v>
      </c>
      <c r="E108" s="140" t="s">
        <v>25</v>
      </c>
      <c r="F108" s="141">
        <v>0</v>
      </c>
      <c r="G108" s="147">
        <v>13.56</v>
      </c>
      <c r="H108" s="147">
        <v>0.46</v>
      </c>
      <c r="I108" s="147">
        <v>16.27</v>
      </c>
      <c r="J108" s="147">
        <f t="shared" si="35"/>
        <v>16.73</v>
      </c>
      <c r="K108" s="147">
        <f t="shared" si="36"/>
        <v>0</v>
      </c>
      <c r="L108" s="147">
        <f t="shared" si="37"/>
        <v>0</v>
      </c>
      <c r="M108" s="147">
        <f t="shared" si="38"/>
        <v>0</v>
      </c>
      <c r="N108" s="142">
        <f t="shared" si="39"/>
        <v>0</v>
      </c>
      <c r="O108">
        <f t="shared" si="29"/>
        <v>0</v>
      </c>
      <c r="P108" s="152"/>
      <c r="Q108" s="152"/>
      <c r="R108" s="152"/>
      <c r="S108">
        <f t="shared" si="34"/>
        <v>0</v>
      </c>
    </row>
    <row r="109" spans="1:19" ht="38.25" hidden="1" x14ac:dyDescent="0.2">
      <c r="A109" s="140" t="s">
        <v>1224</v>
      </c>
      <c r="B109" s="140" t="s">
        <v>1225</v>
      </c>
      <c r="C109" s="140" t="s">
        <v>23</v>
      </c>
      <c r="D109" s="138" t="s">
        <v>1226</v>
      </c>
      <c r="E109" s="140" t="s">
        <v>25</v>
      </c>
      <c r="F109" s="141">
        <v>0</v>
      </c>
      <c r="G109" s="147">
        <v>30.1</v>
      </c>
      <c r="H109" s="147">
        <v>13.75</v>
      </c>
      <c r="I109" s="147">
        <v>23.38</v>
      </c>
      <c r="J109" s="147">
        <f t="shared" si="35"/>
        <v>37.130000000000003</v>
      </c>
      <c r="K109" s="147">
        <f t="shared" si="36"/>
        <v>0</v>
      </c>
      <c r="L109" s="147">
        <f t="shared" si="37"/>
        <v>0</v>
      </c>
      <c r="M109" s="147">
        <f t="shared" si="38"/>
        <v>0</v>
      </c>
      <c r="N109" s="142">
        <f t="shared" si="39"/>
        <v>0</v>
      </c>
      <c r="O109">
        <f t="shared" si="29"/>
        <v>0</v>
      </c>
      <c r="P109" s="152"/>
      <c r="Q109" s="152"/>
      <c r="R109" s="152"/>
      <c r="S109">
        <f t="shared" si="34"/>
        <v>0</v>
      </c>
    </row>
    <row r="110" spans="1:19" ht="25.5" hidden="1" x14ac:dyDescent="0.2">
      <c r="A110" s="140" t="s">
        <v>1472</v>
      </c>
      <c r="B110" s="140">
        <v>1</v>
      </c>
      <c r="C110" s="140" t="s">
        <v>1386</v>
      </c>
      <c r="D110" s="138" t="s">
        <v>1392</v>
      </c>
      <c r="E110" s="140" t="s">
        <v>1159</v>
      </c>
      <c r="F110" s="141">
        <v>0</v>
      </c>
      <c r="G110" s="147">
        <v>25</v>
      </c>
      <c r="H110" s="147">
        <f>J110-I110</f>
        <v>6.1699999999999982</v>
      </c>
      <c r="I110" s="147">
        <f>ROUND(J110*0.8,2)</f>
        <v>24.67</v>
      </c>
      <c r="J110" s="147">
        <f t="shared" si="35"/>
        <v>30.84</v>
      </c>
      <c r="K110" s="147">
        <f t="shared" si="36"/>
        <v>0</v>
      </c>
      <c r="L110" s="147">
        <f t="shared" si="37"/>
        <v>0</v>
      </c>
      <c r="M110" s="147">
        <f t="shared" si="38"/>
        <v>0</v>
      </c>
      <c r="N110" s="142">
        <f t="shared" si="39"/>
        <v>0</v>
      </c>
      <c r="O110">
        <f t="shared" si="29"/>
        <v>0</v>
      </c>
      <c r="P110" s="152"/>
      <c r="Q110" s="152"/>
      <c r="R110" s="152"/>
      <c r="S110">
        <f t="shared" si="34"/>
        <v>0</v>
      </c>
    </row>
    <row r="111" spans="1:19" ht="25.5" x14ac:dyDescent="0.2">
      <c r="A111" s="140" t="s">
        <v>1388</v>
      </c>
      <c r="B111" s="140">
        <v>2</v>
      </c>
      <c r="C111" s="140" t="s">
        <v>1387</v>
      </c>
      <c r="D111" s="138" t="s">
        <v>1393</v>
      </c>
      <c r="E111" s="140" t="s">
        <v>33</v>
      </c>
      <c r="F111" s="141">
        <f>3068+40</f>
        <v>3108</v>
      </c>
      <c r="G111" s="147">
        <v>64.900000000000006</v>
      </c>
      <c r="H111" s="147">
        <f>J111-I111</f>
        <v>16.009999999999991</v>
      </c>
      <c r="I111" s="147">
        <f>ROUND(J111*0.8,2)</f>
        <v>64.06</v>
      </c>
      <c r="J111" s="147">
        <f t="shared" si="35"/>
        <v>80.069999999999993</v>
      </c>
      <c r="K111" s="147">
        <f t="shared" si="36"/>
        <v>49759.08</v>
      </c>
      <c r="L111" s="147">
        <f t="shared" si="37"/>
        <v>199098.47999999998</v>
      </c>
      <c r="M111" s="147">
        <f>ROUND(F111 * J111, 2)</f>
        <v>248857.56</v>
      </c>
      <c r="N111" s="142">
        <f t="shared" si="39"/>
        <v>6.4421317121886201E-2</v>
      </c>
      <c r="O111">
        <f t="shared" si="29"/>
        <v>201709.2</v>
      </c>
      <c r="P111" s="152"/>
      <c r="Q111" s="152"/>
      <c r="R111" s="152"/>
      <c r="S111">
        <f t="shared" si="34"/>
        <v>201709.2</v>
      </c>
    </row>
    <row r="112" spans="1:19" x14ac:dyDescent="0.2">
      <c r="A112" s="140" t="s">
        <v>1389</v>
      </c>
      <c r="B112" s="140">
        <v>3</v>
      </c>
      <c r="C112" s="140" t="s">
        <v>1387</v>
      </c>
      <c r="D112" s="138" t="s">
        <v>1394</v>
      </c>
      <c r="E112" s="140" t="s">
        <v>33</v>
      </c>
      <c r="F112" s="141">
        <v>180</v>
      </c>
      <c r="G112" s="147">
        <v>1400</v>
      </c>
      <c r="H112" s="147">
        <f>J112-I112</f>
        <v>345.46000000000004</v>
      </c>
      <c r="I112" s="147">
        <f>ROUND(J112*0.8,2)</f>
        <v>1381.86</v>
      </c>
      <c r="J112" s="147">
        <f t="shared" si="35"/>
        <v>1727.32</v>
      </c>
      <c r="K112" s="147">
        <f t="shared" si="36"/>
        <v>62182.8</v>
      </c>
      <c r="L112" s="147">
        <f t="shared" si="37"/>
        <v>248734.8</v>
      </c>
      <c r="M112" s="147">
        <f>ROUND(F112 * J112, 2)</f>
        <v>310917.59999999998</v>
      </c>
      <c r="N112" s="142">
        <f t="shared" si="39"/>
        <v>8.0486690090410609E-2</v>
      </c>
      <c r="O112">
        <f t="shared" si="29"/>
        <v>252000</v>
      </c>
      <c r="P112" s="152"/>
      <c r="Q112" s="152"/>
      <c r="R112" s="152"/>
      <c r="S112">
        <f t="shared" si="34"/>
        <v>252000</v>
      </c>
    </row>
    <row r="113" spans="1:19" hidden="1" x14ac:dyDescent="0.2">
      <c r="A113" s="140" t="s">
        <v>1390</v>
      </c>
      <c r="B113" s="140">
        <v>4</v>
      </c>
      <c r="C113" s="140" t="s">
        <v>1387</v>
      </c>
      <c r="D113" s="138" t="s">
        <v>1452</v>
      </c>
      <c r="E113" s="140" t="s">
        <v>33</v>
      </c>
      <c r="F113" s="141">
        <v>0</v>
      </c>
      <c r="G113" s="147">
        <v>1260</v>
      </c>
      <c r="H113" s="147">
        <f>J113-I113</f>
        <v>310.91999999999985</v>
      </c>
      <c r="I113" s="147">
        <f>ROUND(J113*0.8,2)</f>
        <v>1243.6600000000001</v>
      </c>
      <c r="J113" s="147">
        <f>TRUNC(G113 * (1 + 23.38 / 100), 2)</f>
        <v>1554.58</v>
      </c>
      <c r="K113" s="147">
        <f>TRUNC(F113 * H113, 2)</f>
        <v>0</v>
      </c>
      <c r="L113" s="147">
        <f t="shared" si="37"/>
        <v>0</v>
      </c>
      <c r="M113" s="147">
        <f>TRUNC(F113 * J113, 2)</f>
        <v>0</v>
      </c>
      <c r="N113" s="142">
        <f t="shared" si="39"/>
        <v>0</v>
      </c>
      <c r="O113">
        <f>TRUNC(F113*G113,2)</f>
        <v>0</v>
      </c>
      <c r="P113" s="152"/>
      <c r="Q113" s="152"/>
      <c r="R113" s="152"/>
    </row>
    <row r="114" spans="1:19" x14ac:dyDescent="0.2">
      <c r="A114" s="140" t="s">
        <v>1391</v>
      </c>
      <c r="B114" s="140">
        <v>5</v>
      </c>
      <c r="C114" s="140" t="s">
        <v>1387</v>
      </c>
      <c r="D114" s="138" t="s">
        <v>1395</v>
      </c>
      <c r="E114" s="140" t="s">
        <v>33</v>
      </c>
      <c r="F114" s="141">
        <v>6</v>
      </c>
      <c r="G114" s="147">
        <v>690</v>
      </c>
      <c r="H114" s="147">
        <f>J114-I114</f>
        <v>170.2600000000001</v>
      </c>
      <c r="I114" s="147">
        <f>ROUND(J114*0.8,2)</f>
        <v>681.06</v>
      </c>
      <c r="J114" s="147">
        <f t="shared" si="35"/>
        <v>851.32</v>
      </c>
      <c r="K114" s="147">
        <f t="shared" si="36"/>
        <v>1021.56</v>
      </c>
      <c r="L114" s="147">
        <f t="shared" si="37"/>
        <v>4086.36</v>
      </c>
      <c r="M114" s="147">
        <f>ROUND(F114 * J114, 2)</f>
        <v>5107.92</v>
      </c>
      <c r="N114" s="142">
        <f t="shared" si="39"/>
        <v>1.3222782307807928E-3</v>
      </c>
      <c r="O114">
        <f t="shared" si="29"/>
        <v>4140</v>
      </c>
      <c r="P114" s="152"/>
      <c r="Q114" s="152"/>
      <c r="R114" s="152"/>
      <c r="S114">
        <f t="shared" si="34"/>
        <v>4140</v>
      </c>
    </row>
    <row r="115" spans="1:19" x14ac:dyDescent="0.2">
      <c r="A115" s="166"/>
      <c r="B115" s="166"/>
      <c r="C115" s="166"/>
      <c r="D115" s="166"/>
      <c r="E115" s="166"/>
      <c r="F115" s="166"/>
      <c r="G115" s="166"/>
      <c r="H115" s="166"/>
      <c r="I115" s="166"/>
      <c r="J115" s="166" t="s">
        <v>93</v>
      </c>
      <c r="K115" s="148">
        <f>SUM(K7:K114)</f>
        <v>444512.86</v>
      </c>
      <c r="L115" s="148">
        <f>SUM(L7:L114)</f>
        <v>3418456.28</v>
      </c>
      <c r="M115" s="148">
        <f>M94+M86+M74+M72+M39+M24+M12+M6+M99</f>
        <v>3862969.1399999997</v>
      </c>
      <c r="N115" s="166"/>
      <c r="O115" s="166">
        <f>SUM(O7:O114)</f>
        <v>3130824.37</v>
      </c>
      <c r="P115" s="166"/>
      <c r="Q115" s="166"/>
      <c r="R115" s="166"/>
      <c r="S115">
        <f>SUM(S7:S114)</f>
        <v>469867.80000000005</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5"/>
      <c r="B117" s="345"/>
      <c r="C117" s="345"/>
      <c r="D117" s="144"/>
      <c r="E117" s="166"/>
      <c r="F117" s="166"/>
      <c r="G117" s="166"/>
      <c r="H117" s="166"/>
      <c r="I117" s="166"/>
      <c r="J117" s="336" t="s">
        <v>94</v>
      </c>
      <c r="K117" s="336"/>
      <c r="L117" s="337">
        <f>O115</f>
        <v>3130824.37</v>
      </c>
      <c r="M117" s="337"/>
      <c r="N117" s="337"/>
      <c r="O117" s="167"/>
      <c r="P117" s="167"/>
      <c r="Q117" s="167"/>
      <c r="R117" s="167"/>
    </row>
    <row r="118" spans="1:19" x14ac:dyDescent="0.2">
      <c r="A118" s="345"/>
      <c r="B118" s="345"/>
      <c r="C118" s="345"/>
      <c r="D118" s="144"/>
      <c r="E118" s="166"/>
      <c r="F118" s="166"/>
      <c r="G118" s="166"/>
      <c r="H118" s="166"/>
      <c r="I118" s="166"/>
      <c r="J118" s="336" t="s">
        <v>95</v>
      </c>
      <c r="K118" s="336"/>
      <c r="L118" s="337">
        <f>L119-L117</f>
        <v>732144.76999999955</v>
      </c>
      <c r="M118" s="337"/>
      <c r="N118" s="337"/>
      <c r="O118" s="167"/>
      <c r="P118" s="167"/>
      <c r="Q118" s="167"/>
      <c r="R118" s="167"/>
    </row>
    <row r="119" spans="1:19" x14ac:dyDescent="0.2">
      <c r="A119" s="345"/>
      <c r="B119" s="345"/>
      <c r="C119" s="345"/>
      <c r="D119" s="144"/>
      <c r="E119" s="166"/>
      <c r="F119" s="166"/>
      <c r="G119" s="166"/>
      <c r="H119" s="166"/>
      <c r="I119" s="166"/>
      <c r="J119" s="336" t="s">
        <v>96</v>
      </c>
      <c r="K119" s="336"/>
      <c r="L119" s="337">
        <f>M115</f>
        <v>3862969.1399999997</v>
      </c>
      <c r="M119" s="337"/>
      <c r="N119" s="337"/>
      <c r="O119" s="167"/>
      <c r="P119" s="167"/>
      <c r="Q119" s="167"/>
      <c r="R119" s="167"/>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N4:N5"/>
    <mergeCell ref="A119:C119"/>
    <mergeCell ref="J119:K119"/>
    <mergeCell ref="L119:N119"/>
    <mergeCell ref="A117:C117"/>
    <mergeCell ref="J117:K117"/>
    <mergeCell ref="L117:N117"/>
    <mergeCell ref="A118:C118"/>
    <mergeCell ref="J118:K118"/>
    <mergeCell ref="L118:N118"/>
  </mergeCells>
  <pageMargins left="0.51181102362204722" right="0.51181102362204722" top="0.98425196850393704" bottom="0.98425196850393704" header="0.51181102362204722" footer="0.51181102362204722"/>
  <pageSetup paperSize="9" scale="62" fitToHeight="0" orientation="landscape" r:id="rId1"/>
  <headerFooter>
    <oddHeader>&amp;L &amp;C &amp;R</oddHeader>
    <oddFooter>&amp;L &amp;CAvenida Hermogêno Cursino dos Santos, 342
Menino Deus, CEP: 99440-000 Salto do Jacuí – RS &amp;R</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S119"/>
  <sheetViews>
    <sheetView showWhiteSpace="0" view="pageBreakPreview" topLeftCell="A14" zoomScaleNormal="100" zoomScaleSheetLayoutView="100" workbookViewId="0">
      <selection activeCell="A114" sqref="A114:XFD114"/>
    </sheetView>
  </sheetViews>
  <sheetFormatPr defaultRowHeight="14.25" x14ac:dyDescent="0.2"/>
  <cols>
    <col min="1" max="3" width="10" bestFit="1" customWidth="1"/>
    <col min="4" max="4" width="60" bestFit="1" customWidth="1"/>
    <col min="5" max="5" width="6" customWidth="1"/>
    <col min="6" max="6" width="10" bestFit="1" customWidth="1"/>
    <col min="7" max="10" width="11.5" bestFit="1" customWidth="1"/>
    <col min="11" max="11" width="12.375" bestFit="1" customWidth="1"/>
    <col min="12" max="13" width="13.875" bestFit="1" customWidth="1"/>
    <col min="14" max="14" width="8.75" bestFit="1" customWidth="1"/>
    <col min="15" max="15" width="9.25" bestFit="1" customWidth="1"/>
  </cols>
  <sheetData>
    <row r="1" spans="1:15" ht="15" x14ac:dyDescent="0.2">
      <c r="A1" s="131"/>
      <c r="B1" s="131"/>
      <c r="C1" s="131"/>
      <c r="D1" s="131" t="s">
        <v>0</v>
      </c>
      <c r="E1" s="351" t="s">
        <v>1</v>
      </c>
      <c r="F1" s="351"/>
      <c r="G1" s="351"/>
      <c r="H1" s="351" t="s">
        <v>2</v>
      </c>
      <c r="I1" s="351"/>
      <c r="J1" s="351"/>
      <c r="K1" s="351" t="s">
        <v>3</v>
      </c>
      <c r="L1" s="351"/>
      <c r="M1" s="351"/>
      <c r="N1" s="351"/>
    </row>
    <row r="2" spans="1:15" ht="50.25" customHeight="1" x14ac:dyDescent="0.2">
      <c r="A2" s="132"/>
      <c r="B2" s="132"/>
      <c r="C2" s="132"/>
      <c r="D2" s="132" t="s">
        <v>1396</v>
      </c>
      <c r="E2" s="352" t="s">
        <v>436</v>
      </c>
      <c r="F2" s="352"/>
      <c r="G2" s="352"/>
      <c r="H2" s="352" t="s">
        <v>297</v>
      </c>
      <c r="I2" s="352"/>
      <c r="J2" s="352"/>
      <c r="K2" s="352" t="s">
        <v>5</v>
      </c>
      <c r="L2" s="352"/>
      <c r="M2" s="352"/>
      <c r="N2" s="352"/>
    </row>
    <row r="3" spans="1:15" ht="23.25" customHeight="1" x14ac:dyDescent="0.25">
      <c r="A3" s="346" t="s">
        <v>6</v>
      </c>
      <c r="B3" s="347"/>
      <c r="C3" s="347"/>
      <c r="D3" s="347"/>
      <c r="E3" s="347"/>
      <c r="F3" s="347"/>
      <c r="G3" s="347"/>
      <c r="H3" s="347"/>
      <c r="I3" s="347"/>
      <c r="J3" s="347"/>
      <c r="K3" s="347"/>
      <c r="L3" s="347"/>
      <c r="M3" s="347"/>
      <c r="N3" s="347"/>
    </row>
    <row r="4" spans="1:15" ht="15" customHeight="1" x14ac:dyDescent="0.2">
      <c r="A4" s="348" t="s">
        <v>7</v>
      </c>
      <c r="B4" s="348" t="s">
        <v>8</v>
      </c>
      <c r="C4" s="348" t="s">
        <v>9</v>
      </c>
      <c r="D4" s="349" t="s">
        <v>10</v>
      </c>
      <c r="E4" s="348" t="s">
        <v>11</v>
      </c>
      <c r="F4" s="350" t="s">
        <v>12</v>
      </c>
      <c r="G4" s="350" t="s">
        <v>13</v>
      </c>
      <c r="H4" s="348" t="s">
        <v>14</v>
      </c>
      <c r="I4" s="349"/>
      <c r="J4" s="349"/>
      <c r="K4" s="348" t="s">
        <v>15</v>
      </c>
      <c r="L4" s="349"/>
      <c r="M4" s="349"/>
      <c r="N4" s="350" t="s">
        <v>16</v>
      </c>
    </row>
    <row r="5" spans="1:15" ht="15" customHeight="1" x14ac:dyDescent="0.2">
      <c r="A5" s="348"/>
      <c r="B5" s="348"/>
      <c r="C5" s="348"/>
      <c r="D5" s="350"/>
      <c r="E5" s="350"/>
      <c r="F5" s="350"/>
      <c r="G5" s="350"/>
      <c r="H5" s="133" t="s">
        <v>17</v>
      </c>
      <c r="I5" s="133" t="s">
        <v>18</v>
      </c>
      <c r="J5" s="133" t="s">
        <v>15</v>
      </c>
      <c r="K5" s="133" t="s">
        <v>17</v>
      </c>
      <c r="L5" s="133" t="s">
        <v>18</v>
      </c>
      <c r="M5" s="133" t="s">
        <v>15</v>
      </c>
      <c r="N5" s="350"/>
    </row>
    <row r="6" spans="1:15" x14ac:dyDescent="0.2">
      <c r="A6" s="271" t="s">
        <v>19</v>
      </c>
      <c r="B6" s="271"/>
      <c r="C6" s="271"/>
      <c r="D6" s="134" t="s">
        <v>20</v>
      </c>
      <c r="E6" s="134"/>
      <c r="F6" s="135"/>
      <c r="G6" s="134"/>
      <c r="H6" s="145"/>
      <c r="I6" s="145"/>
      <c r="J6" s="145"/>
      <c r="K6" s="145"/>
      <c r="L6" s="145"/>
      <c r="M6" s="146">
        <f>SUM(M7:M11)</f>
        <v>1199.6600000000001</v>
      </c>
      <c r="N6" s="137">
        <f t="shared" ref="N6:N38" si="0">M6 / $M$115</f>
        <v>1.8809307168673407E-3</v>
      </c>
    </row>
    <row r="7" spans="1:15" x14ac:dyDescent="0.2">
      <c r="A7" s="140" t="s">
        <v>21</v>
      </c>
      <c r="B7" s="140">
        <v>106168</v>
      </c>
      <c r="C7" s="140" t="s">
        <v>23</v>
      </c>
      <c r="D7" s="138" t="s">
        <v>448</v>
      </c>
      <c r="E7" s="140" t="s">
        <v>25</v>
      </c>
      <c r="F7" s="141">
        <f>F101</f>
        <v>1463</v>
      </c>
      <c r="G7" s="147">
        <f>'Todas as Ruas'!G7</f>
        <v>0.67</v>
      </c>
      <c r="H7" s="147">
        <f>'Todas as Ruas'!H7</f>
        <v>0.25</v>
      </c>
      <c r="I7" s="147">
        <f>'Todas as Ruas'!I7</f>
        <v>0.56999999999999995</v>
      </c>
      <c r="J7" s="147">
        <f>'Todas as Ruas'!J7</f>
        <v>0.82</v>
      </c>
      <c r="K7" s="147">
        <f>ROUND(F7 * H7, 2)</f>
        <v>365.75</v>
      </c>
      <c r="L7" s="147">
        <f>M7 - K7</f>
        <v>833.91000000000008</v>
      </c>
      <c r="M7" s="147">
        <f>ROUND(F7 * J7, 2)</f>
        <v>1199.6600000000001</v>
      </c>
      <c r="N7" s="142">
        <f t="shared" si="0"/>
        <v>1.8809307168673407E-3</v>
      </c>
      <c r="O7">
        <f>TRUNC(F7*G7,2)</f>
        <v>980.21</v>
      </c>
    </row>
    <row r="8" spans="1:15" hidden="1" x14ac:dyDescent="0.2">
      <c r="A8" s="140" t="s">
        <v>298</v>
      </c>
      <c r="B8" s="140" t="s">
        <v>299</v>
      </c>
      <c r="C8" s="140" t="s">
        <v>110</v>
      </c>
      <c r="D8" s="138" t="s">
        <v>111</v>
      </c>
      <c r="E8" s="140" t="s">
        <v>25</v>
      </c>
      <c r="F8" s="141">
        <v>0</v>
      </c>
      <c r="G8" s="147">
        <f>'Todas as Ruas'!G8</f>
        <v>5</v>
      </c>
      <c r="H8" s="147">
        <f>'Todas as Ruas'!H8</f>
        <v>5.86</v>
      </c>
      <c r="I8" s="147">
        <f>'Todas as Ruas'!I8</f>
        <v>0.3</v>
      </c>
      <c r="J8" s="147">
        <f>'Todas as Ruas'!J8</f>
        <v>6.16</v>
      </c>
      <c r="K8" s="147">
        <f>ROUND(F8 * H8, 2)</f>
        <v>0</v>
      </c>
      <c r="L8" s="147">
        <f>M8 - K8</f>
        <v>0</v>
      </c>
      <c r="M8" s="147">
        <f>ROUND(F8 * J8, 2)</f>
        <v>0</v>
      </c>
      <c r="N8" s="142">
        <f t="shared" si="0"/>
        <v>0</v>
      </c>
      <c r="O8">
        <f t="shared" ref="O8:O70" si="1">TRUNC(F8*G8,2)</f>
        <v>0</v>
      </c>
    </row>
    <row r="9" spans="1:15" hidden="1" x14ac:dyDescent="0.2">
      <c r="A9" s="140" t="s">
        <v>29</v>
      </c>
      <c r="B9" s="140" t="s">
        <v>30</v>
      </c>
      <c r="C9" s="140" t="s">
        <v>31</v>
      </c>
      <c r="D9" s="138" t="s">
        <v>32</v>
      </c>
      <c r="E9" s="140" t="s">
        <v>33</v>
      </c>
      <c r="F9" s="141">
        <v>0</v>
      </c>
      <c r="G9" s="147">
        <f>'Todas as Ruas'!G9</f>
        <v>11428.162650000002</v>
      </c>
      <c r="H9" s="147">
        <f>'Todas as Ruas'!H9</f>
        <v>461.45</v>
      </c>
      <c r="I9" s="147">
        <f>'Todas as Ruas'!I9</f>
        <v>10403.4</v>
      </c>
      <c r="J9" s="147">
        <f>'Todas as Ruas'!J9</f>
        <v>14100.06</v>
      </c>
      <c r="K9" s="147">
        <f>ROUND(F9 * H9, 2)</f>
        <v>0</v>
      </c>
      <c r="L9" s="147">
        <f>M9 - K9</f>
        <v>0</v>
      </c>
      <c r="M9" s="147">
        <f>ROUND(F9 * J9, 2)</f>
        <v>0</v>
      </c>
      <c r="N9" s="142">
        <f t="shared" si="0"/>
        <v>0</v>
      </c>
      <c r="O9">
        <f t="shared" si="1"/>
        <v>0</v>
      </c>
    </row>
    <row r="10" spans="1:15" ht="25.5" hidden="1" x14ac:dyDescent="0.2">
      <c r="A10" s="140" t="s">
        <v>300</v>
      </c>
      <c r="B10" s="140" t="s">
        <v>301</v>
      </c>
      <c r="C10" s="140" t="s">
        <v>110</v>
      </c>
      <c r="D10" s="138" t="s">
        <v>159</v>
      </c>
      <c r="E10" s="140" t="s">
        <v>155</v>
      </c>
      <c r="F10" s="141">
        <v>0</v>
      </c>
      <c r="G10" s="147">
        <f>'Todas as Ruas'!G10</f>
        <v>1992.46</v>
      </c>
      <c r="H10" s="147">
        <f>'Todas as Ruas'!H10</f>
        <v>303.82</v>
      </c>
      <c r="I10" s="147">
        <f>'Todas as Ruas'!I10</f>
        <v>2154.4699999999998</v>
      </c>
      <c r="J10" s="147">
        <f>'Todas as Ruas'!J10</f>
        <v>2458.29</v>
      </c>
      <c r="K10" s="147">
        <f>ROUND(F10 * H10, 2)</f>
        <v>0</v>
      </c>
      <c r="L10" s="147">
        <f>M10 - K10</f>
        <v>0</v>
      </c>
      <c r="M10" s="147">
        <f>ROUND(F10 * J10, 2)</f>
        <v>0</v>
      </c>
      <c r="N10" s="142">
        <f t="shared" si="0"/>
        <v>0</v>
      </c>
      <c r="O10">
        <f t="shared" si="1"/>
        <v>0</v>
      </c>
    </row>
    <row r="11" spans="1:15" ht="25.5" hidden="1" x14ac:dyDescent="0.2">
      <c r="A11" s="140" t="s">
        <v>302</v>
      </c>
      <c r="B11" s="140" t="s">
        <v>303</v>
      </c>
      <c r="C11" s="140" t="s">
        <v>110</v>
      </c>
      <c r="D11" s="138" t="s">
        <v>160</v>
      </c>
      <c r="E11" s="140" t="s">
        <v>155</v>
      </c>
      <c r="F11" s="141">
        <v>0</v>
      </c>
      <c r="G11" s="147">
        <f>'Todas as Ruas'!G11</f>
        <v>136.57</v>
      </c>
      <c r="H11" s="147">
        <f>'Todas as Ruas'!H11</f>
        <v>25.87</v>
      </c>
      <c r="I11" s="147">
        <f>'Todas as Ruas'!I11</f>
        <v>142.63</v>
      </c>
      <c r="J11" s="147">
        <f>'Todas as Ruas'!J11</f>
        <v>168.5</v>
      </c>
      <c r="K11" s="147">
        <f>ROUND(F11 * H11, 2)</f>
        <v>0</v>
      </c>
      <c r="L11" s="147">
        <f>M11 - K11</f>
        <v>0</v>
      </c>
      <c r="M11" s="147">
        <f>ROUND(F11 * J11, 2)</f>
        <v>0</v>
      </c>
      <c r="N11" s="142">
        <f t="shared" si="0"/>
        <v>0</v>
      </c>
      <c r="O11">
        <f t="shared" si="1"/>
        <v>0</v>
      </c>
    </row>
    <row r="12" spans="1:15" x14ac:dyDescent="0.2">
      <c r="A12" s="271" t="s">
        <v>34</v>
      </c>
      <c r="B12" s="271"/>
      <c r="C12" s="271"/>
      <c r="D12" s="134" t="s">
        <v>35</v>
      </c>
      <c r="E12" s="134"/>
      <c r="F12" s="136"/>
      <c r="G12" s="145"/>
      <c r="H12" s="145"/>
      <c r="I12" s="145"/>
      <c r="J12" s="145"/>
      <c r="K12" s="145"/>
      <c r="L12" s="145"/>
      <c r="M12" s="146">
        <f>SUM(M13:M23)</f>
        <v>28059.15</v>
      </c>
      <c r="N12" s="137">
        <f t="shared" si="0"/>
        <v>4.3993562446183285E-2</v>
      </c>
      <c r="O12">
        <f t="shared" si="1"/>
        <v>0</v>
      </c>
    </row>
    <row r="13" spans="1:15" x14ac:dyDescent="0.2">
      <c r="A13" s="140" t="s">
        <v>36</v>
      </c>
      <c r="B13" s="140" t="s">
        <v>304</v>
      </c>
      <c r="C13" s="140" t="s">
        <v>110</v>
      </c>
      <c r="D13" s="138" t="s">
        <v>305</v>
      </c>
      <c r="E13" s="140" t="s">
        <v>306</v>
      </c>
      <c r="F13" s="141">
        <v>0.1</v>
      </c>
      <c r="G13" s="147">
        <f>'Todas as Ruas'!G13</f>
        <v>30360.664499999999</v>
      </c>
      <c r="H13" s="147">
        <f>'Todas as Ruas'!H13</f>
        <v>37458.980000000003</v>
      </c>
      <c r="I13" s="147">
        <f>'Todas as Ruas'!I13</f>
        <v>0</v>
      </c>
      <c r="J13" s="147">
        <f>'Todas as Ruas'!J13</f>
        <v>37458.980000000003</v>
      </c>
      <c r="K13" s="147">
        <f t="shared" ref="K13:K23" si="2">ROUND(F13 * H13, 2)</f>
        <v>3745.9</v>
      </c>
      <c r="L13" s="147">
        <f t="shared" ref="L13:L23" si="3">M13 - K13</f>
        <v>0</v>
      </c>
      <c r="M13" s="147">
        <f t="shared" ref="M13:M23" si="4">ROUND(F13 * J13, 2)</f>
        <v>3745.9</v>
      </c>
      <c r="N13" s="142">
        <f t="shared" si="0"/>
        <v>5.8731460349710505E-3</v>
      </c>
      <c r="O13">
        <f t="shared" si="1"/>
        <v>3036.06</v>
      </c>
    </row>
    <row r="14" spans="1:15" x14ac:dyDescent="0.2">
      <c r="A14" s="140" t="s">
        <v>40</v>
      </c>
      <c r="B14" s="140" t="s">
        <v>307</v>
      </c>
      <c r="C14" s="140" t="s">
        <v>110</v>
      </c>
      <c r="D14" s="138" t="s">
        <v>308</v>
      </c>
      <c r="E14" s="140" t="s">
        <v>306</v>
      </c>
      <c r="F14" s="141">
        <v>0.25</v>
      </c>
      <c r="G14" s="147">
        <f>'Todas as Ruas'!G14</f>
        <v>13144.4879</v>
      </c>
      <c r="H14" s="147">
        <f>'Todas as Ruas'!H14</f>
        <v>16217.66</v>
      </c>
      <c r="I14" s="147">
        <f>'Todas as Ruas'!I14</f>
        <v>0</v>
      </c>
      <c r="J14" s="147">
        <f>'Todas as Ruas'!J14</f>
        <v>16217.66</v>
      </c>
      <c r="K14" s="147">
        <f t="shared" si="2"/>
        <v>4054.42</v>
      </c>
      <c r="L14" s="147">
        <f t="shared" si="3"/>
        <v>0</v>
      </c>
      <c r="M14" s="147">
        <f t="shared" si="4"/>
        <v>4054.42</v>
      </c>
      <c r="N14" s="142">
        <f t="shared" si="0"/>
        <v>6.3568703775080298E-3</v>
      </c>
      <c r="O14">
        <f t="shared" si="1"/>
        <v>3286.12</v>
      </c>
    </row>
    <row r="15" spans="1:15" x14ac:dyDescent="0.2">
      <c r="A15" s="140" t="s">
        <v>309</v>
      </c>
      <c r="B15" s="140" t="s">
        <v>310</v>
      </c>
      <c r="C15" s="140" t="s">
        <v>110</v>
      </c>
      <c r="D15" s="138" t="s">
        <v>311</v>
      </c>
      <c r="E15" s="140" t="s">
        <v>306</v>
      </c>
      <c r="F15" s="141">
        <v>0.25</v>
      </c>
      <c r="G15" s="147">
        <f>'Todas as Ruas'!G15</f>
        <v>7296.3648999999996</v>
      </c>
      <c r="H15" s="147">
        <f>'Todas as Ruas'!H15</f>
        <v>9002.25</v>
      </c>
      <c r="I15" s="147">
        <f>'Todas as Ruas'!I15</f>
        <v>0</v>
      </c>
      <c r="J15" s="147">
        <f>'Todas as Ruas'!J15</f>
        <v>9002.25</v>
      </c>
      <c r="K15" s="147">
        <f t="shared" si="2"/>
        <v>2250.56</v>
      </c>
      <c r="L15" s="147">
        <f t="shared" si="3"/>
        <v>0</v>
      </c>
      <c r="M15" s="147">
        <f t="shared" si="4"/>
        <v>2250.56</v>
      </c>
      <c r="N15" s="142">
        <f t="shared" si="0"/>
        <v>3.5286226382082939E-3</v>
      </c>
      <c r="O15">
        <f t="shared" si="1"/>
        <v>1824.09</v>
      </c>
    </row>
    <row r="16" spans="1:15" x14ac:dyDescent="0.2">
      <c r="A16" s="140" t="s">
        <v>100</v>
      </c>
      <c r="B16" s="140" t="s">
        <v>312</v>
      </c>
      <c r="C16" s="140" t="s">
        <v>110</v>
      </c>
      <c r="D16" s="138" t="s">
        <v>313</v>
      </c>
      <c r="E16" s="140" t="s">
        <v>306</v>
      </c>
      <c r="F16" s="141">
        <v>0.25</v>
      </c>
      <c r="G16" s="147">
        <f>'Todas as Ruas'!G16</f>
        <v>5189.7538000000004</v>
      </c>
      <c r="H16" s="147">
        <f>'Todas as Ruas'!H16</f>
        <v>6403.11</v>
      </c>
      <c r="I16" s="147">
        <f>'Todas as Ruas'!I16</f>
        <v>0</v>
      </c>
      <c r="J16" s="147">
        <f>'Todas as Ruas'!J16</f>
        <v>6403.11</v>
      </c>
      <c r="K16" s="147">
        <f t="shared" si="2"/>
        <v>1600.78</v>
      </c>
      <c r="L16" s="147">
        <f t="shared" si="3"/>
        <v>0</v>
      </c>
      <c r="M16" s="147">
        <f t="shared" si="4"/>
        <v>1600.78</v>
      </c>
      <c r="N16" s="142">
        <f t="shared" si="0"/>
        <v>2.5098413491713495E-3</v>
      </c>
      <c r="O16">
        <f t="shared" si="1"/>
        <v>1297.43</v>
      </c>
    </row>
    <row r="17" spans="1:15" x14ac:dyDescent="0.2">
      <c r="A17" s="140" t="s">
        <v>314</v>
      </c>
      <c r="B17" s="140" t="s">
        <v>315</v>
      </c>
      <c r="C17" s="140" t="s">
        <v>110</v>
      </c>
      <c r="D17" s="138" t="s">
        <v>316</v>
      </c>
      <c r="E17" s="140" t="s">
        <v>306</v>
      </c>
      <c r="F17" s="141">
        <v>0.25</v>
      </c>
      <c r="G17" s="147">
        <f>'Todas as Ruas'!G17</f>
        <v>8605.0395000000008</v>
      </c>
      <c r="H17" s="147">
        <f>'Todas as Ruas'!H17</f>
        <v>10616.88</v>
      </c>
      <c r="I17" s="147">
        <f>'Todas as Ruas'!I17</f>
        <v>0</v>
      </c>
      <c r="J17" s="147">
        <f>'Todas as Ruas'!J17</f>
        <v>10616.89</v>
      </c>
      <c r="K17" s="147">
        <f>M17</f>
        <v>2654.22</v>
      </c>
      <c r="L17" s="147">
        <f t="shared" si="3"/>
        <v>0</v>
      </c>
      <c r="M17" s="147">
        <f t="shared" si="4"/>
        <v>2654.22</v>
      </c>
      <c r="N17" s="142">
        <f t="shared" si="0"/>
        <v>4.1615157022186549E-3</v>
      </c>
      <c r="O17">
        <f t="shared" si="1"/>
        <v>2151.25</v>
      </c>
    </row>
    <row r="18" spans="1:15" x14ac:dyDescent="0.2">
      <c r="A18" s="140" t="s">
        <v>317</v>
      </c>
      <c r="B18" s="140" t="s">
        <v>318</v>
      </c>
      <c r="C18" s="140" t="s">
        <v>110</v>
      </c>
      <c r="D18" s="138" t="s">
        <v>319</v>
      </c>
      <c r="E18" s="140" t="s">
        <v>306</v>
      </c>
      <c r="F18" s="141">
        <v>0.1</v>
      </c>
      <c r="G18" s="147">
        <f>'Todas as Ruas'!G18</f>
        <v>5778.4354999999996</v>
      </c>
      <c r="H18" s="147">
        <f>'Todas as Ruas'!H18</f>
        <v>7129.42</v>
      </c>
      <c r="I18" s="147">
        <f>'Todas as Ruas'!I18</f>
        <v>0</v>
      </c>
      <c r="J18" s="147">
        <f>'Todas as Ruas'!J18</f>
        <v>7129.43</v>
      </c>
      <c r="K18" s="147">
        <f>M18</f>
        <v>712.94</v>
      </c>
      <c r="L18" s="147">
        <f t="shared" si="3"/>
        <v>0</v>
      </c>
      <c r="M18" s="147">
        <f t="shared" si="4"/>
        <v>712.94</v>
      </c>
      <c r="N18" s="142">
        <f t="shared" si="0"/>
        <v>1.1178090002862493E-3</v>
      </c>
      <c r="O18">
        <f t="shared" si="1"/>
        <v>577.84</v>
      </c>
    </row>
    <row r="19" spans="1:15" x14ac:dyDescent="0.2">
      <c r="A19" s="140" t="s">
        <v>320</v>
      </c>
      <c r="B19" s="140" t="s">
        <v>321</v>
      </c>
      <c r="C19" s="140" t="s">
        <v>110</v>
      </c>
      <c r="D19" s="138" t="s">
        <v>322</v>
      </c>
      <c r="E19" s="140" t="s">
        <v>306</v>
      </c>
      <c r="F19" s="141">
        <v>0.25</v>
      </c>
      <c r="G19" s="147">
        <f>'Todas as Ruas'!G19</f>
        <v>4987.0394999999999</v>
      </c>
      <c r="H19" s="147">
        <f>'Todas as Ruas'!H19</f>
        <v>6152.99</v>
      </c>
      <c r="I19" s="147">
        <f>'Todas as Ruas'!I19</f>
        <v>0</v>
      </c>
      <c r="J19" s="147">
        <f>'Todas as Ruas'!J19</f>
        <v>6153</v>
      </c>
      <c r="K19" s="147">
        <f>M19</f>
        <v>1538.25</v>
      </c>
      <c r="L19" s="147">
        <f t="shared" si="3"/>
        <v>0</v>
      </c>
      <c r="M19" s="147">
        <f t="shared" si="4"/>
        <v>1538.25</v>
      </c>
      <c r="N19" s="142">
        <f t="shared" si="0"/>
        <v>2.4118014064161402E-3</v>
      </c>
      <c r="O19">
        <f t="shared" si="1"/>
        <v>1246.75</v>
      </c>
    </row>
    <row r="20" spans="1:15" x14ac:dyDescent="0.2">
      <c r="A20" s="140" t="s">
        <v>323</v>
      </c>
      <c r="B20" s="140" t="s">
        <v>324</v>
      </c>
      <c r="C20" s="140" t="s">
        <v>110</v>
      </c>
      <c r="D20" s="138" t="s">
        <v>325</v>
      </c>
      <c r="E20" s="140" t="s">
        <v>306</v>
      </c>
      <c r="F20" s="141">
        <v>0.25</v>
      </c>
      <c r="G20" s="147">
        <f>'Todas as Ruas'!G20</f>
        <v>7704.9210000000003</v>
      </c>
      <c r="H20" s="147">
        <f>'Todas as Ruas'!H20</f>
        <v>9506.33</v>
      </c>
      <c r="I20" s="147">
        <f>'Todas as Ruas'!I20</f>
        <v>0</v>
      </c>
      <c r="J20" s="147">
        <f>'Todas as Ruas'!J20</f>
        <v>9506.33</v>
      </c>
      <c r="K20" s="147">
        <f t="shared" si="2"/>
        <v>2376.58</v>
      </c>
      <c r="L20" s="147">
        <f t="shared" si="3"/>
        <v>0</v>
      </c>
      <c r="M20" s="147">
        <f t="shared" si="4"/>
        <v>2376.58</v>
      </c>
      <c r="N20" s="142">
        <f t="shared" si="0"/>
        <v>3.7262076947573346E-3</v>
      </c>
      <c r="O20">
        <f t="shared" si="1"/>
        <v>1926.23</v>
      </c>
    </row>
    <row r="21" spans="1:15" x14ac:dyDescent="0.2">
      <c r="A21" s="140" t="s">
        <v>326</v>
      </c>
      <c r="B21" s="140" t="s">
        <v>327</v>
      </c>
      <c r="C21" s="140" t="s">
        <v>110</v>
      </c>
      <c r="D21" s="138" t="s">
        <v>328</v>
      </c>
      <c r="E21" s="140" t="s">
        <v>39</v>
      </c>
      <c r="F21" s="141">
        <f>ROUND(($F$7/'Todas as Ruas'!$F$7)*320,2)</f>
        <v>13.2</v>
      </c>
      <c r="G21" s="147">
        <f>'Todas as Ruas'!G21</f>
        <v>245.17779999999999</v>
      </c>
      <c r="H21" s="147">
        <f>'Todas as Ruas'!H21</f>
        <v>0</v>
      </c>
      <c r="I21" s="147">
        <f>'Todas as Ruas'!I21</f>
        <v>302.49</v>
      </c>
      <c r="J21" s="147">
        <f>'Todas as Ruas'!J21</f>
        <v>302.5</v>
      </c>
      <c r="K21" s="147">
        <f t="shared" si="2"/>
        <v>0</v>
      </c>
      <c r="L21" s="147">
        <f t="shared" si="3"/>
        <v>3993</v>
      </c>
      <c r="M21" s="147">
        <f t="shared" si="4"/>
        <v>3993</v>
      </c>
      <c r="N21" s="142">
        <f t="shared" si="0"/>
        <v>6.260570788766226E-3</v>
      </c>
      <c r="O21">
        <f t="shared" si="1"/>
        <v>3236.34</v>
      </c>
    </row>
    <row r="22" spans="1:15" x14ac:dyDescent="0.2">
      <c r="A22" s="140" t="s">
        <v>329</v>
      </c>
      <c r="B22" s="140" t="s">
        <v>327</v>
      </c>
      <c r="C22" s="140" t="s">
        <v>110</v>
      </c>
      <c r="D22" s="138" t="s">
        <v>328</v>
      </c>
      <c r="E22" s="140" t="s">
        <v>39</v>
      </c>
      <c r="F22" s="141">
        <v>4.96</v>
      </c>
      <c r="G22" s="147">
        <f>'Todas as Ruas'!G22</f>
        <v>245.17779999999999</v>
      </c>
      <c r="H22" s="147">
        <f>'Todas as Ruas'!H22</f>
        <v>0</v>
      </c>
      <c r="I22" s="147">
        <f>'Todas as Ruas'!I22</f>
        <v>302.49</v>
      </c>
      <c r="J22" s="147">
        <f>'Todas as Ruas'!J22</f>
        <v>302.5</v>
      </c>
      <c r="K22" s="147">
        <f t="shared" si="2"/>
        <v>0</v>
      </c>
      <c r="L22" s="147">
        <f t="shared" si="3"/>
        <v>1500.4</v>
      </c>
      <c r="M22" s="147">
        <f t="shared" si="4"/>
        <v>1500.4</v>
      </c>
      <c r="N22" s="142">
        <f t="shared" si="0"/>
        <v>2.3524569024454909E-3</v>
      </c>
      <c r="O22">
        <f t="shared" si="1"/>
        <v>1216.08</v>
      </c>
    </row>
    <row r="23" spans="1:15" ht="25.5" x14ac:dyDescent="0.2">
      <c r="A23" s="140" t="s">
        <v>330</v>
      </c>
      <c r="B23" s="140" t="s">
        <v>331</v>
      </c>
      <c r="C23" s="140" t="s">
        <v>110</v>
      </c>
      <c r="D23" s="138" t="s">
        <v>238</v>
      </c>
      <c r="E23" s="140" t="s">
        <v>155</v>
      </c>
      <c r="F23" s="141">
        <v>0.04</v>
      </c>
      <c r="G23" s="147">
        <f>'Todas as Ruas'!G23</f>
        <v>73595.7984</v>
      </c>
      <c r="H23" s="147">
        <f>'Todas as Ruas'!H23</f>
        <v>0</v>
      </c>
      <c r="I23" s="147">
        <f>'Todas as Ruas'!I23</f>
        <v>90802.48</v>
      </c>
      <c r="J23" s="147">
        <f>'Todas as Ruas'!J23</f>
        <v>90802.49</v>
      </c>
      <c r="K23" s="147">
        <f t="shared" si="2"/>
        <v>0</v>
      </c>
      <c r="L23" s="147">
        <f t="shared" si="3"/>
        <v>3632.1</v>
      </c>
      <c r="M23" s="147">
        <f t="shared" si="4"/>
        <v>3632.1</v>
      </c>
      <c r="N23" s="142">
        <f t="shared" si="0"/>
        <v>5.6947205514344627E-3</v>
      </c>
      <c r="O23">
        <f t="shared" si="1"/>
        <v>2943.83</v>
      </c>
    </row>
    <row r="24" spans="1:15" hidden="1" x14ac:dyDescent="0.2">
      <c r="A24" s="271" t="s">
        <v>43</v>
      </c>
      <c r="B24" s="271"/>
      <c r="C24" s="271"/>
      <c r="D24" s="134" t="s">
        <v>108</v>
      </c>
      <c r="E24" s="134"/>
      <c r="F24" s="136"/>
      <c r="G24" s="145"/>
      <c r="H24" s="145"/>
      <c r="I24" s="145"/>
      <c r="J24" s="145"/>
      <c r="K24" s="145"/>
      <c r="L24" s="145"/>
      <c r="M24" s="146">
        <f>SUM(M25:M38)</f>
        <v>0</v>
      </c>
      <c r="N24" s="137">
        <f t="shared" si="0"/>
        <v>0</v>
      </c>
      <c r="O24">
        <f t="shared" si="1"/>
        <v>0</v>
      </c>
    </row>
    <row r="25" spans="1:15" hidden="1" x14ac:dyDescent="0.2">
      <c r="A25" s="140" t="s">
        <v>45</v>
      </c>
      <c r="B25" s="140" t="s">
        <v>332</v>
      </c>
      <c r="C25" s="140" t="s">
        <v>110</v>
      </c>
      <c r="D25" s="138" t="s">
        <v>113</v>
      </c>
      <c r="E25" s="140" t="s">
        <v>48</v>
      </c>
      <c r="F25" s="141">
        <v>0</v>
      </c>
      <c r="G25" s="147">
        <f>'Todas as Ruas'!G25</f>
        <v>7.03</v>
      </c>
      <c r="H25" s="147">
        <f>'Todas as Ruas'!H25</f>
        <v>1.1200000000000001</v>
      </c>
      <c r="I25" s="147">
        <f>'Todas as Ruas'!I25</f>
        <v>7.55</v>
      </c>
      <c r="J25" s="147">
        <f>'Todas as Ruas'!J25</f>
        <v>8.67</v>
      </c>
      <c r="K25" s="147">
        <f t="shared" ref="K25:K31" si="5">ROUND(F25 * H25, 2)</f>
        <v>0</v>
      </c>
      <c r="L25" s="147">
        <f t="shared" ref="L25:L32" si="6">M25 - K25</f>
        <v>0</v>
      </c>
      <c r="M25" s="147">
        <f t="shared" ref="M25:M31" si="7">ROUND(F25 * J25, 2)</f>
        <v>0</v>
      </c>
      <c r="N25" s="142">
        <f t="shared" si="0"/>
        <v>0</v>
      </c>
      <c r="O25">
        <f t="shared" si="1"/>
        <v>0</v>
      </c>
    </row>
    <row r="26" spans="1:15" ht="25.5" hidden="1" x14ac:dyDescent="0.2">
      <c r="A26" s="140" t="s">
        <v>49</v>
      </c>
      <c r="B26" s="140" t="s">
        <v>333</v>
      </c>
      <c r="C26" s="140" t="s">
        <v>110</v>
      </c>
      <c r="D26" s="138" t="s">
        <v>114</v>
      </c>
      <c r="E26" s="140" t="s">
        <v>48</v>
      </c>
      <c r="F26" s="141">
        <v>0</v>
      </c>
      <c r="G26" s="147">
        <f>'Todas as Ruas'!G26</f>
        <v>163.35</v>
      </c>
      <c r="H26" s="147">
        <f>'Todas as Ruas'!H26</f>
        <v>12.29</v>
      </c>
      <c r="I26" s="147">
        <f>'Todas as Ruas'!I26</f>
        <v>189.25</v>
      </c>
      <c r="J26" s="147">
        <f>'Todas as Ruas'!J26</f>
        <v>201.54</v>
      </c>
      <c r="K26" s="147">
        <f t="shared" si="5"/>
        <v>0</v>
      </c>
      <c r="L26" s="147">
        <f t="shared" si="6"/>
        <v>0</v>
      </c>
      <c r="M26" s="147">
        <f t="shared" si="7"/>
        <v>0</v>
      </c>
      <c r="N26" s="142">
        <f t="shared" si="0"/>
        <v>0</v>
      </c>
      <c r="O26">
        <f t="shared" si="1"/>
        <v>0</v>
      </c>
    </row>
    <row r="27" spans="1:15" hidden="1" x14ac:dyDescent="0.2">
      <c r="A27" s="140" t="s">
        <v>52</v>
      </c>
      <c r="B27" s="140" t="s">
        <v>334</v>
      </c>
      <c r="C27" s="140" t="s">
        <v>110</v>
      </c>
      <c r="D27" s="138" t="s">
        <v>335</v>
      </c>
      <c r="E27" s="140" t="s">
        <v>336</v>
      </c>
      <c r="F27" s="141">
        <v>0</v>
      </c>
      <c r="G27" s="147">
        <f>'Todas as Ruas'!G27</f>
        <v>470.66</v>
      </c>
      <c r="H27" s="147">
        <f>'Todas as Ruas'!H27</f>
        <v>66.45</v>
      </c>
      <c r="I27" s="147">
        <f>'Todas as Ruas'!I27</f>
        <v>514.25</v>
      </c>
      <c r="J27" s="147">
        <f>'Todas as Ruas'!J27</f>
        <v>580.70000000000005</v>
      </c>
      <c r="K27" s="147">
        <f t="shared" si="5"/>
        <v>0</v>
      </c>
      <c r="L27" s="147">
        <f t="shared" si="6"/>
        <v>0</v>
      </c>
      <c r="M27" s="147">
        <f t="shared" si="7"/>
        <v>0</v>
      </c>
      <c r="N27" s="142">
        <f t="shared" si="0"/>
        <v>0</v>
      </c>
      <c r="O27">
        <f t="shared" si="1"/>
        <v>0</v>
      </c>
    </row>
    <row r="28" spans="1:15" hidden="1" x14ac:dyDescent="0.2">
      <c r="A28" s="140" t="s">
        <v>55</v>
      </c>
      <c r="B28" s="140" t="s">
        <v>337</v>
      </c>
      <c r="C28" s="140" t="s">
        <v>110</v>
      </c>
      <c r="D28" s="138" t="s">
        <v>115</v>
      </c>
      <c r="E28" s="140" t="s">
        <v>48</v>
      </c>
      <c r="F28" s="141">
        <v>0</v>
      </c>
      <c r="G28" s="147">
        <f>'Todas as Ruas'!G28</f>
        <v>20.21</v>
      </c>
      <c r="H28" s="147">
        <f>'Todas as Ruas'!H28</f>
        <v>18.850000000000001</v>
      </c>
      <c r="I28" s="147">
        <f>'Todas as Ruas'!I28</f>
        <v>6.08</v>
      </c>
      <c r="J28" s="147">
        <f>'Todas as Ruas'!J28</f>
        <v>24.93</v>
      </c>
      <c r="K28" s="147">
        <f t="shared" si="5"/>
        <v>0</v>
      </c>
      <c r="L28" s="147">
        <f t="shared" si="6"/>
        <v>0</v>
      </c>
      <c r="M28" s="147">
        <f t="shared" si="7"/>
        <v>0</v>
      </c>
      <c r="N28" s="142">
        <f t="shared" si="0"/>
        <v>0</v>
      </c>
      <c r="O28">
        <f t="shared" si="1"/>
        <v>0</v>
      </c>
    </row>
    <row r="29" spans="1:15" ht="25.5" hidden="1" x14ac:dyDescent="0.2">
      <c r="A29" s="140" t="s">
        <v>59</v>
      </c>
      <c r="B29" s="140" t="s">
        <v>338</v>
      </c>
      <c r="C29" s="140" t="s">
        <v>110</v>
      </c>
      <c r="D29" s="138" t="s">
        <v>119</v>
      </c>
      <c r="E29" s="140" t="s">
        <v>48</v>
      </c>
      <c r="F29" s="141">
        <v>0</v>
      </c>
      <c r="G29" s="147">
        <f>'Todas as Ruas'!G29</f>
        <v>240.05</v>
      </c>
      <c r="H29" s="147">
        <f>'Todas as Ruas'!H29</f>
        <v>1.03</v>
      </c>
      <c r="I29" s="147">
        <f>'Todas as Ruas'!I29</f>
        <v>295.14</v>
      </c>
      <c r="J29" s="147">
        <f>'Todas as Ruas'!J29</f>
        <v>296.17</v>
      </c>
      <c r="K29" s="147">
        <f t="shared" si="5"/>
        <v>0</v>
      </c>
      <c r="L29" s="147">
        <f t="shared" si="6"/>
        <v>0</v>
      </c>
      <c r="M29" s="147">
        <f t="shared" si="7"/>
        <v>0</v>
      </c>
      <c r="N29" s="142">
        <f t="shared" si="0"/>
        <v>0</v>
      </c>
      <c r="O29">
        <f t="shared" si="1"/>
        <v>0</v>
      </c>
    </row>
    <row r="30" spans="1:15" hidden="1" x14ac:dyDescent="0.2">
      <c r="A30" s="140" t="s">
        <v>339</v>
      </c>
      <c r="B30" s="140" t="s">
        <v>340</v>
      </c>
      <c r="C30" s="140" t="s">
        <v>110</v>
      </c>
      <c r="D30" s="138" t="s">
        <v>116</v>
      </c>
      <c r="E30" s="140" t="s">
        <v>341</v>
      </c>
      <c r="F30" s="141">
        <v>0</v>
      </c>
      <c r="G30" s="147">
        <f>'Todas as Ruas'!G30</f>
        <v>0.82</v>
      </c>
      <c r="H30" s="147">
        <f>'Todas as Ruas'!H30</f>
        <v>0</v>
      </c>
      <c r="I30" s="147">
        <f>'Todas as Ruas'!I30</f>
        <v>1.01</v>
      </c>
      <c r="J30" s="147">
        <f>'Todas as Ruas'!J30</f>
        <v>1.01</v>
      </c>
      <c r="K30" s="147">
        <f t="shared" si="5"/>
        <v>0</v>
      </c>
      <c r="L30" s="147">
        <f t="shared" si="6"/>
        <v>0</v>
      </c>
      <c r="M30" s="147">
        <f t="shared" si="7"/>
        <v>0</v>
      </c>
      <c r="N30" s="142">
        <f t="shared" si="0"/>
        <v>0</v>
      </c>
      <c r="O30">
        <f t="shared" si="1"/>
        <v>0</v>
      </c>
    </row>
    <row r="31" spans="1:15" hidden="1" x14ac:dyDescent="0.2">
      <c r="A31" s="140" t="s">
        <v>342</v>
      </c>
      <c r="B31" s="140" t="s">
        <v>343</v>
      </c>
      <c r="C31" s="140" t="s">
        <v>110</v>
      </c>
      <c r="D31" s="138" t="s">
        <v>344</v>
      </c>
      <c r="E31" s="140" t="s">
        <v>25</v>
      </c>
      <c r="F31" s="141">
        <v>0</v>
      </c>
      <c r="G31" s="147">
        <f>'Todas as Ruas'!G31</f>
        <v>0.56000000000000005</v>
      </c>
      <c r="H31" s="147">
        <f>'Todas as Ruas'!H31</f>
        <v>0.05</v>
      </c>
      <c r="I31" s="147">
        <f>'Todas as Ruas'!I31</f>
        <v>0.64</v>
      </c>
      <c r="J31" s="147">
        <f>'Todas as Ruas'!J31</f>
        <v>0.69</v>
      </c>
      <c r="K31" s="147">
        <f t="shared" si="5"/>
        <v>0</v>
      </c>
      <c r="L31" s="147">
        <f t="shared" si="6"/>
        <v>0</v>
      </c>
      <c r="M31" s="147">
        <f t="shared" si="7"/>
        <v>0</v>
      </c>
      <c r="N31" s="142">
        <f t="shared" si="0"/>
        <v>0</v>
      </c>
      <c r="O31">
        <f t="shared" si="1"/>
        <v>0</v>
      </c>
    </row>
    <row r="32" spans="1:15" ht="25.5" hidden="1" x14ac:dyDescent="0.2">
      <c r="A32" s="140" t="s">
        <v>345</v>
      </c>
      <c r="B32" s="140" t="s">
        <v>346</v>
      </c>
      <c r="C32" s="140" t="s">
        <v>110</v>
      </c>
      <c r="D32" s="138" t="s">
        <v>222</v>
      </c>
      <c r="E32" s="140" t="s">
        <v>120</v>
      </c>
      <c r="F32" s="141">
        <v>0</v>
      </c>
      <c r="G32" s="147">
        <f>'Todas as Ruas'!G32</f>
        <v>3122.09</v>
      </c>
      <c r="H32" s="147">
        <f>'Todas as Ruas'!H32</f>
        <v>0</v>
      </c>
      <c r="I32" s="147">
        <f>'Todas as Ruas'!I32</f>
        <v>3590.4</v>
      </c>
      <c r="J32" s="147" t="str">
        <f>'Todas as Ruas'!J32</f>
        <v>3590,4
(15.0%)</v>
      </c>
      <c r="K32" s="147">
        <f>TRUNC(F32 * H32, 2)</f>
        <v>0</v>
      </c>
      <c r="L32" s="147">
        <f t="shared" si="6"/>
        <v>0</v>
      </c>
      <c r="M32" s="147">
        <f>ROUND((F32 * 1 ) * TRUNC(G32 * (1 + 15 / 100), 2), 2)</f>
        <v>0</v>
      </c>
      <c r="N32" s="142">
        <f t="shared" si="0"/>
        <v>0</v>
      </c>
      <c r="O32">
        <f t="shared" si="1"/>
        <v>0</v>
      </c>
    </row>
    <row r="33" spans="1:15" ht="38.25" hidden="1" x14ac:dyDescent="0.2">
      <c r="A33" s="140" t="s">
        <v>347</v>
      </c>
      <c r="B33" s="140" t="s">
        <v>348</v>
      </c>
      <c r="C33" s="140" t="s">
        <v>23</v>
      </c>
      <c r="D33" s="138" t="s">
        <v>349</v>
      </c>
      <c r="E33" s="140" t="s">
        <v>350</v>
      </c>
      <c r="F33" s="141">
        <v>0</v>
      </c>
      <c r="G33" s="147">
        <f>'Todas as Ruas'!G33</f>
        <v>1.69</v>
      </c>
      <c r="H33" s="147">
        <f>'Todas as Ruas'!H33</f>
        <v>0.13</v>
      </c>
      <c r="I33" s="147">
        <f>'Todas as Ruas'!I33</f>
        <v>1.95</v>
      </c>
      <c r="J33" s="147">
        <f>'Todas as Ruas'!J33</f>
        <v>2.08</v>
      </c>
      <c r="K33" s="147">
        <f t="shared" ref="K33:K38" si="8">ROUND(F33 * H33, 2)</f>
        <v>0</v>
      </c>
      <c r="L33" s="147">
        <f t="shared" ref="L33:L38" si="9">M33 - K33</f>
        <v>0</v>
      </c>
      <c r="M33" s="147">
        <f t="shared" ref="M33:M38" si="10">ROUND(F33 * J33, 2)</f>
        <v>0</v>
      </c>
      <c r="N33" s="142">
        <f t="shared" si="0"/>
        <v>0</v>
      </c>
      <c r="O33">
        <f t="shared" si="1"/>
        <v>0</v>
      </c>
    </row>
    <row r="34" spans="1:15" ht="38.25" hidden="1" x14ac:dyDescent="0.2">
      <c r="A34" s="140" t="s">
        <v>351</v>
      </c>
      <c r="B34" s="140" t="s">
        <v>352</v>
      </c>
      <c r="C34" s="140" t="s">
        <v>23</v>
      </c>
      <c r="D34" s="138" t="s">
        <v>353</v>
      </c>
      <c r="E34" s="140" t="s">
        <v>350</v>
      </c>
      <c r="F34" s="141">
        <v>0</v>
      </c>
      <c r="G34" s="147">
        <f>'Todas as Ruas'!G34</f>
        <v>0.64</v>
      </c>
      <c r="H34" s="147">
        <f>'Todas as Ruas'!H34</f>
        <v>0.05</v>
      </c>
      <c r="I34" s="147">
        <f>'Todas as Ruas'!I34</f>
        <v>0.73</v>
      </c>
      <c r="J34" s="147">
        <f>'Todas as Ruas'!J34</f>
        <v>0.78</v>
      </c>
      <c r="K34" s="147">
        <f t="shared" si="8"/>
        <v>0</v>
      </c>
      <c r="L34" s="147">
        <f t="shared" si="9"/>
        <v>0</v>
      </c>
      <c r="M34" s="147">
        <f t="shared" si="10"/>
        <v>0</v>
      </c>
      <c r="N34" s="142">
        <f t="shared" si="0"/>
        <v>0</v>
      </c>
      <c r="O34">
        <f t="shared" si="1"/>
        <v>0</v>
      </c>
    </row>
    <row r="35" spans="1:15" ht="25.5" hidden="1" x14ac:dyDescent="0.2">
      <c r="A35" s="140" t="s">
        <v>354</v>
      </c>
      <c r="B35" s="140" t="s">
        <v>355</v>
      </c>
      <c r="C35" s="140" t="s">
        <v>110</v>
      </c>
      <c r="D35" s="138" t="s">
        <v>356</v>
      </c>
      <c r="E35" s="140" t="s">
        <v>155</v>
      </c>
      <c r="F35" s="141">
        <v>0</v>
      </c>
      <c r="G35" s="147">
        <f>'Todas as Ruas'!G35</f>
        <v>4969.53</v>
      </c>
      <c r="H35" s="147">
        <f>'Todas as Ruas'!H35</f>
        <v>2317.2199999999998</v>
      </c>
      <c r="I35" s="147">
        <f>'Todas as Ruas'!I35</f>
        <v>3814.18</v>
      </c>
      <c r="J35" s="147">
        <f>'Todas as Ruas'!J35</f>
        <v>6131.4</v>
      </c>
      <c r="K35" s="147">
        <f t="shared" si="8"/>
        <v>0</v>
      </c>
      <c r="L35" s="147">
        <f t="shared" si="9"/>
        <v>0</v>
      </c>
      <c r="M35" s="147">
        <f t="shared" si="10"/>
        <v>0</v>
      </c>
      <c r="N35" s="142">
        <f t="shared" si="0"/>
        <v>0</v>
      </c>
      <c r="O35">
        <f t="shared" si="1"/>
        <v>0</v>
      </c>
    </row>
    <row r="36" spans="1:15" ht="25.5" hidden="1" x14ac:dyDescent="0.2">
      <c r="A36" s="140" t="s">
        <v>1545</v>
      </c>
      <c r="B36" s="140">
        <v>1023</v>
      </c>
      <c r="C36" s="140" t="s">
        <v>31</v>
      </c>
      <c r="D36" s="138" t="s">
        <v>1548</v>
      </c>
      <c r="E36" s="140" t="s">
        <v>155</v>
      </c>
      <c r="F36" s="141">
        <v>0</v>
      </c>
      <c r="G36" s="147">
        <v>1900.28</v>
      </c>
      <c r="H36" s="147">
        <f>J36-I36</f>
        <v>468.90999999999985</v>
      </c>
      <c r="I36" s="147">
        <f>ROUND(J36*0.8,2)</f>
        <v>1875.65</v>
      </c>
      <c r="J36" s="147">
        <f>'Todas as Ruas'!J36</f>
        <v>2344.56</v>
      </c>
      <c r="K36" s="147">
        <f t="shared" si="8"/>
        <v>0</v>
      </c>
      <c r="L36" s="147">
        <f t="shared" si="9"/>
        <v>0</v>
      </c>
      <c r="M36" s="147">
        <f t="shared" si="10"/>
        <v>0</v>
      </c>
      <c r="N36" s="142">
        <f t="shared" ref="N36" si="11">M36 / $M$115</f>
        <v>0</v>
      </c>
    </row>
    <row r="37" spans="1:15" ht="25.5" hidden="1" x14ac:dyDescent="0.2">
      <c r="A37" s="140" t="s">
        <v>1546</v>
      </c>
      <c r="B37" s="140" t="s">
        <v>358</v>
      </c>
      <c r="C37" s="140" t="s">
        <v>110</v>
      </c>
      <c r="D37" s="138" t="s">
        <v>359</v>
      </c>
      <c r="E37" s="140" t="s">
        <v>336</v>
      </c>
      <c r="F37" s="141">
        <v>0</v>
      </c>
      <c r="G37" s="147">
        <f>'Todas as Ruas'!G37</f>
        <v>51.88</v>
      </c>
      <c r="H37" s="147">
        <f>'Todas as Ruas'!H37</f>
        <v>13.89</v>
      </c>
      <c r="I37" s="147">
        <f>'Todas as Ruas'!I37</f>
        <v>50.11</v>
      </c>
      <c r="J37" s="147">
        <f>'Todas as Ruas'!J37</f>
        <v>64</v>
      </c>
      <c r="K37" s="147">
        <f t="shared" si="8"/>
        <v>0</v>
      </c>
      <c r="L37" s="147">
        <f t="shared" si="9"/>
        <v>0</v>
      </c>
      <c r="M37" s="147">
        <f t="shared" si="10"/>
        <v>0</v>
      </c>
      <c r="N37" s="142">
        <f t="shared" si="0"/>
        <v>0</v>
      </c>
      <c r="O37">
        <f t="shared" si="1"/>
        <v>0</v>
      </c>
    </row>
    <row r="38" spans="1:15" ht="25.5" hidden="1" x14ac:dyDescent="0.2">
      <c r="A38" s="140" t="s">
        <v>1547</v>
      </c>
      <c r="B38" s="140" t="s">
        <v>361</v>
      </c>
      <c r="C38" s="140" t="s">
        <v>110</v>
      </c>
      <c r="D38" s="138" t="s">
        <v>362</v>
      </c>
      <c r="E38" s="140" t="s">
        <v>155</v>
      </c>
      <c r="F38" s="141">
        <v>0</v>
      </c>
      <c r="G38" s="147">
        <f>'Todas as Ruas'!G38</f>
        <v>798.59</v>
      </c>
      <c r="H38" s="147">
        <f>'Todas as Ruas'!H38</f>
        <v>324.83999999999997</v>
      </c>
      <c r="I38" s="147">
        <f>'Todas as Ruas'!I38</f>
        <v>660.46</v>
      </c>
      <c r="J38" s="147">
        <f>'Todas as Ruas'!J38</f>
        <v>985.3</v>
      </c>
      <c r="K38" s="147">
        <f t="shared" si="8"/>
        <v>0</v>
      </c>
      <c r="L38" s="147">
        <f t="shared" si="9"/>
        <v>0</v>
      </c>
      <c r="M38" s="147">
        <f t="shared" si="10"/>
        <v>0</v>
      </c>
      <c r="N38" s="142">
        <f t="shared" si="0"/>
        <v>0</v>
      </c>
      <c r="O38">
        <f t="shared" si="1"/>
        <v>0</v>
      </c>
    </row>
    <row r="39" spans="1:15" hidden="1" x14ac:dyDescent="0.2">
      <c r="A39" s="271" t="s">
        <v>61</v>
      </c>
      <c r="B39" s="271"/>
      <c r="C39" s="271"/>
      <c r="D39" s="134" t="s">
        <v>62</v>
      </c>
      <c r="E39" s="134"/>
      <c r="F39" s="136"/>
      <c r="G39" s="145"/>
      <c r="H39" s="145"/>
      <c r="I39" s="145"/>
      <c r="J39" s="145"/>
      <c r="K39" s="145"/>
      <c r="L39" s="145"/>
      <c r="M39" s="146">
        <f>M40+M50+M60</f>
        <v>0</v>
      </c>
      <c r="N39" s="137">
        <f t="shared" ref="N39:N70" si="12">M39 / $M$115</f>
        <v>0</v>
      </c>
      <c r="O39">
        <f t="shared" si="1"/>
        <v>0</v>
      </c>
    </row>
    <row r="40" spans="1:15" hidden="1" x14ac:dyDescent="0.2">
      <c r="A40" s="271" t="s">
        <v>63</v>
      </c>
      <c r="B40" s="271"/>
      <c r="C40" s="271"/>
      <c r="D40" s="134" t="s">
        <v>64</v>
      </c>
      <c r="E40" s="134"/>
      <c r="F40" s="136"/>
      <c r="G40" s="145"/>
      <c r="H40" s="145"/>
      <c r="I40" s="145"/>
      <c r="J40" s="145"/>
      <c r="K40" s="145"/>
      <c r="L40" s="145"/>
      <c r="M40" s="146">
        <f>SUM(M41:M49)</f>
        <v>0</v>
      </c>
      <c r="N40" s="137">
        <f t="shared" si="12"/>
        <v>0</v>
      </c>
      <c r="O40">
        <f t="shared" si="1"/>
        <v>0</v>
      </c>
    </row>
    <row r="41" spans="1:15" hidden="1" x14ac:dyDescent="0.2">
      <c r="A41" s="140" t="s">
        <v>65</v>
      </c>
      <c r="B41" s="140" t="s">
        <v>363</v>
      </c>
      <c r="C41" s="140" t="s">
        <v>110</v>
      </c>
      <c r="D41" s="138" t="s">
        <v>129</v>
      </c>
      <c r="E41" s="140" t="s">
        <v>25</v>
      </c>
      <c r="F41" s="141">
        <v>0</v>
      </c>
      <c r="G41" s="147">
        <f>'Todas as Ruas'!G41</f>
        <v>0.42</v>
      </c>
      <c r="H41" s="147">
        <f>'Todas as Ruas'!H41</f>
        <v>0.03</v>
      </c>
      <c r="I41" s="147">
        <f>'Todas as Ruas'!I41</f>
        <v>0.48</v>
      </c>
      <c r="J41" s="147">
        <f>'Todas as Ruas'!J41</f>
        <v>0.51</v>
      </c>
      <c r="K41" s="147">
        <f>ROUND(F41 * H41, 2)</f>
        <v>0</v>
      </c>
      <c r="L41" s="147">
        <f t="shared" ref="L41:L49" si="13">M41 - K41</f>
        <v>0</v>
      </c>
      <c r="M41" s="147">
        <f>ROUND(F41 * J41, 2)</f>
        <v>0</v>
      </c>
      <c r="N41" s="142">
        <f t="shared" si="12"/>
        <v>0</v>
      </c>
      <c r="O41">
        <f t="shared" si="1"/>
        <v>0</v>
      </c>
    </row>
    <row r="42" spans="1:15" ht="25.5" hidden="1" x14ac:dyDescent="0.2">
      <c r="A42" s="140" t="s">
        <v>67</v>
      </c>
      <c r="B42" s="140" t="s">
        <v>364</v>
      </c>
      <c r="C42" s="140" t="s">
        <v>110</v>
      </c>
      <c r="D42" s="138" t="s">
        <v>224</v>
      </c>
      <c r="E42" s="140" t="s">
        <v>120</v>
      </c>
      <c r="F42" s="141">
        <v>0</v>
      </c>
      <c r="G42" s="147">
        <f>'Todas as Ruas'!G42</f>
        <v>3133.24</v>
      </c>
      <c r="H42" s="147">
        <f>'Todas as Ruas'!H42</f>
        <v>0</v>
      </c>
      <c r="I42" s="147">
        <f>'Todas as Ruas'!I42</f>
        <v>3603.22</v>
      </c>
      <c r="J42" s="147" t="str">
        <f>'Todas as Ruas'!J42</f>
        <v>3603,22
(15.0%)</v>
      </c>
      <c r="K42" s="147">
        <f>TRUNC(F42 * H42, 2)</f>
        <v>0</v>
      </c>
      <c r="L42" s="147">
        <f t="shared" si="13"/>
        <v>0</v>
      </c>
      <c r="M42" s="147">
        <f>ROUND((F42 * 1 ) * TRUNC(G42 * (1 + 15 / 100), 2), 2)</f>
        <v>0</v>
      </c>
      <c r="N42" s="142">
        <f t="shared" si="12"/>
        <v>0</v>
      </c>
      <c r="O42">
        <f t="shared" si="1"/>
        <v>0</v>
      </c>
    </row>
    <row r="43" spans="1:15" ht="38.25" hidden="1" x14ac:dyDescent="0.2">
      <c r="A43" s="140" t="s">
        <v>69</v>
      </c>
      <c r="B43" s="140" t="s">
        <v>348</v>
      </c>
      <c r="C43" s="140" t="s">
        <v>23</v>
      </c>
      <c r="D43" s="138" t="s">
        <v>349</v>
      </c>
      <c r="E43" s="140" t="s">
        <v>350</v>
      </c>
      <c r="F43" s="141">
        <v>0</v>
      </c>
      <c r="G43" s="147">
        <f>'Todas as Ruas'!G43</f>
        <v>1.69</v>
      </c>
      <c r="H43" s="147">
        <f>'Todas as Ruas'!H43</f>
        <v>0.13</v>
      </c>
      <c r="I43" s="147">
        <f>'Todas as Ruas'!I43</f>
        <v>1.95</v>
      </c>
      <c r="J43" s="147">
        <f>'Todas as Ruas'!J43</f>
        <v>2.08</v>
      </c>
      <c r="K43" s="147">
        <f>ROUND(F43 * H43, 2)</f>
        <v>0</v>
      </c>
      <c r="L43" s="147">
        <f t="shared" si="13"/>
        <v>0</v>
      </c>
      <c r="M43" s="147">
        <f>ROUND(F43 * J43, 2)</f>
        <v>0</v>
      </c>
      <c r="N43" s="142">
        <f t="shared" si="12"/>
        <v>0</v>
      </c>
      <c r="O43">
        <f t="shared" si="1"/>
        <v>0</v>
      </c>
    </row>
    <row r="44" spans="1:15" ht="38.25" hidden="1" x14ac:dyDescent="0.2">
      <c r="A44" s="140" t="s">
        <v>365</v>
      </c>
      <c r="B44" s="140" t="s">
        <v>352</v>
      </c>
      <c r="C44" s="140" t="s">
        <v>23</v>
      </c>
      <c r="D44" s="138" t="s">
        <v>353</v>
      </c>
      <c r="E44" s="140" t="s">
        <v>350</v>
      </c>
      <c r="F44" s="141">
        <v>0</v>
      </c>
      <c r="G44" s="147">
        <f>'Todas as Ruas'!G44</f>
        <v>0.64</v>
      </c>
      <c r="H44" s="147">
        <f>'Todas as Ruas'!H44</f>
        <v>0.05</v>
      </c>
      <c r="I44" s="147">
        <f>'Todas as Ruas'!I44</f>
        <v>0.73</v>
      </c>
      <c r="J44" s="147">
        <f>'Todas as Ruas'!J44</f>
        <v>0.78</v>
      </c>
      <c r="K44" s="147">
        <f>ROUND(F44 * H44, 2)</f>
        <v>0</v>
      </c>
      <c r="L44" s="147">
        <f t="shared" si="13"/>
        <v>0</v>
      </c>
      <c r="M44" s="147">
        <f>ROUND(F44 * J44, 2)</f>
        <v>0</v>
      </c>
      <c r="N44" s="142">
        <f t="shared" si="12"/>
        <v>0</v>
      </c>
      <c r="O44">
        <f t="shared" si="1"/>
        <v>0</v>
      </c>
    </row>
    <row r="45" spans="1:15" hidden="1" x14ac:dyDescent="0.2">
      <c r="A45" s="140" t="s">
        <v>366</v>
      </c>
      <c r="B45" s="140" t="s">
        <v>367</v>
      </c>
      <c r="C45" s="140" t="s">
        <v>110</v>
      </c>
      <c r="D45" s="138" t="s">
        <v>124</v>
      </c>
      <c r="E45" s="140" t="s">
        <v>120</v>
      </c>
      <c r="F45" s="141">
        <v>0</v>
      </c>
      <c r="G45" s="147">
        <f>'Todas as Ruas'!G45</f>
        <v>191.74</v>
      </c>
      <c r="H45" s="147">
        <f>'Todas as Ruas'!H45</f>
        <v>3.53</v>
      </c>
      <c r="I45" s="147">
        <f>'Todas as Ruas'!I45</f>
        <v>233.03</v>
      </c>
      <c r="J45" s="147">
        <f>'Todas as Ruas'!J45</f>
        <v>236.56</v>
      </c>
      <c r="K45" s="147">
        <f>ROUND(F45 * H45, 2)</f>
        <v>0</v>
      </c>
      <c r="L45" s="147">
        <f t="shared" si="13"/>
        <v>0</v>
      </c>
      <c r="M45" s="147">
        <f>ROUND(F45 * J45, 2)</f>
        <v>0</v>
      </c>
      <c r="N45" s="142">
        <f t="shared" si="12"/>
        <v>0</v>
      </c>
      <c r="O45">
        <f t="shared" si="1"/>
        <v>0</v>
      </c>
    </row>
    <row r="46" spans="1:15" ht="25.5" hidden="1" x14ac:dyDescent="0.2">
      <c r="A46" s="140" t="s">
        <v>368</v>
      </c>
      <c r="B46" s="140" t="s">
        <v>369</v>
      </c>
      <c r="C46" s="140" t="s">
        <v>110</v>
      </c>
      <c r="D46" s="138" t="s">
        <v>370</v>
      </c>
      <c r="E46" s="140" t="s">
        <v>120</v>
      </c>
      <c r="F46" s="141">
        <v>0</v>
      </c>
      <c r="G46" s="147">
        <f>'Todas as Ruas'!G46</f>
        <v>4117.58</v>
      </c>
      <c r="H46" s="147">
        <f>'Todas as Ruas'!H46</f>
        <v>0</v>
      </c>
      <c r="I46" s="147">
        <f>'Todas as Ruas'!I46</f>
        <v>4735.21</v>
      </c>
      <c r="J46" s="147" t="str">
        <f>'Todas as Ruas'!J46</f>
        <v>4735,21
(15.0%)</v>
      </c>
      <c r="K46" s="147">
        <f>TRUNC(F46 * H46, 2)</f>
        <v>0</v>
      </c>
      <c r="L46" s="147">
        <f t="shared" si="13"/>
        <v>0</v>
      </c>
      <c r="M46" s="147">
        <f>ROUND((F46 * 1 ) * TRUNC(G46 * (1 + 15 / 100), 2), 2)</f>
        <v>0</v>
      </c>
      <c r="N46" s="142">
        <f t="shared" si="12"/>
        <v>0</v>
      </c>
      <c r="O46">
        <f t="shared" si="1"/>
        <v>0</v>
      </c>
    </row>
    <row r="47" spans="1:15" ht="38.25" hidden="1" x14ac:dyDescent="0.2">
      <c r="A47" s="140" t="s">
        <v>371</v>
      </c>
      <c r="B47" s="140" t="s">
        <v>348</v>
      </c>
      <c r="C47" s="140" t="s">
        <v>23</v>
      </c>
      <c r="D47" s="138" t="s">
        <v>349</v>
      </c>
      <c r="E47" s="140" t="s">
        <v>350</v>
      </c>
      <c r="F47" s="141">
        <v>0</v>
      </c>
      <c r="G47" s="147">
        <f>'Todas as Ruas'!G47</f>
        <v>1.69</v>
      </c>
      <c r="H47" s="147">
        <f>'Todas as Ruas'!H47</f>
        <v>0.13</v>
      </c>
      <c r="I47" s="147">
        <f>'Todas as Ruas'!I47</f>
        <v>1.95</v>
      </c>
      <c r="J47" s="147">
        <f>'Todas as Ruas'!J47</f>
        <v>2.08</v>
      </c>
      <c r="K47" s="147">
        <f>ROUND(F47 * H47, 2)</f>
        <v>0</v>
      </c>
      <c r="L47" s="147">
        <f t="shared" si="13"/>
        <v>0</v>
      </c>
      <c r="M47" s="147">
        <f>ROUND(F47 * J47, 2)</f>
        <v>0</v>
      </c>
      <c r="N47" s="142">
        <f t="shared" si="12"/>
        <v>0</v>
      </c>
      <c r="O47">
        <f t="shared" si="1"/>
        <v>0</v>
      </c>
    </row>
    <row r="48" spans="1:15" ht="38.25" hidden="1" x14ac:dyDescent="0.2">
      <c r="A48" s="140" t="s">
        <v>372</v>
      </c>
      <c r="B48" s="140" t="s">
        <v>352</v>
      </c>
      <c r="C48" s="140" t="s">
        <v>23</v>
      </c>
      <c r="D48" s="138" t="s">
        <v>353</v>
      </c>
      <c r="E48" s="140" t="s">
        <v>350</v>
      </c>
      <c r="F48" s="141">
        <v>0</v>
      </c>
      <c r="G48" s="147">
        <f>'Todas as Ruas'!G48</f>
        <v>0.64</v>
      </c>
      <c r="H48" s="147">
        <f>'Todas as Ruas'!H48</f>
        <v>0.05</v>
      </c>
      <c r="I48" s="147">
        <f>'Todas as Ruas'!I48</f>
        <v>0.73</v>
      </c>
      <c r="J48" s="147">
        <f>'Todas as Ruas'!J48</f>
        <v>0.78</v>
      </c>
      <c r="K48" s="147">
        <f>ROUND(F48 * H48, 2)</f>
        <v>0</v>
      </c>
      <c r="L48" s="147">
        <f t="shared" si="13"/>
        <v>0</v>
      </c>
      <c r="M48" s="147">
        <f>ROUND(F48 * J48, 2)</f>
        <v>0</v>
      </c>
      <c r="N48" s="142">
        <f t="shared" si="12"/>
        <v>0</v>
      </c>
      <c r="O48">
        <f t="shared" si="1"/>
        <v>0</v>
      </c>
    </row>
    <row r="49" spans="1:15" hidden="1" x14ac:dyDescent="0.2">
      <c r="A49" s="140" t="s">
        <v>373</v>
      </c>
      <c r="B49" s="140" t="s">
        <v>340</v>
      </c>
      <c r="C49" s="140" t="s">
        <v>110</v>
      </c>
      <c r="D49" s="138" t="s">
        <v>116</v>
      </c>
      <c r="E49" s="140" t="s">
        <v>341</v>
      </c>
      <c r="F49" s="141">
        <v>0</v>
      </c>
      <c r="G49" s="147">
        <f>'Todas as Ruas'!G49</f>
        <v>0.82</v>
      </c>
      <c r="H49" s="147">
        <f>'Todas as Ruas'!H49</f>
        <v>0</v>
      </c>
      <c r="I49" s="147">
        <f>'Todas as Ruas'!I49</f>
        <v>1.01</v>
      </c>
      <c r="J49" s="147">
        <f>'Todas as Ruas'!J49</f>
        <v>1.01</v>
      </c>
      <c r="K49" s="147">
        <f>ROUND(F49 * H49, 2)</f>
        <v>0</v>
      </c>
      <c r="L49" s="147">
        <f t="shared" si="13"/>
        <v>0</v>
      </c>
      <c r="M49" s="147">
        <f>ROUND(F49 * J49, 2)</f>
        <v>0</v>
      </c>
      <c r="N49" s="142">
        <f t="shared" si="12"/>
        <v>0</v>
      </c>
      <c r="O49">
        <f t="shared" si="1"/>
        <v>0</v>
      </c>
    </row>
    <row r="50" spans="1:15" hidden="1" x14ac:dyDescent="0.2">
      <c r="A50" s="271" t="s">
        <v>70</v>
      </c>
      <c r="B50" s="271"/>
      <c r="C50" s="271"/>
      <c r="D50" s="134" t="s">
        <v>71</v>
      </c>
      <c r="E50" s="134"/>
      <c r="F50" s="136"/>
      <c r="G50" s="145"/>
      <c r="H50" s="145"/>
      <c r="I50" s="145"/>
      <c r="J50" s="145"/>
      <c r="K50" s="145"/>
      <c r="L50" s="145"/>
      <c r="M50" s="146">
        <f>SUM(M51:M59)</f>
        <v>0</v>
      </c>
      <c r="N50" s="137">
        <f t="shared" si="12"/>
        <v>0</v>
      </c>
      <c r="O50">
        <f t="shared" si="1"/>
        <v>0</v>
      </c>
    </row>
    <row r="51" spans="1:15" hidden="1" x14ac:dyDescent="0.2">
      <c r="A51" s="140" t="s">
        <v>72</v>
      </c>
      <c r="B51" s="140" t="s">
        <v>363</v>
      </c>
      <c r="C51" s="140" t="s">
        <v>110</v>
      </c>
      <c r="D51" s="138" t="s">
        <v>129</v>
      </c>
      <c r="E51" s="140" t="s">
        <v>25</v>
      </c>
      <c r="F51" s="141">
        <v>0</v>
      </c>
      <c r="G51" s="147">
        <f>'Todas as Ruas'!G51</f>
        <v>0.42</v>
      </c>
      <c r="H51" s="147">
        <f>'Todas as Ruas'!H51</f>
        <v>0.03</v>
      </c>
      <c r="I51" s="147">
        <f>'Todas as Ruas'!I51</f>
        <v>0.48</v>
      </c>
      <c r="J51" s="147">
        <f>'Todas as Ruas'!J51</f>
        <v>0.51</v>
      </c>
      <c r="K51" s="147">
        <f>ROUND(F51 * H51, 2)</f>
        <v>0</v>
      </c>
      <c r="L51" s="147">
        <f t="shared" ref="L51:L59" si="14">M51 - K51</f>
        <v>0</v>
      </c>
      <c r="M51" s="147">
        <f>ROUND(F51 * J51, 2)</f>
        <v>0</v>
      </c>
      <c r="N51" s="142">
        <f t="shared" si="12"/>
        <v>0</v>
      </c>
      <c r="O51">
        <f t="shared" si="1"/>
        <v>0</v>
      </c>
    </row>
    <row r="52" spans="1:15" ht="25.5" hidden="1" x14ac:dyDescent="0.2">
      <c r="A52" s="140" t="s">
        <v>1473</v>
      </c>
      <c r="B52" s="140" t="s">
        <v>364</v>
      </c>
      <c r="C52" s="140" t="s">
        <v>110</v>
      </c>
      <c r="D52" s="138" t="s">
        <v>224</v>
      </c>
      <c r="E52" s="140" t="s">
        <v>120</v>
      </c>
      <c r="F52" s="141">
        <v>0</v>
      </c>
      <c r="G52" s="147">
        <f>'Todas as Ruas'!G52</f>
        <v>3133.24</v>
      </c>
      <c r="H52" s="147">
        <f>'Todas as Ruas'!H52</f>
        <v>0</v>
      </c>
      <c r="I52" s="147">
        <f>'Todas as Ruas'!I52</f>
        <v>3603.22</v>
      </c>
      <c r="J52" s="147" t="str">
        <f>'Todas as Ruas'!J52</f>
        <v>3603,22
(15.0%)</v>
      </c>
      <c r="K52" s="147">
        <f t="shared" ref="K52:K56" si="15">TRUNC(F52 * H52, 2)</f>
        <v>0</v>
      </c>
      <c r="L52" s="147">
        <f t="shared" si="14"/>
        <v>0</v>
      </c>
      <c r="M52" s="147">
        <f>ROUND((F52 * 1 ) * TRUNC(G52 * (1 + 15 / 100), 2), 2)</f>
        <v>0</v>
      </c>
      <c r="N52" s="142">
        <f t="shared" si="12"/>
        <v>0</v>
      </c>
      <c r="O52">
        <f t="shared" si="1"/>
        <v>0</v>
      </c>
    </row>
    <row r="53" spans="1:15" ht="38.25" hidden="1" x14ac:dyDescent="0.2">
      <c r="A53" s="140" t="s">
        <v>1474</v>
      </c>
      <c r="B53" s="140" t="s">
        <v>348</v>
      </c>
      <c r="C53" s="140" t="s">
        <v>23</v>
      </c>
      <c r="D53" s="138" t="s">
        <v>349</v>
      </c>
      <c r="E53" s="140" t="s">
        <v>350</v>
      </c>
      <c r="F53" s="141">
        <v>0</v>
      </c>
      <c r="G53" s="147">
        <f>'Todas as Ruas'!G53</f>
        <v>1.69</v>
      </c>
      <c r="H53" s="147">
        <f>'Todas as Ruas'!H53</f>
        <v>0.13</v>
      </c>
      <c r="I53" s="147">
        <f>'Todas as Ruas'!I53</f>
        <v>1.95</v>
      </c>
      <c r="J53" s="147">
        <f>'Todas as Ruas'!J53</f>
        <v>2.08</v>
      </c>
      <c r="K53" s="147">
        <f>ROUND(F53 * H53, 2)</f>
        <v>0</v>
      </c>
      <c r="L53" s="147">
        <f t="shared" si="14"/>
        <v>0</v>
      </c>
      <c r="M53" s="147">
        <f>ROUND(F53 * J53, 2)</f>
        <v>0</v>
      </c>
      <c r="N53" s="142">
        <f t="shared" si="12"/>
        <v>0</v>
      </c>
      <c r="O53">
        <f t="shared" si="1"/>
        <v>0</v>
      </c>
    </row>
    <row r="54" spans="1:15" ht="38.25" hidden="1" x14ac:dyDescent="0.2">
      <c r="A54" s="140" t="s">
        <v>1475</v>
      </c>
      <c r="B54" s="140" t="s">
        <v>352</v>
      </c>
      <c r="C54" s="140" t="s">
        <v>23</v>
      </c>
      <c r="D54" s="138" t="s">
        <v>353</v>
      </c>
      <c r="E54" s="140" t="s">
        <v>350</v>
      </c>
      <c r="F54" s="141">
        <v>0</v>
      </c>
      <c r="G54" s="147">
        <f>'Todas as Ruas'!G54</f>
        <v>0.64</v>
      </c>
      <c r="H54" s="147">
        <f>'Todas as Ruas'!H54</f>
        <v>0.05</v>
      </c>
      <c r="I54" s="147">
        <f>'Todas as Ruas'!I54</f>
        <v>0.73</v>
      </c>
      <c r="J54" s="147">
        <f>'Todas as Ruas'!J54</f>
        <v>0.78</v>
      </c>
      <c r="K54" s="147">
        <f>ROUND(F54 * H54, 2)</f>
        <v>0</v>
      </c>
      <c r="L54" s="147">
        <f t="shared" si="14"/>
        <v>0</v>
      </c>
      <c r="M54" s="147">
        <f>ROUND(F54 * J54, 2)</f>
        <v>0</v>
      </c>
      <c r="N54" s="142">
        <f t="shared" si="12"/>
        <v>0</v>
      </c>
      <c r="O54">
        <f t="shared" si="1"/>
        <v>0</v>
      </c>
    </row>
    <row r="55" spans="1:15" hidden="1" x14ac:dyDescent="0.2">
      <c r="A55" s="140" t="s">
        <v>1476</v>
      </c>
      <c r="B55" s="140" t="s">
        <v>367</v>
      </c>
      <c r="C55" s="140" t="s">
        <v>110</v>
      </c>
      <c r="D55" s="138" t="s">
        <v>124</v>
      </c>
      <c r="E55" s="140" t="s">
        <v>120</v>
      </c>
      <c r="F55" s="141">
        <v>0</v>
      </c>
      <c r="G55" s="147">
        <f>'Todas as Ruas'!G55</f>
        <v>191.74</v>
      </c>
      <c r="H55" s="147">
        <f>'Todas as Ruas'!H55</f>
        <v>3.53</v>
      </c>
      <c r="I55" s="147">
        <f>'Todas as Ruas'!I55</f>
        <v>233.03</v>
      </c>
      <c r="J55" s="147">
        <f>'Todas as Ruas'!J55</f>
        <v>236.56</v>
      </c>
      <c r="K55" s="147">
        <f>ROUND(F55 * H55, 2)</f>
        <v>0</v>
      </c>
      <c r="L55" s="147">
        <f t="shared" si="14"/>
        <v>0</v>
      </c>
      <c r="M55" s="147">
        <f>ROUND(F55 * J55, 2)</f>
        <v>0</v>
      </c>
      <c r="N55" s="142">
        <f t="shared" si="12"/>
        <v>0</v>
      </c>
      <c r="O55">
        <f t="shared" si="1"/>
        <v>0</v>
      </c>
    </row>
    <row r="56" spans="1:15" ht="25.5" hidden="1" x14ac:dyDescent="0.2">
      <c r="A56" s="140" t="s">
        <v>1477</v>
      </c>
      <c r="B56" s="140" t="s">
        <v>369</v>
      </c>
      <c r="C56" s="140" t="s">
        <v>110</v>
      </c>
      <c r="D56" s="138" t="s">
        <v>370</v>
      </c>
      <c r="E56" s="140" t="s">
        <v>120</v>
      </c>
      <c r="F56" s="141">
        <v>0</v>
      </c>
      <c r="G56" s="147">
        <f>'Todas as Ruas'!G56</f>
        <v>4117.58</v>
      </c>
      <c r="H56" s="147">
        <f>'Todas as Ruas'!H56</f>
        <v>0</v>
      </c>
      <c r="I56" s="147">
        <f>'Todas as Ruas'!I56</f>
        <v>4735.21</v>
      </c>
      <c r="J56" s="147" t="str">
        <f>'Todas as Ruas'!J56</f>
        <v>4735,21
(15.0%)</v>
      </c>
      <c r="K56" s="147">
        <f t="shared" si="15"/>
        <v>0</v>
      </c>
      <c r="L56" s="147">
        <f t="shared" si="14"/>
        <v>0</v>
      </c>
      <c r="M56" s="147">
        <f>ROUND((F56 * 1 ) * TRUNC(G56 * (1 + 15 / 100), 2), 2)</f>
        <v>0</v>
      </c>
      <c r="N56" s="142">
        <f t="shared" si="12"/>
        <v>0</v>
      </c>
      <c r="O56">
        <f t="shared" si="1"/>
        <v>0</v>
      </c>
    </row>
    <row r="57" spans="1:15" ht="38.25" hidden="1" x14ac:dyDescent="0.2">
      <c r="A57" s="140" t="s">
        <v>1478</v>
      </c>
      <c r="B57" s="140" t="s">
        <v>348</v>
      </c>
      <c r="C57" s="140" t="s">
        <v>23</v>
      </c>
      <c r="D57" s="138" t="s">
        <v>349</v>
      </c>
      <c r="E57" s="140" t="s">
        <v>350</v>
      </c>
      <c r="F57" s="141">
        <v>0</v>
      </c>
      <c r="G57" s="147">
        <f>'Todas as Ruas'!G57</f>
        <v>1.69</v>
      </c>
      <c r="H57" s="147">
        <f>'Todas as Ruas'!H57</f>
        <v>0.13</v>
      </c>
      <c r="I57" s="147">
        <f>'Todas as Ruas'!I57</f>
        <v>1.95</v>
      </c>
      <c r="J57" s="147">
        <f>'Todas as Ruas'!J57</f>
        <v>2.08</v>
      </c>
      <c r="K57" s="147">
        <f>ROUND(F57 * H57, 2)</f>
        <v>0</v>
      </c>
      <c r="L57" s="147">
        <f t="shared" si="14"/>
        <v>0</v>
      </c>
      <c r="M57" s="147">
        <f>ROUND(F57 * J57, 2)</f>
        <v>0</v>
      </c>
      <c r="N57" s="142">
        <f t="shared" si="12"/>
        <v>0</v>
      </c>
      <c r="O57">
        <f t="shared" si="1"/>
        <v>0</v>
      </c>
    </row>
    <row r="58" spans="1:15" ht="38.25" hidden="1" x14ac:dyDescent="0.2">
      <c r="A58" s="140" t="s">
        <v>1479</v>
      </c>
      <c r="B58" s="140" t="s">
        <v>352</v>
      </c>
      <c r="C58" s="140" t="s">
        <v>23</v>
      </c>
      <c r="D58" s="138" t="s">
        <v>353</v>
      </c>
      <c r="E58" s="140" t="s">
        <v>350</v>
      </c>
      <c r="F58" s="141">
        <v>0</v>
      </c>
      <c r="G58" s="147">
        <f>'Todas as Ruas'!G58</f>
        <v>0.64</v>
      </c>
      <c r="H58" s="147">
        <f>'Todas as Ruas'!H58</f>
        <v>0.05</v>
      </c>
      <c r="I58" s="147">
        <f>'Todas as Ruas'!I58</f>
        <v>0.73</v>
      </c>
      <c r="J58" s="147">
        <f>'Todas as Ruas'!J58</f>
        <v>0.78</v>
      </c>
      <c r="K58" s="147">
        <f>ROUND(F58 * H58, 2)</f>
        <v>0</v>
      </c>
      <c r="L58" s="147">
        <f t="shared" si="14"/>
        <v>0</v>
      </c>
      <c r="M58" s="147">
        <f>ROUND(F58 * J58, 2)</f>
        <v>0</v>
      </c>
      <c r="N58" s="142">
        <f t="shared" si="12"/>
        <v>0</v>
      </c>
      <c r="O58">
        <f t="shared" si="1"/>
        <v>0</v>
      </c>
    </row>
    <row r="59" spans="1:15" hidden="1" x14ac:dyDescent="0.2">
      <c r="A59" s="140" t="s">
        <v>1480</v>
      </c>
      <c r="B59" s="140" t="s">
        <v>340</v>
      </c>
      <c r="C59" s="140" t="s">
        <v>110</v>
      </c>
      <c r="D59" s="138" t="s">
        <v>116</v>
      </c>
      <c r="E59" s="140" t="s">
        <v>341</v>
      </c>
      <c r="F59" s="141">
        <v>0</v>
      </c>
      <c r="G59" s="147">
        <f>'Todas as Ruas'!G59</f>
        <v>0.82</v>
      </c>
      <c r="H59" s="147">
        <f>'Todas as Ruas'!H59</f>
        <v>0</v>
      </c>
      <c r="I59" s="147">
        <f>'Todas as Ruas'!I59</f>
        <v>1.01</v>
      </c>
      <c r="J59" s="147">
        <f>'Todas as Ruas'!J59</f>
        <v>1.01</v>
      </c>
      <c r="K59" s="147">
        <f>ROUND(F59 * H59, 2)</f>
        <v>0</v>
      </c>
      <c r="L59" s="147">
        <f t="shared" si="14"/>
        <v>0</v>
      </c>
      <c r="M59" s="147">
        <f>ROUND(F59 * J59, 2)</f>
        <v>0</v>
      </c>
      <c r="N59" s="142">
        <f t="shared" si="12"/>
        <v>0</v>
      </c>
      <c r="O59">
        <f t="shared" si="1"/>
        <v>0</v>
      </c>
    </row>
    <row r="60" spans="1:15" hidden="1" x14ac:dyDescent="0.2">
      <c r="A60" s="271" t="s">
        <v>377</v>
      </c>
      <c r="B60" s="271"/>
      <c r="C60" s="271"/>
      <c r="D60" s="134" t="s">
        <v>285</v>
      </c>
      <c r="E60" s="134"/>
      <c r="F60" s="136"/>
      <c r="G60" s="145"/>
      <c r="H60" s="145"/>
      <c r="I60" s="145"/>
      <c r="J60" s="145"/>
      <c r="K60" s="145"/>
      <c r="L60" s="145"/>
      <c r="M60" s="146">
        <f>SUM(M61:M71)</f>
        <v>0</v>
      </c>
      <c r="N60" s="137">
        <f t="shared" si="12"/>
        <v>0</v>
      </c>
      <c r="O60">
        <f t="shared" si="1"/>
        <v>0</v>
      </c>
    </row>
    <row r="61" spans="1:15" hidden="1" x14ac:dyDescent="0.2">
      <c r="A61" s="140" t="s">
        <v>378</v>
      </c>
      <c r="B61" s="140" t="s">
        <v>332</v>
      </c>
      <c r="C61" s="140" t="s">
        <v>110</v>
      </c>
      <c r="D61" s="138" t="s">
        <v>113</v>
      </c>
      <c r="E61" s="140" t="s">
        <v>48</v>
      </c>
      <c r="F61" s="141">
        <v>0</v>
      </c>
      <c r="G61" s="147">
        <f>'Todas as Ruas'!G61</f>
        <v>7.03</v>
      </c>
      <c r="H61" s="147">
        <f>'Todas as Ruas'!H61</f>
        <v>1.1200000000000001</v>
      </c>
      <c r="I61" s="147">
        <f>'Todas as Ruas'!I61</f>
        <v>7.55</v>
      </c>
      <c r="J61" s="147">
        <f>'Todas as Ruas'!J61</f>
        <v>8.67</v>
      </c>
      <c r="K61" s="147">
        <f t="shared" ref="K61:K67" si="16">ROUND(F61 * H61, 2)</f>
        <v>0</v>
      </c>
      <c r="L61" s="147">
        <f t="shared" ref="L61:L71" si="17">M61 - K61</f>
        <v>0</v>
      </c>
      <c r="M61" s="147">
        <f t="shared" ref="M61:M67" si="18">ROUND(F61 * J61, 2)</f>
        <v>0</v>
      </c>
      <c r="N61" s="142">
        <f t="shared" si="12"/>
        <v>0</v>
      </c>
      <c r="O61">
        <f t="shared" si="1"/>
        <v>0</v>
      </c>
    </row>
    <row r="62" spans="1:15" hidden="1" x14ac:dyDescent="0.2">
      <c r="A62" s="140" t="s">
        <v>379</v>
      </c>
      <c r="B62" s="140" t="s">
        <v>380</v>
      </c>
      <c r="C62" s="140" t="s">
        <v>110</v>
      </c>
      <c r="D62" s="138" t="s">
        <v>132</v>
      </c>
      <c r="E62" s="140" t="s">
        <v>25</v>
      </c>
      <c r="F62" s="141">
        <v>0</v>
      </c>
      <c r="G62" s="147">
        <f>'Todas as Ruas'!G62</f>
        <v>1.85</v>
      </c>
      <c r="H62" s="147">
        <f>'Todas as Ruas'!H62</f>
        <v>0.04</v>
      </c>
      <c r="I62" s="147">
        <f>'Todas as Ruas'!I62</f>
        <v>2.2400000000000002</v>
      </c>
      <c r="J62" s="147">
        <f>'Todas as Ruas'!J62</f>
        <v>2.2799999999999998</v>
      </c>
      <c r="K62" s="147">
        <f t="shared" si="16"/>
        <v>0</v>
      </c>
      <c r="L62" s="147">
        <f t="shared" si="17"/>
        <v>0</v>
      </c>
      <c r="M62" s="147">
        <f t="shared" si="18"/>
        <v>0</v>
      </c>
      <c r="N62" s="142">
        <f t="shared" si="12"/>
        <v>0</v>
      </c>
      <c r="O62">
        <f t="shared" si="1"/>
        <v>0</v>
      </c>
    </row>
    <row r="63" spans="1:15" ht="25.5" hidden="1" x14ac:dyDescent="0.2">
      <c r="A63" s="140" t="s">
        <v>381</v>
      </c>
      <c r="B63" s="140" t="s">
        <v>382</v>
      </c>
      <c r="C63" s="140" t="s">
        <v>110</v>
      </c>
      <c r="D63" s="138" t="s">
        <v>383</v>
      </c>
      <c r="E63" s="140" t="s">
        <v>48</v>
      </c>
      <c r="F63" s="141">
        <v>0</v>
      </c>
      <c r="G63" s="147">
        <f>'Todas as Ruas'!G63</f>
        <v>199.52</v>
      </c>
      <c r="H63" s="147">
        <f>'Todas as Ruas'!H63</f>
        <v>0.69</v>
      </c>
      <c r="I63" s="147">
        <f>'Todas as Ruas'!I63</f>
        <v>245.47</v>
      </c>
      <c r="J63" s="147">
        <f>'Todas as Ruas'!J63</f>
        <v>246.16</v>
      </c>
      <c r="K63" s="147">
        <f t="shared" si="16"/>
        <v>0</v>
      </c>
      <c r="L63" s="147">
        <f t="shared" si="17"/>
        <v>0</v>
      </c>
      <c r="M63" s="147">
        <f t="shared" si="18"/>
        <v>0</v>
      </c>
      <c r="N63" s="142">
        <f t="shared" si="12"/>
        <v>0</v>
      </c>
      <c r="O63">
        <f t="shared" si="1"/>
        <v>0</v>
      </c>
    </row>
    <row r="64" spans="1:15" hidden="1" x14ac:dyDescent="0.2">
      <c r="A64" s="140" t="s">
        <v>384</v>
      </c>
      <c r="B64" s="140" t="s">
        <v>340</v>
      </c>
      <c r="C64" s="140" t="s">
        <v>110</v>
      </c>
      <c r="D64" s="138" t="s">
        <v>116</v>
      </c>
      <c r="E64" s="140" t="s">
        <v>341</v>
      </c>
      <c r="F64" s="141">
        <v>0</v>
      </c>
      <c r="G64" s="147">
        <f>'Todas as Ruas'!G64</f>
        <v>0.82</v>
      </c>
      <c r="H64" s="147">
        <f>'Todas as Ruas'!H64</f>
        <v>0</v>
      </c>
      <c r="I64" s="147">
        <f>'Todas as Ruas'!I64</f>
        <v>1.01</v>
      </c>
      <c r="J64" s="147">
        <f>'Todas as Ruas'!J64</f>
        <v>1.01</v>
      </c>
      <c r="K64" s="147">
        <f t="shared" si="16"/>
        <v>0</v>
      </c>
      <c r="L64" s="147">
        <f t="shared" si="17"/>
        <v>0</v>
      </c>
      <c r="M64" s="147">
        <f t="shared" si="18"/>
        <v>0</v>
      </c>
      <c r="N64" s="142">
        <f t="shared" si="12"/>
        <v>0</v>
      </c>
      <c r="O64">
        <f t="shared" si="1"/>
        <v>0</v>
      </c>
    </row>
    <row r="65" spans="1:15" ht="25.5" hidden="1" x14ac:dyDescent="0.2">
      <c r="A65" s="140" t="s">
        <v>385</v>
      </c>
      <c r="B65" s="140" t="s">
        <v>338</v>
      </c>
      <c r="C65" s="140" t="s">
        <v>110</v>
      </c>
      <c r="D65" s="138" t="s">
        <v>119</v>
      </c>
      <c r="E65" s="140" t="s">
        <v>48</v>
      </c>
      <c r="F65" s="141">
        <v>0</v>
      </c>
      <c r="G65" s="147">
        <f>'Todas as Ruas'!G65</f>
        <v>240.05</v>
      </c>
      <c r="H65" s="147">
        <f>'Todas as Ruas'!H65</f>
        <v>1.03</v>
      </c>
      <c r="I65" s="147">
        <f>'Todas as Ruas'!I65</f>
        <v>295.14</v>
      </c>
      <c r="J65" s="147">
        <f>'Todas as Ruas'!J65</f>
        <v>296.17</v>
      </c>
      <c r="K65" s="147">
        <f t="shared" si="16"/>
        <v>0</v>
      </c>
      <c r="L65" s="147">
        <f t="shared" si="17"/>
        <v>0</v>
      </c>
      <c r="M65" s="147">
        <f t="shared" si="18"/>
        <v>0</v>
      </c>
      <c r="N65" s="142">
        <f t="shared" si="12"/>
        <v>0</v>
      </c>
      <c r="O65">
        <f t="shared" si="1"/>
        <v>0</v>
      </c>
    </row>
    <row r="66" spans="1:15" hidden="1" x14ac:dyDescent="0.2">
      <c r="A66" s="140" t="s">
        <v>386</v>
      </c>
      <c r="B66" s="140" t="s">
        <v>340</v>
      </c>
      <c r="C66" s="140" t="s">
        <v>110</v>
      </c>
      <c r="D66" s="138" t="s">
        <v>116</v>
      </c>
      <c r="E66" s="140" t="s">
        <v>341</v>
      </c>
      <c r="F66" s="141">
        <v>0</v>
      </c>
      <c r="G66" s="147">
        <f>'Todas as Ruas'!G66</f>
        <v>0.82</v>
      </c>
      <c r="H66" s="147">
        <f>'Todas as Ruas'!H66</f>
        <v>0</v>
      </c>
      <c r="I66" s="147">
        <f>'Todas as Ruas'!I66</f>
        <v>1.01</v>
      </c>
      <c r="J66" s="147">
        <f>'Todas as Ruas'!J66</f>
        <v>1.01</v>
      </c>
      <c r="K66" s="147">
        <f t="shared" si="16"/>
        <v>0</v>
      </c>
      <c r="L66" s="147">
        <f t="shared" si="17"/>
        <v>0</v>
      </c>
      <c r="M66" s="147">
        <f t="shared" si="18"/>
        <v>0</v>
      </c>
      <c r="N66" s="142">
        <f t="shared" si="12"/>
        <v>0</v>
      </c>
      <c r="O66">
        <f t="shared" si="1"/>
        <v>0</v>
      </c>
    </row>
    <row r="67" spans="1:15" hidden="1" x14ac:dyDescent="0.2">
      <c r="A67" s="140" t="s">
        <v>387</v>
      </c>
      <c r="B67" s="140" t="s">
        <v>343</v>
      </c>
      <c r="C67" s="140" t="s">
        <v>110</v>
      </c>
      <c r="D67" s="138" t="s">
        <v>344</v>
      </c>
      <c r="E67" s="140" t="s">
        <v>25</v>
      </c>
      <c r="F67" s="141">
        <v>0</v>
      </c>
      <c r="G67" s="147">
        <f>'Todas as Ruas'!G67</f>
        <v>0.56000000000000005</v>
      </c>
      <c r="H67" s="147">
        <f>'Todas as Ruas'!H67</f>
        <v>0.05</v>
      </c>
      <c r="I67" s="147">
        <f>'Todas as Ruas'!I67</f>
        <v>0.64</v>
      </c>
      <c r="J67" s="147">
        <f>'Todas as Ruas'!J67</f>
        <v>0.69</v>
      </c>
      <c r="K67" s="147">
        <f t="shared" si="16"/>
        <v>0</v>
      </c>
      <c r="L67" s="147">
        <f t="shared" si="17"/>
        <v>0</v>
      </c>
      <c r="M67" s="147">
        <f t="shared" si="18"/>
        <v>0</v>
      </c>
      <c r="N67" s="142">
        <f t="shared" si="12"/>
        <v>0</v>
      </c>
      <c r="O67">
        <f t="shared" si="1"/>
        <v>0</v>
      </c>
    </row>
    <row r="68" spans="1:15" ht="25.5" hidden="1" x14ac:dyDescent="0.2">
      <c r="A68" s="140" t="s">
        <v>388</v>
      </c>
      <c r="B68" s="140" t="s">
        <v>346</v>
      </c>
      <c r="C68" s="140" t="s">
        <v>110</v>
      </c>
      <c r="D68" s="138" t="s">
        <v>222</v>
      </c>
      <c r="E68" s="140" t="s">
        <v>120</v>
      </c>
      <c r="F68" s="141">
        <v>0</v>
      </c>
      <c r="G68" s="147">
        <f>'Todas as Ruas'!G68</f>
        <v>3122.09</v>
      </c>
      <c r="H68" s="147">
        <f>'Todas as Ruas'!H68</f>
        <v>0</v>
      </c>
      <c r="I68" s="147">
        <f>'Todas as Ruas'!I68</f>
        <v>3590.4</v>
      </c>
      <c r="J68" s="147" t="str">
        <f>'Todas as Ruas'!J68</f>
        <v>3590,4
(15.0%)</v>
      </c>
      <c r="K68" s="147">
        <f>TRUNC(F68 * H68, 2)</f>
        <v>0</v>
      </c>
      <c r="L68" s="147">
        <f t="shared" si="17"/>
        <v>0</v>
      </c>
      <c r="M68" s="147">
        <f>ROUND((F68 * 1 ) * TRUNC(G68 * (1 + 15 / 100), 2), 2)</f>
        <v>0</v>
      </c>
      <c r="N68" s="142">
        <f t="shared" si="12"/>
        <v>0</v>
      </c>
      <c r="O68">
        <f t="shared" si="1"/>
        <v>0</v>
      </c>
    </row>
    <row r="69" spans="1:15" ht="38.25" hidden="1" x14ac:dyDescent="0.2">
      <c r="A69" s="140" t="s">
        <v>389</v>
      </c>
      <c r="B69" s="140" t="s">
        <v>348</v>
      </c>
      <c r="C69" s="140" t="s">
        <v>23</v>
      </c>
      <c r="D69" s="138" t="s">
        <v>349</v>
      </c>
      <c r="E69" s="140" t="s">
        <v>350</v>
      </c>
      <c r="F69" s="141">
        <v>0</v>
      </c>
      <c r="G69" s="147">
        <f>'Todas as Ruas'!G69</f>
        <v>1.69</v>
      </c>
      <c r="H69" s="147">
        <f>'Todas as Ruas'!H69</f>
        <v>0.13</v>
      </c>
      <c r="I69" s="147">
        <f>'Todas as Ruas'!I69</f>
        <v>1.95</v>
      </c>
      <c r="J69" s="147">
        <f>'Todas as Ruas'!J69</f>
        <v>2.08</v>
      </c>
      <c r="K69" s="147">
        <f>ROUND(F69 * H69, 2)</f>
        <v>0</v>
      </c>
      <c r="L69" s="147">
        <f t="shared" si="17"/>
        <v>0</v>
      </c>
      <c r="M69" s="147">
        <f>ROUND(F69 * J69, 2)</f>
        <v>0</v>
      </c>
      <c r="N69" s="142">
        <f t="shared" si="12"/>
        <v>0</v>
      </c>
      <c r="O69">
        <f t="shared" si="1"/>
        <v>0</v>
      </c>
    </row>
    <row r="70" spans="1:15" ht="38.25" hidden="1" x14ac:dyDescent="0.2">
      <c r="A70" s="140" t="s">
        <v>390</v>
      </c>
      <c r="B70" s="140" t="s">
        <v>352</v>
      </c>
      <c r="C70" s="140" t="s">
        <v>23</v>
      </c>
      <c r="D70" s="138" t="s">
        <v>353</v>
      </c>
      <c r="E70" s="140" t="s">
        <v>350</v>
      </c>
      <c r="F70" s="141">
        <v>0</v>
      </c>
      <c r="G70" s="147">
        <f>'Todas as Ruas'!G70</f>
        <v>0.64</v>
      </c>
      <c r="H70" s="147">
        <f>'Todas as Ruas'!H70</f>
        <v>0.05</v>
      </c>
      <c r="I70" s="147">
        <f>'Todas as Ruas'!I70</f>
        <v>0.73</v>
      </c>
      <c r="J70" s="147">
        <f>'Todas as Ruas'!J70</f>
        <v>0.78</v>
      </c>
      <c r="K70" s="147">
        <f>ROUND(F70 * H70, 2)</f>
        <v>0</v>
      </c>
      <c r="L70" s="147">
        <f t="shared" si="17"/>
        <v>0</v>
      </c>
      <c r="M70" s="147">
        <f>ROUND(F70 * J70, 2)</f>
        <v>0</v>
      </c>
      <c r="N70" s="142">
        <f t="shared" si="12"/>
        <v>0</v>
      </c>
      <c r="O70">
        <f t="shared" si="1"/>
        <v>0</v>
      </c>
    </row>
    <row r="71" spans="1:15" hidden="1" x14ac:dyDescent="0.2">
      <c r="A71" s="140" t="s">
        <v>391</v>
      </c>
      <c r="B71" s="140" t="s">
        <v>392</v>
      </c>
      <c r="C71" s="140" t="s">
        <v>110</v>
      </c>
      <c r="D71" s="138" t="s">
        <v>393</v>
      </c>
      <c r="E71" s="140" t="s">
        <v>48</v>
      </c>
      <c r="F71" s="141">
        <v>0</v>
      </c>
      <c r="G71" s="147">
        <f>'Todas as Ruas'!G71</f>
        <v>75.459999999999994</v>
      </c>
      <c r="H71" s="147">
        <f>'Todas as Ruas'!H71</f>
        <v>1.63</v>
      </c>
      <c r="I71" s="147">
        <f>'Todas as Ruas'!I71</f>
        <v>91.47</v>
      </c>
      <c r="J71" s="147">
        <f>'Todas as Ruas'!J71</f>
        <v>93.1</v>
      </c>
      <c r="K71" s="147">
        <f>ROUND(F71 * H71, 2)</f>
        <v>0</v>
      </c>
      <c r="L71" s="147">
        <f t="shared" si="17"/>
        <v>0</v>
      </c>
      <c r="M71" s="147">
        <f>ROUND(F71 * J71, 2)</f>
        <v>0</v>
      </c>
      <c r="N71" s="142">
        <f t="shared" ref="N71:N102" si="19">M71 / $M$115</f>
        <v>0</v>
      </c>
      <c r="O71">
        <f t="shared" ref="O71:O114" si="20">TRUNC(F71*G71,2)</f>
        <v>0</v>
      </c>
    </row>
    <row r="72" spans="1:15" hidden="1" x14ac:dyDescent="0.2">
      <c r="A72" s="271" t="s">
        <v>75</v>
      </c>
      <c r="B72" s="271"/>
      <c r="C72" s="271"/>
      <c r="D72" s="134" t="s">
        <v>76</v>
      </c>
      <c r="E72" s="134"/>
      <c r="F72" s="136"/>
      <c r="G72" s="145"/>
      <c r="H72" s="145"/>
      <c r="I72" s="145"/>
      <c r="J72" s="145"/>
      <c r="K72" s="145"/>
      <c r="L72" s="145"/>
      <c r="M72" s="146">
        <f>SUM(M73:M73)</f>
        <v>0</v>
      </c>
      <c r="N72" s="137">
        <f t="shared" si="19"/>
        <v>0</v>
      </c>
      <c r="O72">
        <f t="shared" si="20"/>
        <v>0</v>
      </c>
    </row>
    <row r="73" spans="1:15" hidden="1" x14ac:dyDescent="0.2">
      <c r="A73" s="140" t="s">
        <v>77</v>
      </c>
      <c r="B73" s="140" t="s">
        <v>394</v>
      </c>
      <c r="C73" s="140" t="s">
        <v>110</v>
      </c>
      <c r="D73" s="138" t="s">
        <v>157</v>
      </c>
      <c r="E73" s="140" t="s">
        <v>336</v>
      </c>
      <c r="F73" s="141">
        <v>0</v>
      </c>
      <c r="G73" s="147">
        <f>'Todas as Ruas'!G73</f>
        <v>56.33</v>
      </c>
      <c r="H73" s="147">
        <f>'Todas as Ruas'!H73</f>
        <v>34.56</v>
      </c>
      <c r="I73" s="147">
        <f>'Todas as Ruas'!I73</f>
        <v>34.93</v>
      </c>
      <c r="J73" s="147">
        <f>'Todas as Ruas'!J73</f>
        <v>69.489999999999995</v>
      </c>
      <c r="K73" s="147">
        <f>TRUNC(F73 * H73, 2)</f>
        <v>0</v>
      </c>
      <c r="L73" s="147">
        <f>M73 - K73</f>
        <v>0</v>
      </c>
      <c r="M73" s="147">
        <f>TRUNC(F73 * J73, 2)</f>
        <v>0</v>
      </c>
      <c r="N73" s="142">
        <f t="shared" si="19"/>
        <v>0</v>
      </c>
      <c r="O73">
        <f t="shared" si="20"/>
        <v>0</v>
      </c>
    </row>
    <row r="74" spans="1:15" hidden="1" x14ac:dyDescent="0.2">
      <c r="A74" s="271" t="s">
        <v>83</v>
      </c>
      <c r="B74" s="271"/>
      <c r="C74" s="271"/>
      <c r="D74" s="134" t="s">
        <v>84</v>
      </c>
      <c r="E74" s="134"/>
      <c r="F74" s="136"/>
      <c r="G74" s="145"/>
      <c r="H74" s="145"/>
      <c r="I74" s="145"/>
      <c r="J74" s="145"/>
      <c r="K74" s="145"/>
      <c r="L74" s="145"/>
      <c r="M74" s="146">
        <f>M75+M80+M83</f>
        <v>173463.8</v>
      </c>
      <c r="N74" s="137">
        <f t="shared" si="19"/>
        <v>0.27197155000961354</v>
      </c>
      <c r="O74">
        <f t="shared" si="20"/>
        <v>0</v>
      </c>
    </row>
    <row r="75" spans="1:15" hidden="1" x14ac:dyDescent="0.2">
      <c r="A75" s="271" t="s">
        <v>85</v>
      </c>
      <c r="B75" s="271"/>
      <c r="C75" s="271"/>
      <c r="D75" s="134" t="s">
        <v>293</v>
      </c>
      <c r="E75" s="134"/>
      <c r="F75" s="136"/>
      <c r="G75" s="145"/>
      <c r="H75" s="145"/>
      <c r="I75" s="145"/>
      <c r="J75" s="145"/>
      <c r="K75" s="145"/>
      <c r="L75" s="145"/>
      <c r="M75" s="146">
        <f>SUM(M76:M79)</f>
        <v>0</v>
      </c>
      <c r="N75" s="137">
        <f t="shared" si="19"/>
        <v>0</v>
      </c>
      <c r="O75">
        <f t="shared" si="20"/>
        <v>0</v>
      </c>
    </row>
    <row r="76" spans="1:15" hidden="1" x14ac:dyDescent="0.2">
      <c r="A76" s="140" t="s">
        <v>87</v>
      </c>
      <c r="B76" s="140" t="s">
        <v>397</v>
      </c>
      <c r="C76" s="140" t="s">
        <v>110</v>
      </c>
      <c r="D76" s="138" t="s">
        <v>117</v>
      </c>
      <c r="E76" s="140" t="s">
        <v>25</v>
      </c>
      <c r="F76" s="141">
        <v>0</v>
      </c>
      <c r="G76" s="147">
        <f>'Todas as Ruas'!G76</f>
        <v>28.04</v>
      </c>
      <c r="H76" s="147">
        <f>'Todas as Ruas'!H76</f>
        <v>1.01</v>
      </c>
      <c r="I76" s="147">
        <f>'Todas as Ruas'!I76</f>
        <v>33.58</v>
      </c>
      <c r="J76" s="147">
        <f>'Todas as Ruas'!J76</f>
        <v>34.590000000000003</v>
      </c>
      <c r="K76" s="147">
        <f>ROUND(F76 * H76, 2)</f>
        <v>0</v>
      </c>
      <c r="L76" s="147">
        <f>M76 - K76</f>
        <v>0</v>
      </c>
      <c r="M76" s="147">
        <f>ROUND(F76 * J76, 2)</f>
        <v>0</v>
      </c>
      <c r="N76" s="142">
        <f t="shared" si="19"/>
        <v>0</v>
      </c>
      <c r="O76">
        <f t="shared" si="20"/>
        <v>0</v>
      </c>
    </row>
    <row r="77" spans="1:15" hidden="1" x14ac:dyDescent="0.2">
      <c r="A77" s="140" t="s">
        <v>90</v>
      </c>
      <c r="B77" s="140" t="s">
        <v>398</v>
      </c>
      <c r="C77" s="140" t="s">
        <v>110</v>
      </c>
      <c r="D77" s="138" t="s">
        <v>118</v>
      </c>
      <c r="E77" s="140" t="s">
        <v>25</v>
      </c>
      <c r="F77" s="141">
        <v>0</v>
      </c>
      <c r="G77" s="147">
        <f>'Todas as Ruas'!G77</f>
        <v>43.57</v>
      </c>
      <c r="H77" s="147">
        <f>'Todas as Ruas'!H77</f>
        <v>4.93</v>
      </c>
      <c r="I77" s="147">
        <f>'Todas as Ruas'!I77</f>
        <v>48.82</v>
      </c>
      <c r="J77" s="147">
        <f>'Todas as Ruas'!J77</f>
        <v>53.75</v>
      </c>
      <c r="K77" s="147">
        <f>ROUND(F77 * H77, 2)</f>
        <v>0</v>
      </c>
      <c r="L77" s="147">
        <f>M77 - K77</f>
        <v>0</v>
      </c>
      <c r="M77" s="147">
        <f>ROUND(F77 * J77, 2)</f>
        <v>0</v>
      </c>
      <c r="N77" s="142">
        <f t="shared" si="19"/>
        <v>0</v>
      </c>
      <c r="O77">
        <f t="shared" si="20"/>
        <v>0</v>
      </c>
    </row>
    <row r="78" spans="1:15" hidden="1" x14ac:dyDescent="0.2">
      <c r="A78" s="140" t="s">
        <v>399</v>
      </c>
      <c r="B78" s="140" t="s">
        <v>289</v>
      </c>
      <c r="C78" s="140" t="s">
        <v>110</v>
      </c>
      <c r="D78" s="138" t="s">
        <v>290</v>
      </c>
      <c r="E78" s="140" t="s">
        <v>155</v>
      </c>
      <c r="F78" s="141">
        <v>0</v>
      </c>
      <c r="G78" s="147">
        <f>'Todas as Ruas'!G78</f>
        <v>83.93</v>
      </c>
      <c r="H78" s="147">
        <f>'Todas as Ruas'!H78</f>
        <v>9.5299999999999994</v>
      </c>
      <c r="I78" s="147">
        <f>'Todas as Ruas'!I78</f>
        <v>94.02</v>
      </c>
      <c r="J78" s="147">
        <f>'Todas as Ruas'!J78</f>
        <v>103.55</v>
      </c>
      <c r="K78" s="147">
        <f>TRUNC(F78 * H78, 2)</f>
        <v>0</v>
      </c>
      <c r="L78" s="147">
        <f>M78 - K78</f>
        <v>0</v>
      </c>
      <c r="M78" s="147">
        <f>TRUNC(F78 * J78, 2)</f>
        <v>0</v>
      </c>
      <c r="N78" s="142">
        <f t="shared" si="19"/>
        <v>0</v>
      </c>
      <c r="O78">
        <f t="shared" si="20"/>
        <v>0</v>
      </c>
    </row>
    <row r="79" spans="1:15" ht="25.5" hidden="1" x14ac:dyDescent="0.2">
      <c r="A79" s="140" t="s">
        <v>400</v>
      </c>
      <c r="B79" s="140" t="s">
        <v>291</v>
      </c>
      <c r="C79" s="140" t="s">
        <v>110</v>
      </c>
      <c r="D79" s="138" t="s">
        <v>292</v>
      </c>
      <c r="E79" s="140" t="s">
        <v>155</v>
      </c>
      <c r="F79" s="141">
        <v>0</v>
      </c>
      <c r="G79" s="147">
        <f>'Todas as Ruas'!G79</f>
        <v>42.22</v>
      </c>
      <c r="H79" s="147">
        <f>'Todas as Ruas'!H79</f>
        <v>3.88</v>
      </c>
      <c r="I79" s="147">
        <f>'Todas as Ruas'!I79</f>
        <v>48.21</v>
      </c>
      <c r="J79" s="147">
        <f>'Todas as Ruas'!J79</f>
        <v>52.09</v>
      </c>
      <c r="K79" s="147">
        <f>TRUNC(F79 * H79, 2)</f>
        <v>0</v>
      </c>
      <c r="L79" s="147">
        <f>M79 - K79</f>
        <v>0</v>
      </c>
      <c r="M79" s="147">
        <f>TRUNC(F79 * J79, 2)</f>
        <v>0</v>
      </c>
      <c r="N79" s="142">
        <f t="shared" si="19"/>
        <v>0</v>
      </c>
      <c r="O79">
        <f t="shared" si="20"/>
        <v>0</v>
      </c>
    </row>
    <row r="80" spans="1:15" x14ac:dyDescent="0.2">
      <c r="A80" s="271" t="s">
        <v>151</v>
      </c>
      <c r="B80" s="271"/>
      <c r="C80" s="271"/>
      <c r="D80" s="134" t="s">
        <v>294</v>
      </c>
      <c r="E80" s="134"/>
      <c r="F80" s="136"/>
      <c r="G80" s="145"/>
      <c r="H80" s="145"/>
      <c r="I80" s="145"/>
      <c r="J80" s="145"/>
      <c r="K80" s="145"/>
      <c r="L80" s="145"/>
      <c r="M80" s="146">
        <f>SUM(M81:M82)</f>
        <v>132294</v>
      </c>
      <c r="N80" s="137">
        <f t="shared" si="19"/>
        <v>0.20742197644103158</v>
      </c>
      <c r="O80">
        <f t="shared" si="20"/>
        <v>0</v>
      </c>
    </row>
    <row r="81" spans="1:15" x14ac:dyDescent="0.2">
      <c r="A81" s="140" t="s">
        <v>401</v>
      </c>
      <c r="B81" s="140" t="s">
        <v>289</v>
      </c>
      <c r="C81" s="140" t="s">
        <v>110</v>
      </c>
      <c r="D81" s="138" t="s">
        <v>290</v>
      </c>
      <c r="E81" s="140" t="s">
        <v>155</v>
      </c>
      <c r="F81" s="141">
        <v>850</v>
      </c>
      <c r="G81" s="147">
        <f>'Todas as Ruas'!G81</f>
        <v>83.93</v>
      </c>
      <c r="H81" s="147">
        <f>'Todas as Ruas'!H81</f>
        <v>9.5299999999999994</v>
      </c>
      <c r="I81" s="147">
        <f>'Todas as Ruas'!I81</f>
        <v>94.02</v>
      </c>
      <c r="J81" s="147">
        <f>'Todas as Ruas'!J81</f>
        <v>103.55</v>
      </c>
      <c r="K81" s="147">
        <f>TRUNC(F81 * H81, 2)</f>
        <v>8100.5</v>
      </c>
      <c r="L81" s="147">
        <f>M81 - K81</f>
        <v>79917</v>
      </c>
      <c r="M81" s="147">
        <f>TRUNC(F81 * J81, 2)</f>
        <v>88017.5</v>
      </c>
      <c r="N81" s="142">
        <f t="shared" si="19"/>
        <v>0.13800144988736071</v>
      </c>
      <c r="O81">
        <f t="shared" si="20"/>
        <v>71340.5</v>
      </c>
    </row>
    <row r="82" spans="1:15" ht="25.5" x14ac:dyDescent="0.2">
      <c r="A82" s="140" t="s">
        <v>402</v>
      </c>
      <c r="B82" s="140" t="s">
        <v>291</v>
      </c>
      <c r="C82" s="140" t="s">
        <v>110</v>
      </c>
      <c r="D82" s="138" t="s">
        <v>292</v>
      </c>
      <c r="E82" s="140" t="s">
        <v>155</v>
      </c>
      <c r="F82" s="141">
        <v>850</v>
      </c>
      <c r="G82" s="147">
        <f>'Todas as Ruas'!G82</f>
        <v>42.22</v>
      </c>
      <c r="H82" s="147">
        <f>'Todas as Ruas'!H82</f>
        <v>3.88</v>
      </c>
      <c r="I82" s="147">
        <f>'Todas as Ruas'!I82</f>
        <v>48.21</v>
      </c>
      <c r="J82" s="147">
        <f>'Todas as Ruas'!J82</f>
        <v>52.09</v>
      </c>
      <c r="K82" s="147">
        <f>TRUNC(F82 * H82, 2)</f>
        <v>3298</v>
      </c>
      <c r="L82" s="147">
        <f>M82 - K82</f>
        <v>40978.5</v>
      </c>
      <c r="M82" s="147">
        <f>TRUNC(F82 * J82, 2)</f>
        <v>44276.5</v>
      </c>
      <c r="N82" s="142">
        <f t="shared" si="19"/>
        <v>6.9420526553670869E-2</v>
      </c>
      <c r="O82">
        <f t="shared" si="20"/>
        <v>35887</v>
      </c>
    </row>
    <row r="83" spans="1:15" x14ac:dyDescent="0.2">
      <c r="A83" s="271" t="s">
        <v>403</v>
      </c>
      <c r="B83" s="271"/>
      <c r="C83" s="271"/>
      <c r="D83" s="134" t="s">
        <v>152</v>
      </c>
      <c r="E83" s="134"/>
      <c r="F83" s="136"/>
      <c r="G83" s="145"/>
      <c r="H83" s="145"/>
      <c r="I83" s="145"/>
      <c r="J83" s="145"/>
      <c r="K83" s="145"/>
      <c r="L83" s="145"/>
      <c r="M83" s="146">
        <f>SUM(M84:M85)</f>
        <v>41169.800000000003</v>
      </c>
      <c r="N83" s="137">
        <f t="shared" si="19"/>
        <v>6.4549573568581958E-2</v>
      </c>
      <c r="O83">
        <f t="shared" si="20"/>
        <v>0</v>
      </c>
    </row>
    <row r="84" spans="1:15" ht="25.5" x14ac:dyDescent="0.2">
      <c r="A84" s="140" t="s">
        <v>295</v>
      </c>
      <c r="B84" s="140" t="s">
        <v>404</v>
      </c>
      <c r="C84" s="140" t="s">
        <v>110</v>
      </c>
      <c r="D84" s="138" t="s">
        <v>154</v>
      </c>
      <c r="E84" s="140" t="s">
        <v>155</v>
      </c>
      <c r="F84" s="141">
        <v>35</v>
      </c>
      <c r="G84" s="147">
        <f>'Todas as Ruas'!G84</f>
        <v>482.55</v>
      </c>
      <c r="H84" s="147">
        <f>'Todas as Ruas'!H84</f>
        <v>72.010000000000005</v>
      </c>
      <c r="I84" s="147">
        <f>'Todas as Ruas'!I84</f>
        <v>523.36</v>
      </c>
      <c r="J84" s="147">
        <f>'Todas as Ruas'!J84</f>
        <v>595.37</v>
      </c>
      <c r="K84" s="147">
        <f>TRUNC(F84 * H84, 2)</f>
        <v>2520.35</v>
      </c>
      <c r="L84" s="147">
        <f>M84 - K84</f>
        <v>18317.600000000002</v>
      </c>
      <c r="M84" s="147">
        <f>TRUNC(F84 * J84, 2)</f>
        <v>20837.95</v>
      </c>
      <c r="N84" s="142">
        <f t="shared" si="19"/>
        <v>3.2671540462752613E-2</v>
      </c>
      <c r="O84">
        <f t="shared" si="20"/>
        <v>16889.25</v>
      </c>
    </row>
    <row r="85" spans="1:15" ht="25.5" x14ac:dyDescent="0.2">
      <c r="A85" s="140" t="s">
        <v>296</v>
      </c>
      <c r="B85" s="140" t="s">
        <v>405</v>
      </c>
      <c r="C85" s="140" t="s">
        <v>110</v>
      </c>
      <c r="D85" s="138" t="s">
        <v>156</v>
      </c>
      <c r="E85" s="140" t="s">
        <v>155</v>
      </c>
      <c r="F85" s="141">
        <v>35</v>
      </c>
      <c r="G85" s="147">
        <f>'Todas as Ruas'!G85</f>
        <v>470.83</v>
      </c>
      <c r="H85" s="147">
        <f>'Todas as Ruas'!H85</f>
        <v>22.18</v>
      </c>
      <c r="I85" s="147">
        <f>'Todas as Ruas'!I85</f>
        <v>558.73</v>
      </c>
      <c r="J85" s="147">
        <f>'Todas as Ruas'!J85</f>
        <v>580.91</v>
      </c>
      <c r="K85" s="147">
        <f>TRUNC(F85 * H85, 2)</f>
        <v>776.3</v>
      </c>
      <c r="L85" s="147">
        <f>M85 - K85</f>
        <v>19555.55</v>
      </c>
      <c r="M85" s="147">
        <f>TRUNC(F85 * J85, 2)</f>
        <v>20331.849999999999</v>
      </c>
      <c r="N85" s="142">
        <f t="shared" si="19"/>
        <v>3.1878033105829345E-2</v>
      </c>
      <c r="O85">
        <f t="shared" si="20"/>
        <v>16479.05</v>
      </c>
    </row>
    <row r="86" spans="1:15" hidden="1" x14ac:dyDescent="0.2">
      <c r="A86" s="271" t="s">
        <v>406</v>
      </c>
      <c r="B86" s="271"/>
      <c r="C86" s="271"/>
      <c r="D86" s="134" t="s">
        <v>213</v>
      </c>
      <c r="E86" s="134"/>
      <c r="F86" s="136"/>
      <c r="G86" s="145"/>
      <c r="H86" s="145"/>
      <c r="I86" s="145"/>
      <c r="J86" s="145"/>
      <c r="K86" s="145"/>
      <c r="L86" s="145"/>
      <c r="M86" s="146">
        <f>M87</f>
        <v>0</v>
      </c>
      <c r="N86" s="137">
        <f t="shared" si="19"/>
        <v>0</v>
      </c>
      <c r="O86">
        <f t="shared" si="20"/>
        <v>0</v>
      </c>
    </row>
    <row r="87" spans="1:15" hidden="1" x14ac:dyDescent="0.2">
      <c r="A87" s="271" t="s">
        <v>407</v>
      </c>
      <c r="B87" s="271"/>
      <c r="C87" s="271"/>
      <c r="D87" s="134" t="s">
        <v>215</v>
      </c>
      <c r="E87" s="134"/>
      <c r="F87" s="136"/>
      <c r="G87" s="145"/>
      <c r="H87" s="145"/>
      <c r="I87" s="145"/>
      <c r="J87" s="145"/>
      <c r="K87" s="145"/>
      <c r="L87" s="145"/>
      <c r="M87" s="146">
        <f>SUM(M88:M93)</f>
        <v>0</v>
      </c>
      <c r="N87" s="137">
        <f t="shared" si="19"/>
        <v>0</v>
      </c>
      <c r="O87">
        <f t="shared" si="20"/>
        <v>0</v>
      </c>
    </row>
    <row r="88" spans="1:15" hidden="1" x14ac:dyDescent="0.2">
      <c r="A88" s="140" t="s">
        <v>408</v>
      </c>
      <c r="B88" s="140" t="s">
        <v>409</v>
      </c>
      <c r="C88" s="140" t="s">
        <v>23</v>
      </c>
      <c r="D88" s="138" t="s">
        <v>410</v>
      </c>
      <c r="E88" s="140" t="s">
        <v>25</v>
      </c>
      <c r="F88" s="141">
        <v>0</v>
      </c>
      <c r="G88" s="147">
        <f>'Todas as Ruas'!G88</f>
        <v>7.0000000000000007E-2</v>
      </c>
      <c r="H88" s="147">
        <f>'Todas as Ruas'!H88</f>
        <v>0.06</v>
      </c>
      <c r="I88" s="147">
        <f>'Todas as Ruas'!I88</f>
        <v>0.02</v>
      </c>
      <c r="J88" s="147">
        <f>'Todas as Ruas'!J88</f>
        <v>0.08</v>
      </c>
      <c r="K88" s="147">
        <f t="shared" ref="K88:K93" si="21">ROUND(F88 * H88, 2)</f>
        <v>0</v>
      </c>
      <c r="L88" s="147">
        <f t="shared" ref="L88:L93" si="22">M88 - K88</f>
        <v>0</v>
      </c>
      <c r="M88" s="147">
        <f t="shared" ref="M88:M93" si="23">ROUND(F88 * J88, 2)</f>
        <v>0</v>
      </c>
      <c r="N88" s="142">
        <f t="shared" si="19"/>
        <v>0</v>
      </c>
      <c r="O88">
        <f t="shared" si="20"/>
        <v>0</v>
      </c>
    </row>
    <row r="89" spans="1:15" hidden="1" x14ac:dyDescent="0.2">
      <c r="A89" s="140" t="s">
        <v>411</v>
      </c>
      <c r="B89" s="140" t="s">
        <v>412</v>
      </c>
      <c r="C89" s="140" t="s">
        <v>23</v>
      </c>
      <c r="D89" s="138" t="s">
        <v>413</v>
      </c>
      <c r="E89" s="140" t="s">
        <v>25</v>
      </c>
      <c r="F89" s="141">
        <v>0</v>
      </c>
      <c r="G89" s="147">
        <f>'Todas as Ruas'!G89</f>
        <v>0.03</v>
      </c>
      <c r="H89" s="147">
        <f>'Todas as Ruas'!H89</f>
        <v>0.03</v>
      </c>
      <c r="I89" s="147">
        <f>'Todas as Ruas'!I89</f>
        <v>0</v>
      </c>
      <c r="J89" s="147">
        <f>'Todas as Ruas'!J89</f>
        <v>0.03</v>
      </c>
      <c r="K89" s="147">
        <f t="shared" si="21"/>
        <v>0</v>
      </c>
      <c r="L89" s="147">
        <f t="shared" si="22"/>
        <v>0</v>
      </c>
      <c r="M89" s="147">
        <f t="shared" si="23"/>
        <v>0</v>
      </c>
      <c r="N89" s="142">
        <f t="shared" si="19"/>
        <v>0</v>
      </c>
      <c r="O89">
        <f t="shared" si="20"/>
        <v>0</v>
      </c>
    </row>
    <row r="90" spans="1:15" hidden="1" x14ac:dyDescent="0.2">
      <c r="A90" s="140" t="s">
        <v>414</v>
      </c>
      <c r="B90" s="140" t="s">
        <v>415</v>
      </c>
      <c r="C90" s="140" t="s">
        <v>23</v>
      </c>
      <c r="D90" s="138" t="s">
        <v>416</v>
      </c>
      <c r="E90" s="140" t="s">
        <v>109</v>
      </c>
      <c r="F90" s="141">
        <f>ROUNDUP((F55+F45)/100,0)</f>
        <v>0</v>
      </c>
      <c r="G90" s="147">
        <f>'Todas as Ruas'!G90</f>
        <v>112.25</v>
      </c>
      <c r="H90" s="147">
        <f>'Todas as Ruas'!H90</f>
        <v>119.29</v>
      </c>
      <c r="I90" s="147">
        <f>'Todas as Ruas'!I90</f>
        <v>19.2</v>
      </c>
      <c r="J90" s="147">
        <f>'Todas as Ruas'!J90</f>
        <v>138.49</v>
      </c>
      <c r="K90" s="147">
        <f t="shared" si="21"/>
        <v>0</v>
      </c>
      <c r="L90" s="147">
        <f t="shared" si="22"/>
        <v>0</v>
      </c>
      <c r="M90" s="147">
        <f t="shared" si="23"/>
        <v>0</v>
      </c>
      <c r="N90" s="142">
        <f t="shared" si="19"/>
        <v>0</v>
      </c>
      <c r="O90">
        <f t="shared" si="20"/>
        <v>0</v>
      </c>
    </row>
    <row r="91" spans="1:15" hidden="1" x14ac:dyDescent="0.2">
      <c r="A91" s="140" t="s">
        <v>417</v>
      </c>
      <c r="B91" s="140" t="s">
        <v>418</v>
      </c>
      <c r="C91" s="140" t="s">
        <v>23</v>
      </c>
      <c r="D91" s="138" t="s">
        <v>419</v>
      </c>
      <c r="E91" s="140" t="s">
        <v>109</v>
      </c>
      <c r="F91" s="141">
        <f>F90</f>
        <v>0</v>
      </c>
      <c r="G91" s="147">
        <f>'Todas as Ruas'!G91</f>
        <v>392.87</v>
      </c>
      <c r="H91" s="147">
        <f>'Todas as Ruas'!H91</f>
        <v>417.51</v>
      </c>
      <c r="I91" s="147">
        <f>'Todas as Ruas'!I91</f>
        <v>67.209999999999994</v>
      </c>
      <c r="J91" s="147">
        <f>'Todas as Ruas'!J91</f>
        <v>484.72</v>
      </c>
      <c r="K91" s="147">
        <f t="shared" si="21"/>
        <v>0</v>
      </c>
      <c r="L91" s="147">
        <f t="shared" si="22"/>
        <v>0</v>
      </c>
      <c r="M91" s="147">
        <f t="shared" si="23"/>
        <v>0</v>
      </c>
      <c r="N91" s="142">
        <f t="shared" si="19"/>
        <v>0</v>
      </c>
      <c r="O91">
        <f t="shared" si="20"/>
        <v>0</v>
      </c>
    </row>
    <row r="92" spans="1:15" hidden="1" x14ac:dyDescent="0.2">
      <c r="A92" s="140" t="s">
        <v>420</v>
      </c>
      <c r="B92" s="140" t="s">
        <v>421</v>
      </c>
      <c r="C92" s="140" t="s">
        <v>23</v>
      </c>
      <c r="D92" s="138" t="s">
        <v>422</v>
      </c>
      <c r="E92" s="140" t="s">
        <v>109</v>
      </c>
      <c r="F92" s="141">
        <f>F91</f>
        <v>0</v>
      </c>
      <c r="G92" s="147">
        <f>'Todas as Ruas'!G92</f>
        <v>168.37</v>
      </c>
      <c r="H92" s="147">
        <f>'Todas as Ruas'!H92</f>
        <v>178.93</v>
      </c>
      <c r="I92" s="147">
        <f>'Todas as Ruas'!I92</f>
        <v>28.8</v>
      </c>
      <c r="J92" s="147">
        <f>'Todas as Ruas'!J92</f>
        <v>207.73</v>
      </c>
      <c r="K92" s="147">
        <f t="shared" si="21"/>
        <v>0</v>
      </c>
      <c r="L92" s="147">
        <f t="shared" si="22"/>
        <v>0</v>
      </c>
      <c r="M92" s="147">
        <f t="shared" si="23"/>
        <v>0</v>
      </c>
      <c r="N92" s="142">
        <f t="shared" si="19"/>
        <v>0</v>
      </c>
      <c r="O92">
        <f t="shared" si="20"/>
        <v>0</v>
      </c>
    </row>
    <row r="93" spans="1:15" ht="25.5" hidden="1" x14ac:dyDescent="0.2">
      <c r="A93" s="140" t="s">
        <v>423</v>
      </c>
      <c r="B93" s="140" t="s">
        <v>424</v>
      </c>
      <c r="C93" s="140" t="s">
        <v>23</v>
      </c>
      <c r="D93" s="138" t="s">
        <v>425</v>
      </c>
      <c r="E93" s="140" t="s">
        <v>109</v>
      </c>
      <c r="F93" s="141">
        <f>F92</f>
        <v>0</v>
      </c>
      <c r="G93" s="147">
        <f>'Todas as Ruas'!G93</f>
        <v>101.01</v>
      </c>
      <c r="H93" s="147">
        <f>'Todas as Ruas'!H93</f>
        <v>107.35</v>
      </c>
      <c r="I93" s="147">
        <f>'Todas as Ruas'!I93</f>
        <v>17.27</v>
      </c>
      <c r="J93" s="147">
        <f>'Todas as Ruas'!J93</f>
        <v>124.62</v>
      </c>
      <c r="K93" s="147">
        <f t="shared" si="21"/>
        <v>0</v>
      </c>
      <c r="L93" s="147">
        <f t="shared" si="22"/>
        <v>0</v>
      </c>
      <c r="M93" s="147">
        <f t="shared" si="23"/>
        <v>0</v>
      </c>
      <c r="N93" s="142">
        <f t="shared" si="19"/>
        <v>0</v>
      </c>
      <c r="O93">
        <f t="shared" si="20"/>
        <v>0</v>
      </c>
    </row>
    <row r="94" spans="1:15" hidden="1" x14ac:dyDescent="0.2">
      <c r="A94" s="271" t="s">
        <v>426</v>
      </c>
      <c r="B94" s="271"/>
      <c r="C94" s="271"/>
      <c r="D94" s="134" t="s">
        <v>231</v>
      </c>
      <c r="E94" s="134"/>
      <c r="F94" s="136"/>
      <c r="G94" s="145"/>
      <c r="H94" s="145"/>
      <c r="I94" s="145"/>
      <c r="J94" s="145"/>
      <c r="K94" s="145"/>
      <c r="L94" s="145"/>
      <c r="M94" s="146">
        <f>SUM(M95:M98)</f>
        <v>0</v>
      </c>
      <c r="N94" s="137">
        <f t="shared" si="19"/>
        <v>0</v>
      </c>
      <c r="O94">
        <f t="shared" si="20"/>
        <v>0</v>
      </c>
    </row>
    <row r="95" spans="1:15" hidden="1" x14ac:dyDescent="0.2">
      <c r="A95" s="140" t="s">
        <v>427</v>
      </c>
      <c r="B95" s="140" t="s">
        <v>428</v>
      </c>
      <c r="C95" s="140" t="s">
        <v>110</v>
      </c>
      <c r="D95" s="138" t="s">
        <v>232</v>
      </c>
      <c r="E95" s="140" t="s">
        <v>123</v>
      </c>
      <c r="F95" s="141">
        <v>0</v>
      </c>
      <c r="G95" s="147">
        <f>'Todas as Ruas'!G95</f>
        <v>24.78</v>
      </c>
      <c r="H95" s="147">
        <f>'Todas as Ruas'!H95</f>
        <v>29.34</v>
      </c>
      <c r="I95" s="147">
        <f>'Todas as Ruas'!I95</f>
        <v>1.23</v>
      </c>
      <c r="J95" s="147">
        <f>'Todas as Ruas'!J95</f>
        <v>30.57</v>
      </c>
      <c r="K95" s="147">
        <f>TRUNC(F95 * H95, 2)</f>
        <v>0</v>
      </c>
      <c r="L95" s="147">
        <f>M95 - K95</f>
        <v>0</v>
      </c>
      <c r="M95" s="147">
        <f>TRUNC(F95 * J95, 2)</f>
        <v>0</v>
      </c>
      <c r="N95" s="142">
        <f t="shared" si="19"/>
        <v>0</v>
      </c>
      <c r="O95">
        <f t="shared" si="20"/>
        <v>0</v>
      </c>
    </row>
    <row r="96" spans="1:15" ht="25.5" hidden="1" x14ac:dyDescent="0.2">
      <c r="A96" s="140" t="s">
        <v>429</v>
      </c>
      <c r="B96" s="140" t="s">
        <v>430</v>
      </c>
      <c r="C96" s="140" t="s">
        <v>110</v>
      </c>
      <c r="D96" s="138" t="s">
        <v>288</v>
      </c>
      <c r="E96" s="140" t="s">
        <v>233</v>
      </c>
      <c r="F96" s="141">
        <v>0</v>
      </c>
      <c r="G96" s="147">
        <f>'Todas as Ruas'!G96</f>
        <v>0.9</v>
      </c>
      <c r="H96" s="147">
        <f>'Todas as Ruas'!H96</f>
        <v>0.05</v>
      </c>
      <c r="I96" s="147">
        <f>'Todas as Ruas'!I96</f>
        <v>1.06</v>
      </c>
      <c r="J96" s="147">
        <f>'Todas as Ruas'!J96</f>
        <v>1.1100000000000001</v>
      </c>
      <c r="K96" s="147">
        <f>TRUNC(F96 * H96, 2)</f>
        <v>0</v>
      </c>
      <c r="L96" s="147">
        <f>M96 - K96</f>
        <v>0</v>
      </c>
      <c r="M96" s="147">
        <f>TRUNC(F96 * J96, 2)</f>
        <v>0</v>
      </c>
      <c r="N96" s="142">
        <f t="shared" si="19"/>
        <v>0</v>
      </c>
      <c r="O96">
        <f t="shared" si="20"/>
        <v>0</v>
      </c>
    </row>
    <row r="97" spans="1:19" ht="25.5" hidden="1" x14ac:dyDescent="0.2">
      <c r="A97" s="140" t="s">
        <v>431</v>
      </c>
      <c r="B97" s="140" t="s">
        <v>432</v>
      </c>
      <c r="C97" s="140" t="s">
        <v>110</v>
      </c>
      <c r="D97" s="138" t="s">
        <v>286</v>
      </c>
      <c r="E97" s="140" t="s">
        <v>234</v>
      </c>
      <c r="F97" s="141">
        <v>0</v>
      </c>
      <c r="G97" s="147">
        <f>'Todas as Ruas'!G97</f>
        <v>0.8</v>
      </c>
      <c r="H97" s="147">
        <f>'Todas as Ruas'!H97</f>
        <v>0.23</v>
      </c>
      <c r="I97" s="147">
        <f>'Todas as Ruas'!I97</f>
        <v>0.75</v>
      </c>
      <c r="J97" s="147">
        <f>'Todas as Ruas'!J97</f>
        <v>0.98</v>
      </c>
      <c r="K97" s="147">
        <f>TRUNC(F97 * H97, 2)</f>
        <v>0</v>
      </c>
      <c r="L97" s="147">
        <f>M97 - K97</f>
        <v>0</v>
      </c>
      <c r="M97" s="147">
        <f>TRUNC(F97 * J97, 2)</f>
        <v>0</v>
      </c>
      <c r="N97" s="142">
        <f t="shared" si="19"/>
        <v>0</v>
      </c>
      <c r="O97">
        <f t="shared" si="20"/>
        <v>0</v>
      </c>
    </row>
    <row r="98" spans="1:19" ht="25.5" hidden="1" x14ac:dyDescent="0.2">
      <c r="A98" s="140" t="s">
        <v>433</v>
      </c>
      <c r="B98" s="140" t="s">
        <v>434</v>
      </c>
      <c r="C98" s="140" t="s">
        <v>110</v>
      </c>
      <c r="D98" s="138" t="s">
        <v>287</v>
      </c>
      <c r="E98" s="140" t="s">
        <v>233</v>
      </c>
      <c r="F98" s="141">
        <v>0</v>
      </c>
      <c r="G98" s="147">
        <f>'Todas as Ruas'!G98</f>
        <v>2</v>
      </c>
      <c r="H98" s="147">
        <f>'Todas as Ruas'!H98</f>
        <v>0.51</v>
      </c>
      <c r="I98" s="147">
        <f>'Todas as Ruas'!I98</f>
        <v>1.95</v>
      </c>
      <c r="J98" s="147">
        <f>'Todas as Ruas'!J98</f>
        <v>2.46</v>
      </c>
      <c r="K98" s="147">
        <f>TRUNC(F98 * H98, 2)</f>
        <v>0</v>
      </c>
      <c r="L98" s="147">
        <f>M98 - K98</f>
        <v>0</v>
      </c>
      <c r="M98" s="147">
        <f>TRUNC(F98 * J98, 2)</f>
        <v>0</v>
      </c>
      <c r="N98" s="142">
        <f t="shared" si="19"/>
        <v>0</v>
      </c>
      <c r="O98">
        <f t="shared" si="20"/>
        <v>0</v>
      </c>
    </row>
    <row r="99" spans="1:19" x14ac:dyDescent="0.2">
      <c r="A99" s="271" t="s">
        <v>1378</v>
      </c>
      <c r="B99" s="271"/>
      <c r="C99" s="271"/>
      <c r="D99" s="134" t="s">
        <v>1379</v>
      </c>
      <c r="E99" s="134"/>
      <c r="F99" s="136"/>
      <c r="G99" s="145"/>
      <c r="H99" s="145"/>
      <c r="I99" s="145"/>
      <c r="J99" s="145"/>
      <c r="K99" s="145"/>
      <c r="L99" s="145"/>
      <c r="M99" s="146">
        <f>SUM(M100:M114)</f>
        <v>435078.65999999992</v>
      </c>
      <c r="N99" s="137">
        <f t="shared" si="19"/>
        <v>0.68215395682733582</v>
      </c>
      <c r="O99">
        <f t="shared" si="20"/>
        <v>0</v>
      </c>
      <c r="P99" s="153"/>
      <c r="Q99" s="151"/>
      <c r="R99" s="151"/>
      <c r="S99">
        <f t="shared" ref="S99:S114" si="24">TRUNC(F99*G99,2)</f>
        <v>0</v>
      </c>
    </row>
    <row r="100" spans="1:19" ht="38.25" x14ac:dyDescent="0.2">
      <c r="A100" s="140" t="s">
        <v>1146</v>
      </c>
      <c r="B100" s="140" t="s">
        <v>1147</v>
      </c>
      <c r="C100" s="140" t="s">
        <v>23</v>
      </c>
      <c r="D100" s="138" t="s">
        <v>1148</v>
      </c>
      <c r="E100" s="140" t="s">
        <v>80</v>
      </c>
      <c r="F100" s="141">
        <v>106</v>
      </c>
      <c r="G100" s="147">
        <v>66.77</v>
      </c>
      <c r="H100" s="147">
        <v>9.68</v>
      </c>
      <c r="I100" s="147">
        <v>72.7</v>
      </c>
      <c r="J100" s="147">
        <f t="shared" ref="J100:J114" si="25">TRUNC(G100 * (1 + 23.38 / 100), 2)</f>
        <v>82.38</v>
      </c>
      <c r="K100" s="147">
        <f t="shared" ref="K100:K114" si="26">TRUNC(F100 * H100, 2)</f>
        <v>1026.08</v>
      </c>
      <c r="L100" s="147">
        <f t="shared" ref="L100:L114" si="27">M100 - K100</f>
        <v>7706.2000000000007</v>
      </c>
      <c r="M100" s="147">
        <f t="shared" ref="M100:M114" si="28">TRUNC(F100 * J100, 2)</f>
        <v>8732.2800000000007</v>
      </c>
      <c r="N100" s="142">
        <f t="shared" si="19"/>
        <v>1.3691223913680828E-2</v>
      </c>
      <c r="O100">
        <f t="shared" si="20"/>
        <v>7077.62</v>
      </c>
      <c r="P100" s="152"/>
      <c r="Q100" s="152"/>
      <c r="R100" s="152"/>
      <c r="S100">
        <f t="shared" si="24"/>
        <v>7077.62</v>
      </c>
    </row>
    <row r="101" spans="1:19" ht="38.25" x14ac:dyDescent="0.2">
      <c r="A101" s="140" t="s">
        <v>1164</v>
      </c>
      <c r="B101" s="140" t="s">
        <v>1165</v>
      </c>
      <c r="C101" s="140" t="s">
        <v>23</v>
      </c>
      <c r="D101" s="138" t="s">
        <v>1166</v>
      </c>
      <c r="E101" s="140" t="s">
        <v>25</v>
      </c>
      <c r="F101" s="141">
        <v>1463</v>
      </c>
      <c r="G101" s="147">
        <v>0.71</v>
      </c>
      <c r="H101" s="147">
        <v>0.27</v>
      </c>
      <c r="I101" s="147">
        <v>0.6</v>
      </c>
      <c r="J101" s="147">
        <f t="shared" si="25"/>
        <v>0.87</v>
      </c>
      <c r="K101" s="147">
        <f t="shared" si="26"/>
        <v>395.01</v>
      </c>
      <c r="L101" s="147">
        <f t="shared" si="27"/>
        <v>877.8</v>
      </c>
      <c r="M101" s="147">
        <f t="shared" si="28"/>
        <v>1272.81</v>
      </c>
      <c r="N101" s="142">
        <f t="shared" si="19"/>
        <v>1.9956216142373003E-3</v>
      </c>
      <c r="O101">
        <f t="shared" si="20"/>
        <v>1038.73</v>
      </c>
      <c r="P101" s="152"/>
      <c r="Q101" s="152"/>
      <c r="R101" s="152"/>
      <c r="S101">
        <f t="shared" si="24"/>
        <v>1038.73</v>
      </c>
    </row>
    <row r="102" spans="1:19" ht="38.25" x14ac:dyDescent="0.2">
      <c r="A102" s="140" t="s">
        <v>1174</v>
      </c>
      <c r="B102" s="140" t="s">
        <v>1175</v>
      </c>
      <c r="C102" s="140" t="s">
        <v>23</v>
      </c>
      <c r="D102" s="138" t="s">
        <v>1176</v>
      </c>
      <c r="E102" s="140" t="s">
        <v>25</v>
      </c>
      <c r="F102" s="141">
        <v>1463</v>
      </c>
      <c r="G102" s="147">
        <v>0.78</v>
      </c>
      <c r="H102" s="147">
        <v>0.66</v>
      </c>
      <c r="I102" s="147">
        <v>0.3</v>
      </c>
      <c r="J102" s="147">
        <f t="shared" si="25"/>
        <v>0.96</v>
      </c>
      <c r="K102" s="147">
        <f t="shared" si="26"/>
        <v>965.58</v>
      </c>
      <c r="L102" s="147">
        <f t="shared" si="27"/>
        <v>438.9</v>
      </c>
      <c r="M102" s="147">
        <f t="shared" si="28"/>
        <v>1404.48</v>
      </c>
      <c r="N102" s="142">
        <f t="shared" si="19"/>
        <v>2.2020652295032281E-3</v>
      </c>
      <c r="O102">
        <f t="shared" si="20"/>
        <v>1141.1400000000001</v>
      </c>
      <c r="P102" s="152"/>
      <c r="Q102" s="152"/>
      <c r="R102" s="152"/>
      <c r="S102">
        <f t="shared" si="24"/>
        <v>1141.1400000000001</v>
      </c>
    </row>
    <row r="103" spans="1:19" ht="38.25" x14ac:dyDescent="0.2">
      <c r="A103" s="140" t="s">
        <v>1182</v>
      </c>
      <c r="B103" s="140" t="s">
        <v>1183</v>
      </c>
      <c r="C103" s="140" t="s">
        <v>23</v>
      </c>
      <c r="D103" s="138" t="s">
        <v>1184</v>
      </c>
      <c r="E103" s="140" t="s">
        <v>48</v>
      </c>
      <c r="F103" s="141">
        <v>73</v>
      </c>
      <c r="G103" s="147">
        <v>799.28</v>
      </c>
      <c r="H103" s="147">
        <v>90.78</v>
      </c>
      <c r="I103" s="147">
        <v>895.37</v>
      </c>
      <c r="J103" s="147">
        <f t="shared" si="25"/>
        <v>986.15</v>
      </c>
      <c r="K103" s="147">
        <f t="shared" si="26"/>
        <v>6626.94</v>
      </c>
      <c r="L103" s="147">
        <f t="shared" si="27"/>
        <v>65362.009999999995</v>
      </c>
      <c r="M103" s="147">
        <f t="shared" si="28"/>
        <v>71988.95</v>
      </c>
      <c r="N103" s="142">
        <f t="shared" ref="N103:N114" si="29">M103 / $M$115</f>
        <v>0.112870502750802</v>
      </c>
      <c r="O103">
        <f t="shared" si="20"/>
        <v>58347.44</v>
      </c>
      <c r="P103" s="152"/>
      <c r="Q103" s="152"/>
      <c r="R103" s="152"/>
      <c r="S103">
        <f t="shared" si="24"/>
        <v>58347.44</v>
      </c>
    </row>
    <row r="104" spans="1:19" ht="38.25" x14ac:dyDescent="0.2">
      <c r="A104" s="140" t="s">
        <v>1198</v>
      </c>
      <c r="B104" s="140" t="s">
        <v>1199</v>
      </c>
      <c r="C104" s="140" t="s">
        <v>23</v>
      </c>
      <c r="D104" s="138" t="s">
        <v>1200</v>
      </c>
      <c r="E104" s="140" t="s">
        <v>48</v>
      </c>
      <c r="F104" s="141">
        <v>73</v>
      </c>
      <c r="G104" s="147">
        <v>181.1</v>
      </c>
      <c r="H104" s="147">
        <v>59.53</v>
      </c>
      <c r="I104" s="147">
        <v>163.91</v>
      </c>
      <c r="J104" s="147">
        <f t="shared" si="25"/>
        <v>223.44</v>
      </c>
      <c r="K104" s="147">
        <f t="shared" si="26"/>
        <v>4345.6899999999996</v>
      </c>
      <c r="L104" s="147">
        <f t="shared" si="27"/>
        <v>11965.43</v>
      </c>
      <c r="M104" s="147">
        <f t="shared" si="28"/>
        <v>16311.12</v>
      </c>
      <c r="N104" s="142">
        <f t="shared" si="29"/>
        <v>2.5573984824457944E-2</v>
      </c>
      <c r="O104">
        <f t="shared" si="20"/>
        <v>13220.3</v>
      </c>
      <c r="P104" s="152"/>
      <c r="Q104" s="152"/>
      <c r="R104" s="152"/>
      <c r="S104">
        <f t="shared" si="24"/>
        <v>13220.3</v>
      </c>
    </row>
    <row r="105" spans="1:19" ht="38.25" x14ac:dyDescent="0.2">
      <c r="A105" s="140" t="s">
        <v>1380</v>
      </c>
      <c r="B105" s="140" t="s">
        <v>1381</v>
      </c>
      <c r="C105" s="140" t="s">
        <v>23</v>
      </c>
      <c r="D105" s="138" t="s">
        <v>1382</v>
      </c>
      <c r="E105" s="140" t="s">
        <v>25</v>
      </c>
      <c r="F105" s="141">
        <v>1462</v>
      </c>
      <c r="G105" s="147">
        <v>8.6</v>
      </c>
      <c r="H105" s="147">
        <v>0</v>
      </c>
      <c r="I105" s="147">
        <v>10.61</v>
      </c>
      <c r="J105" s="147">
        <f t="shared" si="25"/>
        <v>10.61</v>
      </c>
      <c r="K105" s="147">
        <f t="shared" si="26"/>
        <v>0</v>
      </c>
      <c r="L105" s="147">
        <f t="shared" si="27"/>
        <v>15511.82</v>
      </c>
      <c r="M105" s="147">
        <f t="shared" si="28"/>
        <v>15511.82</v>
      </c>
      <c r="N105" s="142">
        <f t="shared" si="29"/>
        <v>2.4320773146155703E-2</v>
      </c>
      <c r="O105">
        <f t="shared" si="20"/>
        <v>12573.2</v>
      </c>
      <c r="P105" s="152"/>
      <c r="Q105" s="152"/>
      <c r="R105" s="152"/>
      <c r="S105">
        <f t="shared" si="24"/>
        <v>12573.2</v>
      </c>
    </row>
    <row r="106" spans="1:19" ht="38.25" x14ac:dyDescent="0.2">
      <c r="A106" s="140" t="s">
        <v>1208</v>
      </c>
      <c r="B106" s="140" t="s">
        <v>1209</v>
      </c>
      <c r="C106" s="140" t="s">
        <v>23</v>
      </c>
      <c r="D106" s="138" t="s">
        <v>1210</v>
      </c>
      <c r="E106" s="140" t="s">
        <v>48</v>
      </c>
      <c r="F106" s="141">
        <v>1</v>
      </c>
      <c r="G106" s="147">
        <v>697.78</v>
      </c>
      <c r="H106" s="147">
        <v>197.63</v>
      </c>
      <c r="I106" s="147">
        <v>663.29</v>
      </c>
      <c r="J106" s="147">
        <f t="shared" si="25"/>
        <v>860.92</v>
      </c>
      <c r="K106" s="147">
        <f t="shared" si="26"/>
        <v>197.63</v>
      </c>
      <c r="L106" s="147">
        <f t="shared" si="27"/>
        <v>663.29</v>
      </c>
      <c r="M106" s="147">
        <f t="shared" si="28"/>
        <v>860.92</v>
      </c>
      <c r="N106" s="142">
        <f t="shared" si="29"/>
        <v>1.3498248443437563E-3</v>
      </c>
      <c r="O106">
        <f t="shared" si="20"/>
        <v>697.78</v>
      </c>
      <c r="P106" s="152"/>
      <c r="Q106" s="152"/>
      <c r="R106" s="152"/>
      <c r="S106">
        <f t="shared" si="24"/>
        <v>697.78</v>
      </c>
    </row>
    <row r="107" spans="1:19" x14ac:dyDescent="0.2">
      <c r="A107" s="140" t="s">
        <v>1383</v>
      </c>
      <c r="B107" s="140" t="s">
        <v>1384</v>
      </c>
      <c r="C107" s="140" t="s">
        <v>23</v>
      </c>
      <c r="D107" s="138" t="s">
        <v>1385</v>
      </c>
      <c r="E107" s="140" t="s">
        <v>1159</v>
      </c>
      <c r="F107" s="141">
        <v>3164.8</v>
      </c>
      <c r="G107" s="147">
        <v>2.39</v>
      </c>
      <c r="H107" s="147">
        <v>0</v>
      </c>
      <c r="I107" s="147">
        <v>2.94</v>
      </c>
      <c r="J107" s="147">
        <f t="shared" si="25"/>
        <v>2.94</v>
      </c>
      <c r="K107" s="147">
        <f t="shared" si="26"/>
        <v>0</v>
      </c>
      <c r="L107" s="147">
        <f t="shared" si="27"/>
        <v>9304.51</v>
      </c>
      <c r="M107" s="147">
        <f t="shared" si="28"/>
        <v>9304.51</v>
      </c>
      <c r="N107" s="142">
        <f t="shared" si="29"/>
        <v>1.4588415604754129E-2</v>
      </c>
      <c r="O107">
        <f t="shared" si="20"/>
        <v>7563.87</v>
      </c>
      <c r="P107" s="152"/>
      <c r="Q107" s="152"/>
      <c r="R107" s="152"/>
      <c r="S107">
        <f t="shared" si="24"/>
        <v>7563.87</v>
      </c>
    </row>
    <row r="108" spans="1:19" ht="38.25" x14ac:dyDescent="0.2">
      <c r="A108" s="140" t="s">
        <v>1218</v>
      </c>
      <c r="B108" s="140" t="s">
        <v>1219</v>
      </c>
      <c r="C108" s="140" t="s">
        <v>23</v>
      </c>
      <c r="D108" s="138" t="s">
        <v>1220</v>
      </c>
      <c r="E108" s="140" t="s">
        <v>25</v>
      </c>
      <c r="F108" s="141">
        <v>1258</v>
      </c>
      <c r="G108" s="147">
        <v>13.56</v>
      </c>
      <c r="H108" s="147">
        <v>0.46</v>
      </c>
      <c r="I108" s="147">
        <v>16.27</v>
      </c>
      <c r="J108" s="147">
        <f t="shared" si="25"/>
        <v>16.73</v>
      </c>
      <c r="K108" s="147">
        <f t="shared" si="26"/>
        <v>578.67999999999995</v>
      </c>
      <c r="L108" s="147">
        <f t="shared" si="27"/>
        <v>20467.66</v>
      </c>
      <c r="M108" s="147">
        <f t="shared" si="28"/>
        <v>21046.34</v>
      </c>
      <c r="N108" s="142">
        <f t="shared" si="29"/>
        <v>3.2998272330188372E-2</v>
      </c>
      <c r="O108">
        <f t="shared" si="20"/>
        <v>17058.48</v>
      </c>
      <c r="P108" s="152"/>
      <c r="Q108" s="152"/>
      <c r="R108" s="152"/>
      <c r="S108">
        <f t="shared" si="24"/>
        <v>17058.48</v>
      </c>
    </row>
    <row r="109" spans="1:19" ht="38.25" x14ac:dyDescent="0.2">
      <c r="A109" s="140" t="s">
        <v>1224</v>
      </c>
      <c r="B109" s="140" t="s">
        <v>1225</v>
      </c>
      <c r="C109" s="140" t="s">
        <v>23</v>
      </c>
      <c r="D109" s="138" t="s">
        <v>1226</v>
      </c>
      <c r="E109" s="140" t="s">
        <v>25</v>
      </c>
      <c r="F109" s="141">
        <v>1980</v>
      </c>
      <c r="G109" s="147">
        <v>30.1</v>
      </c>
      <c r="H109" s="147">
        <v>13.75</v>
      </c>
      <c r="I109" s="147">
        <v>23.38</v>
      </c>
      <c r="J109" s="147">
        <f t="shared" si="25"/>
        <v>37.130000000000003</v>
      </c>
      <c r="K109" s="147">
        <f t="shared" si="26"/>
        <v>27225</v>
      </c>
      <c r="L109" s="147">
        <f t="shared" si="27"/>
        <v>46292.399999999994</v>
      </c>
      <c r="M109" s="147">
        <f t="shared" si="28"/>
        <v>73517.399999999994</v>
      </c>
      <c r="N109" s="142">
        <f t="shared" si="29"/>
        <v>0.11526693886953221</v>
      </c>
      <c r="O109">
        <f t="shared" si="20"/>
        <v>59598</v>
      </c>
      <c r="P109" s="152"/>
      <c r="Q109" s="152"/>
      <c r="R109" s="152"/>
      <c r="S109">
        <f t="shared" si="24"/>
        <v>59598</v>
      </c>
    </row>
    <row r="110" spans="1:19" ht="25.5" x14ac:dyDescent="0.2">
      <c r="A110" s="140" t="s">
        <v>1472</v>
      </c>
      <c r="B110" s="140">
        <v>1</v>
      </c>
      <c r="C110" s="140" t="s">
        <v>1386</v>
      </c>
      <c r="D110" s="138" t="s">
        <v>1392</v>
      </c>
      <c r="E110" s="140" t="s">
        <v>1159</v>
      </c>
      <c r="F110" s="141">
        <v>658</v>
      </c>
      <c r="G110" s="147">
        <v>25</v>
      </c>
      <c r="H110" s="147">
        <f>J110-I110</f>
        <v>6.1699999999999982</v>
      </c>
      <c r="I110" s="147">
        <f>ROUND(J110*0.8,2)</f>
        <v>24.67</v>
      </c>
      <c r="J110" s="147">
        <f t="shared" si="25"/>
        <v>30.84</v>
      </c>
      <c r="K110" s="147">
        <f t="shared" si="26"/>
        <v>4059.86</v>
      </c>
      <c r="L110" s="147">
        <f t="shared" si="27"/>
        <v>16232.86</v>
      </c>
      <c r="M110" s="147">
        <f t="shared" si="28"/>
        <v>20292.72</v>
      </c>
      <c r="N110" s="142">
        <f t="shared" si="29"/>
        <v>3.181668170714054E-2</v>
      </c>
      <c r="O110">
        <f t="shared" si="20"/>
        <v>16450</v>
      </c>
      <c r="P110" s="152"/>
      <c r="Q110" s="152"/>
      <c r="R110" s="152"/>
      <c r="S110">
        <f t="shared" si="24"/>
        <v>16450</v>
      </c>
    </row>
    <row r="111" spans="1:19" ht="25.5" x14ac:dyDescent="0.2">
      <c r="A111" s="140" t="s">
        <v>1388</v>
      </c>
      <c r="B111" s="140">
        <v>2</v>
      </c>
      <c r="C111" s="140" t="s">
        <v>1387</v>
      </c>
      <c r="D111" s="138" t="s">
        <v>1393</v>
      </c>
      <c r="E111" s="140" t="s">
        <v>33</v>
      </c>
      <c r="F111" s="141">
        <v>289</v>
      </c>
      <c r="G111" s="147">
        <v>64.900000000000006</v>
      </c>
      <c r="H111" s="147">
        <f>J111-I111</f>
        <v>16.009999999999991</v>
      </c>
      <c r="I111" s="147">
        <f>ROUND(J111*0.8,2)</f>
        <v>64.06</v>
      </c>
      <c r="J111" s="147">
        <f t="shared" si="25"/>
        <v>80.069999999999993</v>
      </c>
      <c r="K111" s="147">
        <f t="shared" si="26"/>
        <v>4626.8900000000003</v>
      </c>
      <c r="L111" s="147">
        <f t="shared" si="27"/>
        <v>18513.34</v>
      </c>
      <c r="M111" s="147">
        <f t="shared" si="28"/>
        <v>23140.23</v>
      </c>
      <c r="N111" s="142">
        <f t="shared" si="29"/>
        <v>3.6281254190666634E-2</v>
      </c>
      <c r="O111">
        <f t="shared" si="20"/>
        <v>18756.099999999999</v>
      </c>
      <c r="P111" s="152"/>
      <c r="Q111" s="152"/>
      <c r="R111" s="152"/>
      <c r="S111">
        <f t="shared" si="24"/>
        <v>18756.099999999999</v>
      </c>
    </row>
    <row r="112" spans="1:19" x14ac:dyDescent="0.2">
      <c r="A112" s="140" t="s">
        <v>1389</v>
      </c>
      <c r="B112" s="140">
        <v>3</v>
      </c>
      <c r="C112" s="140" t="s">
        <v>1387</v>
      </c>
      <c r="D112" s="138" t="s">
        <v>1394</v>
      </c>
      <c r="E112" s="140" t="s">
        <v>33</v>
      </c>
      <c r="F112" s="141">
        <v>40</v>
      </c>
      <c r="G112" s="147">
        <v>1400</v>
      </c>
      <c r="H112" s="147">
        <f>J112-I112</f>
        <v>345.46000000000004</v>
      </c>
      <c r="I112" s="147">
        <f>ROUND(J112*0.8,2)</f>
        <v>1381.86</v>
      </c>
      <c r="J112" s="147">
        <f t="shared" si="25"/>
        <v>1727.32</v>
      </c>
      <c r="K112" s="147">
        <f t="shared" si="26"/>
        <v>13818.4</v>
      </c>
      <c r="L112" s="147">
        <f t="shared" si="27"/>
        <v>55274.400000000001</v>
      </c>
      <c r="M112" s="147">
        <f t="shared" si="28"/>
        <v>69092.800000000003</v>
      </c>
      <c r="N112" s="142">
        <f t="shared" si="29"/>
        <v>0.10832966826798575</v>
      </c>
      <c r="O112">
        <f t="shared" si="20"/>
        <v>56000</v>
      </c>
      <c r="P112" s="152"/>
      <c r="Q112" s="152"/>
      <c r="R112" s="152"/>
      <c r="S112">
        <f t="shared" si="24"/>
        <v>56000</v>
      </c>
    </row>
    <row r="113" spans="1:19" x14ac:dyDescent="0.2">
      <c r="A113" s="140" t="s">
        <v>1390</v>
      </c>
      <c r="B113" s="140">
        <v>4</v>
      </c>
      <c r="C113" s="140" t="s">
        <v>1387</v>
      </c>
      <c r="D113" s="138" t="s">
        <v>1452</v>
      </c>
      <c r="E113" s="140" t="s">
        <v>33</v>
      </c>
      <c r="F113" s="141">
        <v>66</v>
      </c>
      <c r="G113" s="147">
        <v>1260</v>
      </c>
      <c r="H113" s="147">
        <f>J113-I113</f>
        <v>310.91999999999985</v>
      </c>
      <c r="I113" s="147">
        <f>ROUND(J113*0.8,2)</f>
        <v>1243.6600000000001</v>
      </c>
      <c r="J113" s="147">
        <f>TRUNC(G113 * (1 + 23.38 / 100), 2)</f>
        <v>1554.58</v>
      </c>
      <c r="K113" s="147">
        <f>TRUNC(F113 * H113, 2)</f>
        <v>20520.72</v>
      </c>
      <c r="L113" s="147">
        <f t="shared" si="27"/>
        <v>82081.56</v>
      </c>
      <c r="M113" s="147">
        <f>TRUNC(F113 * J113, 2)</f>
        <v>102602.28</v>
      </c>
      <c r="N113" s="142">
        <f t="shared" si="29"/>
        <v>0.16086872953388759</v>
      </c>
      <c r="O113">
        <f>TRUNC(F113*G113,2)</f>
        <v>83160</v>
      </c>
      <c r="P113" s="152"/>
      <c r="Q113" s="152"/>
      <c r="R113" s="152"/>
    </row>
    <row r="114" spans="1:19" hidden="1" x14ac:dyDescent="0.2">
      <c r="A114" s="140" t="s">
        <v>1391</v>
      </c>
      <c r="B114" s="140">
        <v>5</v>
      </c>
      <c r="C114" s="140" t="s">
        <v>1387</v>
      </c>
      <c r="D114" s="138" t="s">
        <v>1395</v>
      </c>
      <c r="E114" s="140" t="s">
        <v>33</v>
      </c>
      <c r="F114" s="141">
        <v>0</v>
      </c>
      <c r="G114" s="147">
        <v>690</v>
      </c>
      <c r="H114" s="147">
        <f>J114-I114</f>
        <v>170.2600000000001</v>
      </c>
      <c r="I114" s="147">
        <f>ROUND(J114*0.8,2)</f>
        <v>681.06</v>
      </c>
      <c r="J114" s="147">
        <f t="shared" si="25"/>
        <v>851.32</v>
      </c>
      <c r="K114" s="147">
        <f t="shared" si="26"/>
        <v>0</v>
      </c>
      <c r="L114" s="147">
        <f t="shared" si="27"/>
        <v>0</v>
      </c>
      <c r="M114" s="147">
        <f t="shared" si="28"/>
        <v>0</v>
      </c>
      <c r="N114" s="142">
        <f t="shared" si="29"/>
        <v>0</v>
      </c>
      <c r="O114">
        <f t="shared" si="20"/>
        <v>0</v>
      </c>
      <c r="P114" s="152"/>
      <c r="Q114" s="152"/>
      <c r="R114" s="152"/>
      <c r="S114">
        <f t="shared" si="24"/>
        <v>0</v>
      </c>
    </row>
    <row r="115" spans="1:19" x14ac:dyDescent="0.2">
      <c r="A115" s="166"/>
      <c r="B115" s="166"/>
      <c r="C115" s="166"/>
      <c r="D115" s="166"/>
      <c r="E115" s="166"/>
      <c r="F115" s="166"/>
      <c r="G115" s="166"/>
      <c r="H115" s="166"/>
      <c r="I115" s="166"/>
      <c r="J115" s="166" t="s">
        <v>93</v>
      </c>
      <c r="K115" s="148">
        <f>SUM(K7:K114)</f>
        <v>118381.03</v>
      </c>
      <c r="L115" s="148">
        <f>SUM(L7:L114)</f>
        <v>519420.24</v>
      </c>
      <c r="M115" s="148">
        <f>M94+M86+M74+M72+M39+M24+M12+M6+M99</f>
        <v>637801.2699999999</v>
      </c>
      <c r="N115" s="166"/>
      <c r="O115" s="166">
        <f>SUM(O7:O114)</f>
        <v>517000.69</v>
      </c>
      <c r="P115" s="166"/>
      <c r="Q115" s="166"/>
      <c r="R115" s="166"/>
      <c r="S115">
        <f>SUM(S7:S114)</f>
        <v>269522.66000000003</v>
      </c>
    </row>
    <row r="116" spans="1:19" x14ac:dyDescent="0.2">
      <c r="A116" s="143"/>
      <c r="B116" s="143"/>
      <c r="C116" s="143"/>
      <c r="D116" s="143"/>
      <c r="E116" s="143"/>
      <c r="F116" s="143"/>
      <c r="G116" s="143"/>
      <c r="H116" s="143"/>
      <c r="I116" s="143"/>
      <c r="J116" s="143"/>
      <c r="K116" s="143"/>
      <c r="L116" s="143"/>
      <c r="M116" s="143"/>
      <c r="N116" s="143"/>
      <c r="O116" s="143"/>
      <c r="P116" s="143"/>
      <c r="Q116" s="143"/>
      <c r="R116" s="143"/>
    </row>
    <row r="117" spans="1:19" x14ac:dyDescent="0.2">
      <c r="A117" s="345"/>
      <c r="B117" s="345"/>
      <c r="C117" s="345"/>
      <c r="D117" s="144"/>
      <c r="E117" s="166"/>
      <c r="F117" s="166"/>
      <c r="G117" s="166"/>
      <c r="H117" s="166"/>
      <c r="I117" s="166"/>
      <c r="J117" s="336" t="s">
        <v>94</v>
      </c>
      <c r="K117" s="336"/>
      <c r="L117" s="337">
        <f>O115</f>
        <v>517000.69</v>
      </c>
      <c r="M117" s="337"/>
      <c r="N117" s="337"/>
      <c r="O117" s="167"/>
      <c r="P117" s="167"/>
      <c r="Q117" s="167"/>
      <c r="R117" s="167"/>
    </row>
    <row r="118" spans="1:19" x14ac:dyDescent="0.2">
      <c r="A118" s="345"/>
      <c r="B118" s="345"/>
      <c r="C118" s="345"/>
      <c r="D118" s="144"/>
      <c r="E118" s="166"/>
      <c r="F118" s="166"/>
      <c r="G118" s="166"/>
      <c r="H118" s="166"/>
      <c r="I118" s="166"/>
      <c r="J118" s="336" t="s">
        <v>95</v>
      </c>
      <c r="K118" s="336"/>
      <c r="L118" s="337">
        <f>L119-L117</f>
        <v>120800.5799999999</v>
      </c>
      <c r="M118" s="337"/>
      <c r="N118" s="337"/>
      <c r="O118" s="167"/>
      <c r="P118" s="167"/>
      <c r="Q118" s="167"/>
      <c r="R118" s="167"/>
    </row>
    <row r="119" spans="1:19" x14ac:dyDescent="0.2">
      <c r="A119" s="345"/>
      <c r="B119" s="345"/>
      <c r="C119" s="345"/>
      <c r="D119" s="144"/>
      <c r="E119" s="166"/>
      <c r="F119" s="166"/>
      <c r="G119" s="166"/>
      <c r="H119" s="166"/>
      <c r="I119" s="166"/>
      <c r="J119" s="336" t="s">
        <v>96</v>
      </c>
      <c r="K119" s="336"/>
      <c r="L119" s="337">
        <f>M115</f>
        <v>637801.2699999999</v>
      </c>
      <c r="M119" s="337"/>
      <c r="N119" s="337"/>
      <c r="O119" s="167"/>
      <c r="P119" s="167"/>
      <c r="Q119" s="167"/>
      <c r="R119" s="167"/>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A119:C119"/>
    <mergeCell ref="J119:K119"/>
    <mergeCell ref="L119:N119"/>
    <mergeCell ref="N4:N5"/>
    <mergeCell ref="A117:C117"/>
    <mergeCell ref="J117:K117"/>
    <mergeCell ref="L117:N117"/>
    <mergeCell ref="A118:C118"/>
    <mergeCell ref="J118:K118"/>
    <mergeCell ref="L118:N118"/>
  </mergeCells>
  <pageMargins left="0.51181102362204722" right="0.51181102362204722" top="0.98425196850393704" bottom="0.98425196850393704" header="0.51181102362204722" footer="0.51181102362204722"/>
  <pageSetup paperSize="9" scale="62" fitToHeight="0" orientation="landscape" r:id="rId1"/>
  <headerFooter>
    <oddHeader>&amp;L &amp;C &amp;R</oddHeader>
    <oddFooter>&amp;L &amp;CAvenida Hermogêno Cursino dos Santos, 342
Menino Deus, CEP: 99440-000 Salto do Jacuí – RS &amp;R</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31"/>
  <sheetViews>
    <sheetView view="pageBreakPreview" zoomScaleNormal="100" zoomScaleSheetLayoutView="100" workbookViewId="0">
      <selection activeCell="H15" sqref="H15"/>
    </sheetView>
  </sheetViews>
  <sheetFormatPr defaultRowHeight="14.25" x14ac:dyDescent="0.2"/>
  <cols>
    <col min="1" max="1" width="20" bestFit="1" customWidth="1"/>
    <col min="2" max="2" width="30.375" customWidth="1"/>
    <col min="3" max="3" width="20" bestFit="1" customWidth="1"/>
    <col min="4" max="4" width="15.125" customWidth="1"/>
    <col min="5" max="9" width="14.75" bestFit="1" customWidth="1"/>
    <col min="10" max="12" width="14.75" customWidth="1"/>
    <col min="13" max="30" width="12" bestFit="1" customWidth="1"/>
  </cols>
  <sheetData>
    <row r="1" spans="1:12" ht="15" customHeight="1" x14ac:dyDescent="0.2">
      <c r="A1" s="69"/>
      <c r="B1" s="69" t="s">
        <v>0</v>
      </c>
      <c r="C1" s="319" t="s">
        <v>1</v>
      </c>
      <c r="D1" s="319"/>
      <c r="G1" s="85" t="s">
        <v>211</v>
      </c>
      <c r="H1" s="85" t="s">
        <v>212</v>
      </c>
      <c r="J1" s="317" t="s">
        <v>3</v>
      </c>
      <c r="K1" s="317"/>
      <c r="L1" s="317"/>
    </row>
    <row r="2" spans="1:12" ht="65.45" customHeight="1" x14ac:dyDescent="0.2">
      <c r="A2" s="70"/>
      <c r="B2" s="70" t="s">
        <v>284</v>
      </c>
      <c r="C2" s="320" t="s">
        <v>436</v>
      </c>
      <c r="D2" s="320"/>
      <c r="E2" s="320"/>
      <c r="G2" s="86">
        <v>0.23380000000000001</v>
      </c>
      <c r="H2" s="86">
        <v>0.15</v>
      </c>
      <c r="J2" s="318" t="s">
        <v>5</v>
      </c>
      <c r="K2" s="318"/>
      <c r="L2" s="318"/>
    </row>
    <row r="3" spans="1:12" ht="28.5" customHeight="1" x14ac:dyDescent="0.25">
      <c r="A3" s="316" t="s">
        <v>191</v>
      </c>
      <c r="B3" s="316"/>
      <c r="C3" s="316"/>
      <c r="D3" s="316"/>
      <c r="E3" s="316"/>
      <c r="F3" s="316"/>
      <c r="G3" s="316"/>
      <c r="H3" s="316"/>
      <c r="I3" s="316"/>
      <c r="J3" s="316"/>
      <c r="K3" s="316"/>
      <c r="L3" s="316"/>
    </row>
    <row r="4" spans="1:12" ht="32.25" customHeight="1" x14ac:dyDescent="0.2">
      <c r="A4" s="311" t="s">
        <v>7</v>
      </c>
      <c r="B4" s="311" t="s">
        <v>10</v>
      </c>
      <c r="C4" s="311" t="s">
        <v>192</v>
      </c>
      <c r="D4" s="311" t="s">
        <v>193</v>
      </c>
      <c r="E4" s="311" t="s">
        <v>194</v>
      </c>
      <c r="F4" s="311" t="s">
        <v>195</v>
      </c>
      <c r="G4" s="311" t="s">
        <v>196</v>
      </c>
      <c r="H4" s="311" t="s">
        <v>197</v>
      </c>
      <c r="I4" s="311" t="s">
        <v>198</v>
      </c>
      <c r="J4" s="311" t="s">
        <v>202</v>
      </c>
      <c r="K4" s="311" t="s">
        <v>203</v>
      </c>
      <c r="L4" s="311" t="s">
        <v>204</v>
      </c>
    </row>
    <row r="5" spans="1:12" ht="24" customHeight="1" x14ac:dyDescent="0.2">
      <c r="A5" s="314" t="s">
        <v>19</v>
      </c>
      <c r="B5" s="314" t="s">
        <v>20</v>
      </c>
      <c r="C5" s="75">
        <v>1</v>
      </c>
      <c r="D5" s="75">
        <f>$C$5/9</f>
        <v>0.1111111111111111</v>
      </c>
      <c r="E5" s="75">
        <f t="shared" ref="E5:L7" si="0">$C$5/9</f>
        <v>0.1111111111111111</v>
      </c>
      <c r="F5" s="75">
        <f t="shared" si="0"/>
        <v>0.1111111111111111</v>
      </c>
      <c r="G5" s="75">
        <f t="shared" si="0"/>
        <v>0.1111111111111111</v>
      </c>
      <c r="H5" s="75">
        <f t="shared" si="0"/>
        <v>0.1111111111111111</v>
      </c>
      <c r="I5" s="75">
        <f t="shared" si="0"/>
        <v>0.1111111111111111</v>
      </c>
      <c r="J5" s="75">
        <f t="shared" si="0"/>
        <v>0.1111111111111111</v>
      </c>
      <c r="K5" s="75">
        <f t="shared" si="0"/>
        <v>0.1111111111111111</v>
      </c>
      <c r="L5" s="75">
        <f t="shared" si="0"/>
        <v>0.1111111111111111</v>
      </c>
    </row>
    <row r="6" spans="1:12" ht="24" customHeight="1" thickBot="1" x14ac:dyDescent="0.25">
      <c r="A6" s="315"/>
      <c r="B6" s="315"/>
      <c r="C6" s="73">
        <f>'Todas as Ruas'!M6</f>
        <v>72053.049999999988</v>
      </c>
      <c r="D6" s="76">
        <f>ROUND($C$6*D5,2)</f>
        <v>8005.89</v>
      </c>
      <c r="E6" s="76">
        <f t="shared" ref="E6:K6" si="1">ROUND($C$6*E5,2)</f>
        <v>8005.89</v>
      </c>
      <c r="F6" s="76">
        <f t="shared" si="1"/>
        <v>8005.89</v>
      </c>
      <c r="G6" s="76">
        <f t="shared" si="1"/>
        <v>8005.89</v>
      </c>
      <c r="H6" s="76">
        <f t="shared" si="1"/>
        <v>8005.89</v>
      </c>
      <c r="I6" s="76">
        <f t="shared" si="1"/>
        <v>8005.89</v>
      </c>
      <c r="J6" s="76">
        <f t="shared" si="1"/>
        <v>8005.89</v>
      </c>
      <c r="K6" s="76">
        <f t="shared" si="1"/>
        <v>8005.89</v>
      </c>
      <c r="L6" s="76">
        <f>C6-D6-E6-F6-G6-H6-I6-J6-K6</f>
        <v>8005.9299999999921</v>
      </c>
    </row>
    <row r="7" spans="1:12" ht="24" customHeight="1" thickTop="1" x14ac:dyDescent="0.2">
      <c r="A7" s="314" t="s">
        <v>205</v>
      </c>
      <c r="B7" s="314" t="s">
        <v>35</v>
      </c>
      <c r="C7" s="74">
        <v>1</v>
      </c>
      <c r="D7" s="75">
        <f>$C$5/9</f>
        <v>0.1111111111111111</v>
      </c>
      <c r="E7" s="75">
        <f t="shared" si="0"/>
        <v>0.1111111111111111</v>
      </c>
      <c r="F7" s="75">
        <f t="shared" si="0"/>
        <v>0.1111111111111111</v>
      </c>
      <c r="G7" s="75">
        <f t="shared" si="0"/>
        <v>0.1111111111111111</v>
      </c>
      <c r="H7" s="75">
        <f t="shared" si="0"/>
        <v>0.1111111111111111</v>
      </c>
      <c r="I7" s="75">
        <f t="shared" si="0"/>
        <v>0.1111111111111111</v>
      </c>
      <c r="J7" s="75">
        <f t="shared" si="0"/>
        <v>0.1111111111111111</v>
      </c>
      <c r="K7" s="75">
        <f t="shared" si="0"/>
        <v>0.1111111111111111</v>
      </c>
      <c r="L7" s="75">
        <f t="shared" si="0"/>
        <v>0.1111111111111111</v>
      </c>
    </row>
    <row r="8" spans="1:12" ht="24" customHeight="1" thickBot="1" x14ac:dyDescent="0.25">
      <c r="A8" s="315"/>
      <c r="B8" s="315"/>
      <c r="C8" s="73">
        <f>'Todas as Ruas'!M12</f>
        <v>660474.75</v>
      </c>
      <c r="D8" s="76">
        <f>ROUND($C$8*D7,2)</f>
        <v>73386.080000000002</v>
      </c>
      <c r="E8" s="76">
        <f t="shared" ref="E8:K8" si="2">ROUND($C$8*E7,2)</f>
        <v>73386.080000000002</v>
      </c>
      <c r="F8" s="76">
        <f t="shared" si="2"/>
        <v>73386.080000000002</v>
      </c>
      <c r="G8" s="76">
        <f t="shared" si="2"/>
        <v>73386.080000000002</v>
      </c>
      <c r="H8" s="76">
        <f t="shared" si="2"/>
        <v>73386.080000000002</v>
      </c>
      <c r="I8" s="76">
        <f t="shared" si="2"/>
        <v>73386.080000000002</v>
      </c>
      <c r="J8" s="76">
        <f t="shared" si="2"/>
        <v>73386.080000000002</v>
      </c>
      <c r="K8" s="76">
        <f t="shared" si="2"/>
        <v>73386.080000000002</v>
      </c>
      <c r="L8" s="76">
        <f>C8-D8-E8-F8-G8-H8-I8-J8-K8</f>
        <v>73386.109999999942</v>
      </c>
    </row>
    <row r="9" spans="1:12" ht="24" customHeight="1" thickTop="1" thickBot="1" x14ac:dyDescent="0.25">
      <c r="A9" s="314" t="s">
        <v>206</v>
      </c>
      <c r="B9" s="314" t="s">
        <v>108</v>
      </c>
      <c r="C9" s="74">
        <v>1</v>
      </c>
      <c r="D9" s="79">
        <f>$C$9/5</f>
        <v>0.2</v>
      </c>
      <c r="E9" s="79">
        <f>$C$9/5</f>
        <v>0.2</v>
      </c>
      <c r="F9" s="79">
        <f>$C$9/5</f>
        <v>0.2</v>
      </c>
      <c r="G9" s="79">
        <f>$C$9/5</f>
        <v>0.2</v>
      </c>
      <c r="H9" s="79">
        <f>$C$9/5</f>
        <v>0.2</v>
      </c>
      <c r="I9" s="77"/>
      <c r="J9" s="77"/>
      <c r="K9" s="77"/>
      <c r="L9" s="77"/>
    </row>
    <row r="10" spans="1:12" ht="24" customHeight="1" thickTop="1" thickBot="1" x14ac:dyDescent="0.25">
      <c r="A10" s="315"/>
      <c r="B10" s="315"/>
      <c r="C10" s="73">
        <f>'Todas as Ruas'!M24</f>
        <v>489297.27999999997</v>
      </c>
      <c r="D10" s="76">
        <f>ROUND($C$10*D9,2)</f>
        <v>97859.46</v>
      </c>
      <c r="E10" s="76">
        <f>ROUND($C$10*E9,2)</f>
        <v>97859.46</v>
      </c>
      <c r="F10" s="76">
        <f>ROUND($C$10*F9,2)</f>
        <v>97859.46</v>
      </c>
      <c r="G10" s="76">
        <f>ROUND($C$10*G9,2)</f>
        <v>97859.46</v>
      </c>
      <c r="H10" s="76">
        <f>C10-D10-E10-F10-G10</f>
        <v>97859.4399999999</v>
      </c>
      <c r="I10" s="71"/>
      <c r="J10" s="71"/>
      <c r="K10" s="71"/>
      <c r="L10" s="71"/>
    </row>
    <row r="11" spans="1:12" ht="24" customHeight="1" thickTop="1" thickBot="1" x14ac:dyDescent="0.25">
      <c r="A11" s="314" t="s">
        <v>207</v>
      </c>
      <c r="B11" s="314" t="s">
        <v>62</v>
      </c>
      <c r="C11" s="74">
        <v>1</v>
      </c>
      <c r="D11" s="78">
        <v>0.1</v>
      </c>
      <c r="E11" s="78">
        <v>0.1</v>
      </c>
      <c r="F11" s="78">
        <v>0.1</v>
      </c>
      <c r="G11" s="78">
        <v>0.1</v>
      </c>
      <c r="H11" s="78">
        <v>0.1</v>
      </c>
      <c r="I11" s="78">
        <v>0.15</v>
      </c>
      <c r="J11" s="78">
        <v>0.15</v>
      </c>
      <c r="K11" s="78">
        <v>0.1</v>
      </c>
      <c r="L11" s="78">
        <v>0.1</v>
      </c>
    </row>
    <row r="12" spans="1:12" ht="24" customHeight="1" thickTop="1" thickBot="1" x14ac:dyDescent="0.25">
      <c r="A12" s="315"/>
      <c r="B12" s="315"/>
      <c r="C12" s="73">
        <f>'Todas as Ruas'!M39</f>
        <v>4574505.49</v>
      </c>
      <c r="D12" s="76">
        <f>ROUND($C$12*D11,2)</f>
        <v>457450.55</v>
      </c>
      <c r="E12" s="76">
        <f t="shared" ref="E12:K12" si="3">ROUND($C$12*E11,2)</f>
        <v>457450.55</v>
      </c>
      <c r="F12" s="76">
        <f t="shared" si="3"/>
        <v>457450.55</v>
      </c>
      <c r="G12" s="76">
        <f t="shared" si="3"/>
        <v>457450.55</v>
      </c>
      <c r="H12" s="76">
        <f t="shared" si="3"/>
        <v>457450.55</v>
      </c>
      <c r="I12" s="76">
        <f t="shared" si="3"/>
        <v>686175.82</v>
      </c>
      <c r="J12" s="76">
        <f t="shared" si="3"/>
        <v>686175.82</v>
      </c>
      <c r="K12" s="76">
        <f t="shared" si="3"/>
        <v>457450.55</v>
      </c>
      <c r="L12" s="76">
        <f>C12-D12-E12-F12-G12-H12-I12-J12-K12</f>
        <v>457450.55000000139</v>
      </c>
    </row>
    <row r="13" spans="1:12" ht="24" customHeight="1" thickTop="1" thickBot="1" x14ac:dyDescent="0.25">
      <c r="A13" s="314" t="s">
        <v>208</v>
      </c>
      <c r="B13" s="314" t="s">
        <v>76</v>
      </c>
      <c r="C13" s="74">
        <v>1</v>
      </c>
      <c r="D13" s="78">
        <v>0.1</v>
      </c>
      <c r="E13" s="78">
        <v>0.1</v>
      </c>
      <c r="F13" s="78">
        <v>0.1</v>
      </c>
      <c r="G13" s="78">
        <v>0.1</v>
      </c>
      <c r="H13" s="78">
        <v>0.1</v>
      </c>
      <c r="I13" s="78">
        <v>0.15</v>
      </c>
      <c r="J13" s="78">
        <v>0.15</v>
      </c>
      <c r="K13" s="78">
        <v>0.1</v>
      </c>
      <c r="L13" s="78">
        <v>0.1</v>
      </c>
    </row>
    <row r="14" spans="1:12" ht="24" customHeight="1" thickTop="1" thickBot="1" x14ac:dyDescent="0.25">
      <c r="A14" s="315"/>
      <c r="B14" s="315"/>
      <c r="C14" s="73">
        <f>'Todas as Ruas'!M72</f>
        <v>235612.09</v>
      </c>
      <c r="D14" s="76">
        <f>ROUND($C$14*D13,2)</f>
        <v>23561.21</v>
      </c>
      <c r="E14" s="76">
        <f t="shared" ref="E14:K14" si="4">ROUND($C$14*E13,2)</f>
        <v>23561.21</v>
      </c>
      <c r="F14" s="76">
        <f t="shared" si="4"/>
        <v>23561.21</v>
      </c>
      <c r="G14" s="76">
        <f t="shared" si="4"/>
        <v>23561.21</v>
      </c>
      <c r="H14" s="76">
        <f t="shared" si="4"/>
        <v>23561.21</v>
      </c>
      <c r="I14" s="76">
        <f t="shared" si="4"/>
        <v>35341.81</v>
      </c>
      <c r="J14" s="76">
        <f t="shared" si="4"/>
        <v>35341.81</v>
      </c>
      <c r="K14" s="76">
        <f t="shared" si="4"/>
        <v>23561.21</v>
      </c>
      <c r="L14" s="76">
        <f>C14-D14-E14-F14-G14-H14-I14-J14-K14</f>
        <v>23561.210000000043</v>
      </c>
    </row>
    <row r="15" spans="1:12" ht="24" customHeight="1" thickTop="1" thickBot="1" x14ac:dyDescent="0.25">
      <c r="A15" s="314" t="s">
        <v>209</v>
      </c>
      <c r="B15" s="314" t="s">
        <v>84</v>
      </c>
      <c r="C15" s="74">
        <v>1</v>
      </c>
      <c r="D15" s="77"/>
      <c r="E15" s="77"/>
      <c r="F15" s="77"/>
      <c r="G15" s="77"/>
      <c r="H15" s="77"/>
      <c r="I15" s="77"/>
      <c r="J15" s="77"/>
      <c r="K15" s="79">
        <v>0.5</v>
      </c>
      <c r="L15" s="79">
        <v>0.5</v>
      </c>
    </row>
    <row r="16" spans="1:12" ht="24" customHeight="1" thickTop="1" thickBot="1" x14ac:dyDescent="0.25">
      <c r="A16" s="315"/>
      <c r="B16" s="315"/>
      <c r="C16" s="73">
        <f>'Todas as Ruas'!M74</f>
        <v>389663.43999999994</v>
      </c>
      <c r="D16" s="76"/>
      <c r="E16" s="76"/>
      <c r="F16" s="76"/>
      <c r="G16" s="76"/>
      <c r="H16" s="76"/>
      <c r="I16" s="76"/>
      <c r="J16" s="76"/>
      <c r="K16" s="76">
        <f>ROUND($C$16*K15,2)</f>
        <v>194831.72</v>
      </c>
      <c r="L16" s="76">
        <f>C16-K16</f>
        <v>194831.71999999994</v>
      </c>
    </row>
    <row r="17" spans="1:12" ht="24" customHeight="1" thickTop="1" x14ac:dyDescent="0.2">
      <c r="A17" s="314" t="s">
        <v>219</v>
      </c>
      <c r="B17" s="314" t="s">
        <v>213</v>
      </c>
      <c r="C17" s="74">
        <v>1</v>
      </c>
      <c r="D17" s="75">
        <f>$C$5/9</f>
        <v>0.1111111111111111</v>
      </c>
      <c r="E17" s="75">
        <f t="shared" ref="E17:L17" si="5">$C$5/9</f>
        <v>0.1111111111111111</v>
      </c>
      <c r="F17" s="75">
        <f t="shared" si="5"/>
        <v>0.1111111111111111</v>
      </c>
      <c r="G17" s="75">
        <f t="shared" si="5"/>
        <v>0.1111111111111111</v>
      </c>
      <c r="H17" s="75">
        <f t="shared" si="5"/>
        <v>0.1111111111111111</v>
      </c>
      <c r="I17" s="75">
        <f t="shared" si="5"/>
        <v>0.1111111111111111</v>
      </c>
      <c r="J17" s="75">
        <f t="shared" si="5"/>
        <v>0.1111111111111111</v>
      </c>
      <c r="K17" s="75">
        <f t="shared" si="5"/>
        <v>0.1111111111111111</v>
      </c>
      <c r="L17" s="75">
        <f t="shared" si="5"/>
        <v>0.1111111111111111</v>
      </c>
    </row>
    <row r="18" spans="1:12" ht="24" customHeight="1" thickBot="1" x14ac:dyDescent="0.25">
      <c r="A18" s="315"/>
      <c r="B18" s="315"/>
      <c r="C18" s="73">
        <f>'Todas as Ruas'!M86</f>
        <v>49316.939999999995</v>
      </c>
      <c r="D18" s="76">
        <f>ROUND($C$18*D17,2)</f>
        <v>5479.66</v>
      </c>
      <c r="E18" s="76">
        <f t="shared" ref="E18:K18" si="6">ROUND($C$18*E17,2)</f>
        <v>5479.66</v>
      </c>
      <c r="F18" s="76">
        <f t="shared" si="6"/>
        <v>5479.66</v>
      </c>
      <c r="G18" s="76">
        <f t="shared" si="6"/>
        <v>5479.66</v>
      </c>
      <c r="H18" s="76">
        <f t="shared" si="6"/>
        <v>5479.66</v>
      </c>
      <c r="I18" s="76">
        <f t="shared" si="6"/>
        <v>5479.66</v>
      </c>
      <c r="J18" s="76">
        <f t="shared" si="6"/>
        <v>5479.66</v>
      </c>
      <c r="K18" s="76">
        <f t="shared" si="6"/>
        <v>5479.66</v>
      </c>
      <c r="L18" s="76">
        <f>C18-D18-E18-F18-G18-H18-I18-J18-K18</f>
        <v>5479.6599999999926</v>
      </c>
    </row>
    <row r="19" spans="1:12" ht="24" customHeight="1" thickTop="1" x14ac:dyDescent="0.2">
      <c r="A19" s="314" t="s">
        <v>243</v>
      </c>
      <c r="B19" s="314" t="s">
        <v>231</v>
      </c>
      <c r="C19" s="74">
        <v>1</v>
      </c>
      <c r="D19" s="75">
        <f>ROUND($C$5/9,4)</f>
        <v>0.1111</v>
      </c>
      <c r="E19" s="75">
        <f t="shared" ref="E19:K19" si="7">ROUND($C$5/9,4)</f>
        <v>0.1111</v>
      </c>
      <c r="F19" s="75">
        <f t="shared" si="7"/>
        <v>0.1111</v>
      </c>
      <c r="G19" s="75">
        <f t="shared" si="7"/>
        <v>0.1111</v>
      </c>
      <c r="H19" s="75">
        <f t="shared" si="7"/>
        <v>0.1111</v>
      </c>
      <c r="I19" s="75">
        <f t="shared" si="7"/>
        <v>0.1111</v>
      </c>
      <c r="J19" s="75">
        <f t="shared" si="7"/>
        <v>0.1111</v>
      </c>
      <c r="K19" s="75">
        <f t="shared" si="7"/>
        <v>0.1111</v>
      </c>
      <c r="L19" s="75">
        <f>ROUND($C$5/9,4)+0.0001</f>
        <v>0.11120000000000001</v>
      </c>
    </row>
    <row r="20" spans="1:12" ht="24" customHeight="1" thickBot="1" x14ac:dyDescent="0.25">
      <c r="A20" s="315"/>
      <c r="B20" s="315"/>
      <c r="C20" s="73">
        <f>'Todas as Ruas'!M94</f>
        <v>8394.7199999999993</v>
      </c>
      <c r="D20" s="76">
        <f>ROUND($C$20*D19,2)</f>
        <v>932.65</v>
      </c>
      <c r="E20" s="76">
        <f t="shared" ref="E20:K20" si="8">ROUND($C$20*E19,2)</f>
        <v>932.65</v>
      </c>
      <c r="F20" s="76">
        <f t="shared" si="8"/>
        <v>932.65</v>
      </c>
      <c r="G20" s="76">
        <f t="shared" si="8"/>
        <v>932.65</v>
      </c>
      <c r="H20" s="76">
        <f t="shared" si="8"/>
        <v>932.65</v>
      </c>
      <c r="I20" s="76">
        <f t="shared" si="8"/>
        <v>932.65</v>
      </c>
      <c r="J20" s="76">
        <f t="shared" si="8"/>
        <v>932.65</v>
      </c>
      <c r="K20" s="76">
        <f t="shared" si="8"/>
        <v>932.65</v>
      </c>
      <c r="L20" s="76">
        <f>C20-D20-E20-F20-G20-H20-I20-J20-K20</f>
        <v>933.52000000000055</v>
      </c>
    </row>
    <row r="21" spans="1:12" ht="24" customHeight="1" thickTop="1" x14ac:dyDescent="0.2">
      <c r="A21" s="314">
        <v>9</v>
      </c>
      <c r="B21" s="314" t="s">
        <v>1379</v>
      </c>
      <c r="C21" s="74">
        <v>1</v>
      </c>
      <c r="D21" s="77"/>
      <c r="E21" s="77"/>
      <c r="F21" s="77"/>
      <c r="G21" s="75">
        <v>0.2</v>
      </c>
      <c r="H21" s="75">
        <v>0.2</v>
      </c>
      <c r="I21" s="75">
        <v>0.2</v>
      </c>
      <c r="J21" s="75">
        <v>0.2</v>
      </c>
      <c r="K21" s="75">
        <v>0.2</v>
      </c>
      <c r="L21" s="77"/>
    </row>
    <row r="22" spans="1:12" ht="24" customHeight="1" thickBot="1" x14ac:dyDescent="0.25">
      <c r="A22" s="315"/>
      <c r="B22" s="315"/>
      <c r="C22" s="73">
        <f>'Todas as Ruas'!M99</f>
        <v>1014790.14</v>
      </c>
      <c r="D22" s="71"/>
      <c r="E22" s="71"/>
      <c r="F22" s="71"/>
      <c r="G22" s="76">
        <f t="shared" ref="G22:J22" si="9">ROUND($C$22*G21,2)</f>
        <v>202958.03</v>
      </c>
      <c r="H22" s="76">
        <f t="shared" si="9"/>
        <v>202958.03</v>
      </c>
      <c r="I22" s="76">
        <f t="shared" si="9"/>
        <v>202958.03</v>
      </c>
      <c r="J22" s="76">
        <f t="shared" si="9"/>
        <v>202958.03</v>
      </c>
      <c r="K22" s="76">
        <f>ROUND($C$22*K21,2)-0.01</f>
        <v>202958.02</v>
      </c>
      <c r="L22" s="71"/>
    </row>
    <row r="23" spans="1:12" ht="22.5" customHeight="1" thickTop="1" x14ac:dyDescent="0.2">
      <c r="A23" s="313" t="s">
        <v>199</v>
      </c>
      <c r="B23" s="313"/>
      <c r="C23" s="70"/>
      <c r="D23" s="82">
        <f>D24/($C$6+$C$8+$C$10+$C$12+$C$14+$C$16+$C$18+$C$20+$C$22)</f>
        <v>8.8959954793285015E-2</v>
      </c>
      <c r="E23" s="82">
        <f t="shared" ref="E23:L23" si="10">E24/($C$6+$C$8+$C$10+$C$12+$C$14+$C$16+$C$18+$C$20+$C$22)</f>
        <v>8.8959954793285015E-2</v>
      </c>
      <c r="F23" s="82">
        <f t="shared" si="10"/>
        <v>8.8959954793285015E-2</v>
      </c>
      <c r="G23" s="82">
        <f t="shared" si="10"/>
        <v>0.11604230171278961</v>
      </c>
      <c r="H23" s="82">
        <f t="shared" si="10"/>
        <v>0.11604229904402631</v>
      </c>
      <c r="I23" s="82">
        <f t="shared" si="10"/>
        <v>0.1350767767835315</v>
      </c>
      <c r="J23" s="82">
        <f t="shared" si="10"/>
        <v>0.1350767767835315</v>
      </c>
      <c r="K23" s="82">
        <f t="shared" si="10"/>
        <v>0.12898210072475738</v>
      </c>
      <c r="L23" s="82">
        <f t="shared" si="10"/>
        <v>0.10189988057150892</v>
      </c>
    </row>
    <row r="24" spans="1:12" ht="22.5" customHeight="1" x14ac:dyDescent="0.2">
      <c r="A24" s="313" t="s">
        <v>125</v>
      </c>
      <c r="B24" s="313"/>
      <c r="C24" s="70"/>
      <c r="D24" s="81">
        <f>D6+D8+D10+D12+D14+D18+D22+D16+D20</f>
        <v>666675.5</v>
      </c>
      <c r="E24" s="81">
        <f t="shared" ref="E24:L24" si="11">E6+E8+E10+E12+E14+E18+E22+E16+E20</f>
        <v>666675.5</v>
      </c>
      <c r="F24" s="81">
        <f t="shared" si="11"/>
        <v>666675.5</v>
      </c>
      <c r="G24" s="81">
        <f t="shared" si="11"/>
        <v>869633.53</v>
      </c>
      <c r="H24" s="81">
        <f t="shared" si="11"/>
        <v>869633.51</v>
      </c>
      <c r="I24" s="81">
        <f t="shared" si="11"/>
        <v>1012279.94</v>
      </c>
      <c r="J24" s="81">
        <f t="shared" si="11"/>
        <v>1012279.94</v>
      </c>
      <c r="K24" s="81">
        <f t="shared" si="11"/>
        <v>966605.78</v>
      </c>
      <c r="L24" s="81">
        <f t="shared" si="11"/>
        <v>763648.70000000147</v>
      </c>
    </row>
    <row r="25" spans="1:12" ht="22.5" customHeight="1" x14ac:dyDescent="0.2">
      <c r="A25" s="313" t="s">
        <v>200</v>
      </c>
      <c r="B25" s="313"/>
      <c r="C25" s="70"/>
      <c r="D25" s="82">
        <v>0.10486473557385088</v>
      </c>
      <c r="E25" s="83">
        <f>D23+E23</f>
        <v>0.17791990958657003</v>
      </c>
      <c r="F25" s="83">
        <f>D23+E23+F23</f>
        <v>0.26687986437985506</v>
      </c>
      <c r="G25" s="83">
        <f>D23+E23+F23+G23</f>
        <v>0.38292216609264468</v>
      </c>
      <c r="H25" s="83">
        <f>D23+E23+F23+G23+H23</f>
        <v>0.49896446513667098</v>
      </c>
      <c r="I25" s="83">
        <f>D23+E23+F23+G23+H23+I23</f>
        <v>0.6340412419202025</v>
      </c>
      <c r="J25" s="83">
        <f>D23+E23+F23+G23+H23+I23+J23</f>
        <v>0.76911801870373397</v>
      </c>
      <c r="K25" s="83">
        <f>D23+E23+F23+G23+H23+I23+J23+K23</f>
        <v>0.89810011942849133</v>
      </c>
      <c r="L25" s="83">
        <f>D23+E23+F23+G23+H23+I23+J23+K23+L23</f>
        <v>1.0000000000000002</v>
      </c>
    </row>
    <row r="26" spans="1:12" ht="22.5" customHeight="1" x14ac:dyDescent="0.2">
      <c r="A26" s="313" t="s">
        <v>201</v>
      </c>
      <c r="B26" s="313"/>
      <c r="C26" s="70"/>
      <c r="D26" s="81">
        <f>D24</f>
        <v>666675.5</v>
      </c>
      <c r="E26" s="80">
        <f>ROUND(D24+E24,2)</f>
        <v>1333351</v>
      </c>
      <c r="F26" s="80">
        <f>ROUND(D24+E24+F24,2)</f>
        <v>2000026.5</v>
      </c>
      <c r="G26" s="80">
        <f>ROUND(D24+E24+F24+G24,2)</f>
        <v>2869660.03</v>
      </c>
      <c r="H26" s="80">
        <f>ROUND(D24+E24+F24+G24+H24,2)</f>
        <v>3739293.54</v>
      </c>
      <c r="I26" s="80">
        <f>ROUND(D24+E24+F24+G24+H24+I24,2)</f>
        <v>4751573.4800000004</v>
      </c>
      <c r="J26" s="80">
        <f>ROUND(D24+E24+F24+G24+H24+I24+J24,2)</f>
        <v>5763853.4199999999</v>
      </c>
      <c r="K26" s="80">
        <f>ROUND(D24+E24+F24+G24+H24+I24+J24+K24,2)</f>
        <v>6730459.2000000002</v>
      </c>
      <c r="L26" s="80">
        <f>ROUND(D24+E24+F24+G24+H24+I24+J24+K24+L24,2)</f>
        <v>7494107.9000000004</v>
      </c>
    </row>
    <row r="27" spans="1:12" x14ac:dyDescent="0.2">
      <c r="A27" s="72"/>
      <c r="B27" s="72"/>
      <c r="C27" s="72"/>
      <c r="D27" s="72"/>
      <c r="E27" s="72"/>
      <c r="F27" s="72"/>
      <c r="G27" s="72"/>
    </row>
    <row r="29" spans="1:12" x14ac:dyDescent="0.2">
      <c r="K29" s="312">
        <f>'Todas as Ruas'!L119</f>
        <v>7494107.8999999994</v>
      </c>
      <c r="L29" s="312"/>
    </row>
    <row r="30" spans="1:12" ht="15" x14ac:dyDescent="0.25">
      <c r="C30" s="150">
        <f>C22+C18+C16+C14+C12+C10+C8+C6+C20</f>
        <v>7494107.9000000004</v>
      </c>
      <c r="D30" s="84"/>
      <c r="K30" s="312">
        <f>L26-K29</f>
        <v>0</v>
      </c>
      <c r="L30" s="312"/>
    </row>
    <row r="31" spans="1:12" x14ac:dyDescent="0.2">
      <c r="C31" s="150">
        <f>'Todas as Ruas'!M115</f>
        <v>7494107.8999999994</v>
      </c>
    </row>
  </sheetData>
  <mergeCells count="29">
    <mergeCell ref="A24:B24"/>
    <mergeCell ref="A25:B25"/>
    <mergeCell ref="A21:A22"/>
    <mergeCell ref="B21:B22"/>
    <mergeCell ref="A17:A18"/>
    <mergeCell ref="B17:B18"/>
    <mergeCell ref="A19:A20"/>
    <mergeCell ref="B19:B20"/>
    <mergeCell ref="A3:L3"/>
    <mergeCell ref="J1:L1"/>
    <mergeCell ref="J2:L2"/>
    <mergeCell ref="C1:D1"/>
    <mergeCell ref="C2:E2"/>
    <mergeCell ref="K29:L29"/>
    <mergeCell ref="K30:L30"/>
    <mergeCell ref="A26:B26"/>
    <mergeCell ref="A5:A6"/>
    <mergeCell ref="B5:B6"/>
    <mergeCell ref="A7:A8"/>
    <mergeCell ref="B7:B8"/>
    <mergeCell ref="A9:A10"/>
    <mergeCell ref="B9:B10"/>
    <mergeCell ref="A23:B23"/>
    <mergeCell ref="A11:A12"/>
    <mergeCell ref="B11:B12"/>
    <mergeCell ref="A13:A14"/>
    <mergeCell ref="B13:B14"/>
    <mergeCell ref="A15:A16"/>
    <mergeCell ref="B15:B16"/>
  </mergeCells>
  <phoneticPr fontId="23" type="noConversion"/>
  <printOptions horizontalCentered="1"/>
  <pageMargins left="0.51181102362204722" right="0.51181102362204722" top="0.78740157480314965" bottom="0.78740157480314965" header="0.31496062992125984" footer="0.31496062992125984"/>
  <pageSetup paperSize="9" scale="6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2:J40"/>
  <sheetViews>
    <sheetView showOutlineSymbols="0" view="pageBreakPreview" zoomScaleNormal="85" zoomScaleSheetLayoutView="100" workbookViewId="0">
      <selection activeCell="E41" sqref="E41"/>
    </sheetView>
  </sheetViews>
  <sheetFormatPr defaultColWidth="7.625" defaultRowHeight="12.75" x14ac:dyDescent="0.2"/>
  <cols>
    <col min="1" max="1" width="3" style="114" customWidth="1"/>
    <col min="2" max="3" width="14" style="114" customWidth="1"/>
    <col min="4" max="7" width="17.125" style="114" customWidth="1"/>
    <col min="8" max="8" width="19.625" style="114" customWidth="1"/>
    <col min="9" max="9" width="3.625" style="114" customWidth="1"/>
    <col min="10" max="16384" width="7.625" style="114"/>
  </cols>
  <sheetData>
    <row r="2" spans="2:8" ht="27" customHeight="1" x14ac:dyDescent="0.2">
      <c r="B2" s="111"/>
      <c r="C2" s="112"/>
      <c r="D2" s="112"/>
      <c r="E2" s="112"/>
      <c r="F2" s="112"/>
      <c r="G2" s="112"/>
      <c r="H2" s="113"/>
    </row>
    <row r="3" spans="2:8" ht="27" customHeight="1" x14ac:dyDescent="0.3">
      <c r="B3" s="353" t="s">
        <v>248</v>
      </c>
      <c r="C3" s="353"/>
      <c r="D3" s="353"/>
      <c r="E3" s="353"/>
      <c r="F3" s="353"/>
      <c r="G3" s="353"/>
      <c r="H3" s="353"/>
    </row>
    <row r="4" spans="2:8" ht="27" customHeight="1" x14ac:dyDescent="0.3">
      <c r="B4" s="353" t="s">
        <v>249</v>
      </c>
      <c r="C4" s="353"/>
      <c r="D4" s="353"/>
      <c r="E4" s="353"/>
      <c r="F4" s="353"/>
      <c r="G4" s="353"/>
      <c r="H4" s="353"/>
    </row>
    <row r="5" spans="2:8" ht="27" customHeight="1" x14ac:dyDescent="0.2">
      <c r="B5" s="354"/>
      <c r="C5" s="354"/>
      <c r="D5" s="354"/>
      <c r="E5" s="354"/>
      <c r="F5" s="354"/>
      <c r="G5" s="354"/>
      <c r="H5" s="354"/>
    </row>
    <row r="7" spans="2:8" ht="12.75" customHeight="1" x14ac:dyDescent="0.2">
      <c r="B7" s="355" t="s">
        <v>250</v>
      </c>
      <c r="C7" s="355"/>
      <c r="D7" s="355"/>
      <c r="E7" s="355"/>
      <c r="F7" s="355"/>
      <c r="G7" s="355"/>
      <c r="H7" s="355"/>
    </row>
    <row r="8" spans="2:8" ht="12.75" customHeight="1" x14ac:dyDescent="0.2">
      <c r="B8" s="355"/>
      <c r="C8" s="355"/>
      <c r="D8" s="355"/>
      <c r="E8" s="355"/>
      <c r="F8" s="355"/>
      <c r="G8" s="355"/>
      <c r="H8" s="355"/>
    </row>
    <row r="9" spans="2:8" ht="12.75" customHeight="1" x14ac:dyDescent="0.2">
      <c r="B9" s="356" t="s">
        <v>251</v>
      </c>
      <c r="C9" s="356"/>
      <c r="D9" s="356" t="s">
        <v>252</v>
      </c>
      <c r="E9" s="356"/>
      <c r="F9" s="356"/>
      <c r="G9" s="356"/>
      <c r="H9" s="357" t="s">
        <v>253</v>
      </c>
    </row>
    <row r="10" spans="2:8" ht="12.75" customHeight="1" x14ac:dyDescent="0.2">
      <c r="B10" s="356"/>
      <c r="C10" s="356"/>
      <c r="D10" s="356"/>
      <c r="E10" s="356"/>
      <c r="F10" s="356"/>
      <c r="G10" s="356"/>
      <c r="H10" s="357"/>
    </row>
    <row r="11" spans="2:8" ht="12.75" customHeight="1" x14ac:dyDescent="0.2">
      <c r="B11" s="358" t="s">
        <v>254</v>
      </c>
      <c r="C11" s="358"/>
      <c r="D11" s="358" t="s">
        <v>255</v>
      </c>
      <c r="E11" s="358"/>
      <c r="F11" s="358"/>
      <c r="G11" s="358"/>
      <c r="H11" s="359">
        <v>78.099999999999994</v>
      </c>
    </row>
    <row r="12" spans="2:8" x14ac:dyDescent="0.2">
      <c r="B12" s="358"/>
      <c r="C12" s="358"/>
      <c r="D12" s="358"/>
      <c r="E12" s="358"/>
      <c r="F12" s="358"/>
      <c r="G12" s="358"/>
      <c r="H12" s="359"/>
    </row>
    <row r="13" spans="2:8" x14ac:dyDescent="0.2">
      <c r="B13" s="358"/>
      <c r="C13" s="358"/>
      <c r="D13" s="358"/>
      <c r="E13" s="358"/>
      <c r="F13" s="358"/>
      <c r="G13" s="358"/>
      <c r="H13" s="359"/>
    </row>
    <row r="14" spans="2:8" ht="12.75" customHeight="1" x14ac:dyDescent="0.2">
      <c r="B14" s="358" t="s">
        <v>440</v>
      </c>
      <c r="C14" s="358"/>
      <c r="D14" s="358" t="s">
        <v>255</v>
      </c>
      <c r="E14" s="358"/>
      <c r="F14" s="358"/>
      <c r="G14" s="358"/>
      <c r="H14" s="359">
        <v>78.099999999999994</v>
      </c>
    </row>
    <row r="15" spans="2:8" x14ac:dyDescent="0.2">
      <c r="B15" s="358"/>
      <c r="C15" s="358"/>
      <c r="D15" s="358"/>
      <c r="E15" s="358"/>
      <c r="F15" s="358"/>
      <c r="G15" s="358"/>
      <c r="H15" s="359"/>
    </row>
    <row r="16" spans="2:8" x14ac:dyDescent="0.2">
      <c r="B16" s="358"/>
      <c r="C16" s="358"/>
      <c r="D16" s="358"/>
      <c r="E16" s="358"/>
      <c r="F16" s="358"/>
      <c r="G16" s="358"/>
      <c r="H16" s="359"/>
    </row>
    <row r="17" spans="2:10" ht="12.75" customHeight="1" x14ac:dyDescent="0.2">
      <c r="B17" s="358" t="s">
        <v>256</v>
      </c>
      <c r="C17" s="358"/>
      <c r="D17" s="358" t="s">
        <v>257</v>
      </c>
      <c r="E17" s="358"/>
      <c r="F17" s="358"/>
      <c r="G17" s="358"/>
      <c r="H17" s="359">
        <v>80.7</v>
      </c>
    </row>
    <row r="18" spans="2:10" x14ac:dyDescent="0.2">
      <c r="B18" s="358"/>
      <c r="C18" s="358"/>
      <c r="D18" s="358"/>
      <c r="E18" s="358"/>
      <c r="F18" s="358"/>
      <c r="G18" s="358"/>
      <c r="H18" s="359"/>
    </row>
    <row r="19" spans="2:10" x14ac:dyDescent="0.2">
      <c r="B19" s="358"/>
      <c r="C19" s="358"/>
      <c r="D19" s="358"/>
      <c r="E19" s="358"/>
      <c r="F19" s="358"/>
      <c r="G19" s="358"/>
      <c r="H19" s="359"/>
    </row>
    <row r="20" spans="2:10" ht="12.75" customHeight="1" x14ac:dyDescent="0.2">
      <c r="F20" s="360" t="s">
        <v>258</v>
      </c>
      <c r="G20" s="360"/>
      <c r="H20" s="361">
        <f>AVERAGE(H11:H19)</f>
        <v>78.966666666666654</v>
      </c>
    </row>
    <row r="21" spans="2:10" x14ac:dyDescent="0.2">
      <c r="F21" s="360"/>
      <c r="G21" s="360"/>
      <c r="H21" s="361"/>
      <c r="J21" s="115">
        <f>H20-30</f>
        <v>48.966666666666654</v>
      </c>
    </row>
    <row r="22" spans="2:10" x14ac:dyDescent="0.2">
      <c r="F22" s="360"/>
      <c r="G22" s="360"/>
      <c r="H22" s="361"/>
    </row>
    <row r="23" spans="2:10" ht="15" x14ac:dyDescent="0.2">
      <c r="F23" s="116"/>
      <c r="G23" s="116"/>
      <c r="H23" s="117"/>
    </row>
    <row r="24" spans="2:10" ht="12.75" customHeight="1" x14ac:dyDescent="0.2">
      <c r="B24" s="355" t="s">
        <v>259</v>
      </c>
      <c r="C24" s="355"/>
      <c r="D24" s="355"/>
      <c r="E24" s="355"/>
      <c r="F24" s="355"/>
      <c r="G24" s="355"/>
      <c r="H24" s="355"/>
    </row>
    <row r="25" spans="2:10" ht="12.75" customHeight="1" x14ac:dyDescent="0.2">
      <c r="B25" s="355"/>
      <c r="C25" s="355"/>
      <c r="D25" s="355"/>
      <c r="E25" s="355"/>
      <c r="F25" s="355"/>
      <c r="G25" s="355"/>
      <c r="H25" s="355"/>
    </row>
    <row r="26" spans="2:10" ht="12.75" customHeight="1" x14ac:dyDescent="0.2">
      <c r="B26" s="356" t="s">
        <v>251</v>
      </c>
      <c r="C26" s="356"/>
      <c r="D26" s="356" t="s">
        <v>252</v>
      </c>
      <c r="E26" s="356"/>
      <c r="F26" s="356"/>
      <c r="G26" s="356"/>
      <c r="H26" s="357" t="s">
        <v>253</v>
      </c>
    </row>
    <row r="27" spans="2:10" x14ac:dyDescent="0.2">
      <c r="B27" s="356"/>
      <c r="C27" s="356"/>
      <c r="D27" s="356"/>
      <c r="E27" s="356"/>
      <c r="F27" s="356"/>
      <c r="G27" s="356"/>
      <c r="H27" s="357"/>
    </row>
    <row r="28" spans="2:10" ht="12.75" customHeight="1" x14ac:dyDescent="0.2">
      <c r="B28" s="358" t="s">
        <v>260</v>
      </c>
      <c r="C28" s="358"/>
      <c r="D28" s="358" t="s">
        <v>261</v>
      </c>
      <c r="E28" s="358"/>
      <c r="F28" s="358"/>
      <c r="G28" s="358"/>
      <c r="H28" s="359">
        <v>339</v>
      </c>
    </row>
    <row r="29" spans="2:10" ht="12.75" customHeight="1" x14ac:dyDescent="0.2">
      <c r="B29" s="358"/>
      <c r="C29" s="358"/>
      <c r="D29" s="358"/>
      <c r="E29" s="358"/>
      <c r="F29" s="358"/>
      <c r="G29" s="358"/>
      <c r="H29" s="359"/>
    </row>
    <row r="30" spans="2:10" x14ac:dyDescent="0.2">
      <c r="B30" s="358"/>
      <c r="C30" s="358"/>
      <c r="D30" s="358"/>
      <c r="E30" s="358"/>
      <c r="F30" s="358"/>
      <c r="G30" s="358"/>
      <c r="H30" s="359"/>
    </row>
    <row r="31" spans="2:10" ht="12.75" customHeight="1" x14ac:dyDescent="0.2">
      <c r="F31" s="360" t="s">
        <v>258</v>
      </c>
      <c r="G31" s="360"/>
      <c r="H31" s="361">
        <f>H28</f>
        <v>339</v>
      </c>
    </row>
    <row r="32" spans="2:10" ht="12.75" customHeight="1" x14ac:dyDescent="0.2">
      <c r="F32" s="360"/>
      <c r="G32" s="360"/>
      <c r="H32" s="361"/>
    </row>
    <row r="33" spans="5:8" ht="12.75" customHeight="1" x14ac:dyDescent="0.2">
      <c r="F33" s="360"/>
      <c r="G33" s="360"/>
      <c r="H33" s="361"/>
    </row>
    <row r="34" spans="5:8" ht="12.75" customHeight="1" x14ac:dyDescent="0.2">
      <c r="F34" s="116"/>
      <c r="G34" s="116"/>
      <c r="H34" s="117"/>
    </row>
    <row r="36" spans="5:8" ht="15" x14ac:dyDescent="0.2">
      <c r="E36" s="118"/>
      <c r="F36" s="118"/>
      <c r="G36" s="118"/>
      <c r="H36" s="119" t="s">
        <v>280</v>
      </c>
    </row>
    <row r="37" spans="5:8" ht="15" x14ac:dyDescent="0.2">
      <c r="E37" s="118"/>
      <c r="F37" s="118"/>
      <c r="G37" s="118"/>
      <c r="H37" s="119"/>
    </row>
    <row r="38" spans="5:8" ht="15" x14ac:dyDescent="0.2">
      <c r="E38" s="118"/>
      <c r="F38" s="118"/>
      <c r="G38" s="118"/>
      <c r="H38" s="119"/>
    </row>
    <row r="39" spans="5:8" ht="15" x14ac:dyDescent="0.2">
      <c r="E39" s="118"/>
      <c r="F39" s="118"/>
      <c r="G39" s="118"/>
      <c r="H39" s="118">
        <f>H28-30</f>
        <v>309</v>
      </c>
    </row>
    <row r="40" spans="5:8" x14ac:dyDescent="0.2">
      <c r="H40" s="120">
        <f>H39*0.06</f>
        <v>18.54</v>
      </c>
    </row>
  </sheetData>
  <mergeCells count="27">
    <mergeCell ref="F31:G33"/>
    <mergeCell ref="H31:H33"/>
    <mergeCell ref="B26:C27"/>
    <mergeCell ref="D26:G27"/>
    <mergeCell ref="H26:H27"/>
    <mergeCell ref="B28:C30"/>
    <mergeCell ref="D28:G30"/>
    <mergeCell ref="H28:H30"/>
    <mergeCell ref="B24:H25"/>
    <mergeCell ref="B11:C13"/>
    <mergeCell ref="D11:G13"/>
    <mergeCell ref="H11:H13"/>
    <mergeCell ref="B14:C16"/>
    <mergeCell ref="D14:G16"/>
    <mergeCell ref="H14:H16"/>
    <mergeCell ref="B17:C19"/>
    <mergeCell ref="D17:G19"/>
    <mergeCell ref="H17:H19"/>
    <mergeCell ref="F20:G22"/>
    <mergeCell ref="H20:H22"/>
    <mergeCell ref="B3:H3"/>
    <mergeCell ref="B4:H4"/>
    <mergeCell ref="B5:H5"/>
    <mergeCell ref="B7:H8"/>
    <mergeCell ref="B9:C10"/>
    <mergeCell ref="D9:G10"/>
    <mergeCell ref="H9:H10"/>
  </mergeCells>
  <pageMargins left="0.7" right="0.7" top="0.75" bottom="0.75" header="0.3" footer="0.3"/>
  <pageSetup paperSize="9" scale="6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MJ30"/>
  <sheetViews>
    <sheetView showOutlineSymbols="0" view="pageBreakPreview" zoomScale="85" zoomScaleNormal="85" zoomScaleSheetLayoutView="85" workbookViewId="0">
      <selection activeCell="O20" sqref="O20"/>
    </sheetView>
  </sheetViews>
  <sheetFormatPr defaultColWidth="10.625" defaultRowHeight="14.25" x14ac:dyDescent="0.2"/>
  <cols>
    <col min="1" max="1" width="1.75" style="121" customWidth="1"/>
    <col min="2" max="2" width="10.625" style="121"/>
    <col min="3" max="3" width="24.25" style="121" customWidth="1"/>
    <col min="4" max="5" width="8.375" style="121" customWidth="1"/>
    <col min="6" max="7" width="6.75" style="121" customWidth="1"/>
    <col min="8" max="9" width="10.625" style="121"/>
    <col min="10" max="10" width="14.875" style="121" bestFit="1" customWidth="1"/>
    <col min="11" max="11" width="24" style="121" customWidth="1"/>
    <col min="12" max="12" width="19" style="121" customWidth="1"/>
    <col min="13" max="251" width="10.625" style="121"/>
    <col min="252" max="252" width="27.875" style="121" customWidth="1"/>
    <col min="253" max="258" width="10.625" style="121"/>
    <col min="259" max="259" width="11.875" style="121" customWidth="1"/>
    <col min="260" max="260" width="25" style="121" customWidth="1"/>
    <col min="261" max="261" width="20.375" style="121" customWidth="1"/>
    <col min="262" max="507" width="10.625" style="121"/>
    <col min="508" max="508" width="27.875" style="121" customWidth="1"/>
    <col min="509" max="514" width="10.625" style="121"/>
    <col min="515" max="515" width="11.875" style="121" customWidth="1"/>
    <col min="516" max="516" width="25" style="121" customWidth="1"/>
    <col min="517" max="517" width="20.375" style="121" customWidth="1"/>
    <col min="518" max="763" width="10.625" style="121"/>
    <col min="764" max="764" width="27.875" style="121" customWidth="1"/>
    <col min="765" max="770" width="10.625" style="121"/>
    <col min="771" max="771" width="11.875" style="121" customWidth="1"/>
    <col min="772" max="772" width="25" style="121" customWidth="1"/>
    <col min="773" max="773" width="20.375" style="121" customWidth="1"/>
    <col min="774" max="1017" width="10.625" style="121"/>
    <col min="1018" max="16384" width="10.625" style="114"/>
  </cols>
  <sheetData>
    <row r="1" spans="2:12" ht="9" customHeight="1" x14ac:dyDescent="0.2"/>
    <row r="2" spans="2:12" ht="15" x14ac:dyDescent="0.25">
      <c r="B2" s="122"/>
      <c r="C2" s="123"/>
      <c r="D2" s="123"/>
      <c r="E2" s="123"/>
      <c r="F2" s="124"/>
      <c r="G2" s="125"/>
      <c r="H2" s="125"/>
      <c r="I2" s="126"/>
      <c r="J2" s="126"/>
      <c r="K2" s="127"/>
      <c r="L2" s="128"/>
    </row>
    <row r="3" spans="2:12" ht="18.75" x14ac:dyDescent="0.3">
      <c r="B3" s="369" t="s">
        <v>262</v>
      </c>
      <c r="C3" s="369"/>
      <c r="D3" s="369"/>
      <c r="E3" s="369"/>
      <c r="F3" s="369"/>
      <c r="G3" s="369"/>
      <c r="H3" s="369"/>
      <c r="I3" s="369"/>
      <c r="J3" s="369"/>
      <c r="K3" s="369"/>
      <c r="L3" s="369"/>
    </row>
    <row r="4" spans="2:12" ht="18.75" x14ac:dyDescent="0.3">
      <c r="B4" s="369" t="s">
        <v>263</v>
      </c>
      <c r="C4" s="369"/>
      <c r="D4" s="369"/>
      <c r="E4" s="369"/>
      <c r="F4" s="369"/>
      <c r="G4" s="369"/>
      <c r="H4" s="369"/>
      <c r="I4" s="369"/>
      <c r="J4" s="369"/>
      <c r="K4" s="369"/>
      <c r="L4" s="369"/>
    </row>
    <row r="5" spans="2:12" ht="15.75" x14ac:dyDescent="0.2">
      <c r="B5" s="370"/>
      <c r="C5" s="370"/>
      <c r="D5" s="370"/>
      <c r="E5" s="370"/>
      <c r="F5" s="370"/>
      <c r="G5" s="370"/>
      <c r="H5" s="370"/>
      <c r="I5" s="370"/>
      <c r="J5" s="370"/>
      <c r="K5" s="370"/>
      <c r="L5" s="370"/>
    </row>
    <row r="6" spans="2:12" ht="14.25" customHeight="1" x14ac:dyDescent="0.2">
      <c r="B6" s="371" t="s">
        <v>264</v>
      </c>
      <c r="C6" s="371"/>
      <c r="D6" s="371" t="s">
        <v>265</v>
      </c>
      <c r="E6" s="371"/>
      <c r="F6" s="372" t="s">
        <v>266</v>
      </c>
      <c r="G6" s="372"/>
      <c r="H6" s="372" t="s">
        <v>267</v>
      </c>
      <c r="I6" s="371" t="s">
        <v>268</v>
      </c>
      <c r="J6" s="372" t="s">
        <v>269</v>
      </c>
      <c r="K6" s="372" t="s">
        <v>270</v>
      </c>
      <c r="L6" s="372" t="s">
        <v>271</v>
      </c>
    </row>
    <row r="7" spans="2:12" ht="45.75" customHeight="1" x14ac:dyDescent="0.2">
      <c r="B7" s="371"/>
      <c r="C7" s="371"/>
      <c r="D7" s="371"/>
      <c r="E7" s="371"/>
      <c r="F7" s="372"/>
      <c r="G7" s="372"/>
      <c r="H7" s="372"/>
      <c r="I7" s="371"/>
      <c r="J7" s="372"/>
      <c r="K7" s="372"/>
      <c r="L7" s="372"/>
    </row>
    <row r="8" spans="2:12" ht="18.75" customHeight="1" x14ac:dyDescent="0.2">
      <c r="B8" s="365" t="s">
        <v>437</v>
      </c>
      <c r="C8" s="365"/>
      <c r="D8" s="366" t="s">
        <v>272</v>
      </c>
      <c r="E8" s="366"/>
      <c r="F8" s="367">
        <v>46082</v>
      </c>
      <c r="G8" s="367"/>
      <c r="H8" s="366" t="s">
        <v>273</v>
      </c>
      <c r="I8" s="366" t="s">
        <v>274</v>
      </c>
      <c r="J8" s="368">
        <v>2.4773837756446175</v>
      </c>
      <c r="K8" s="362">
        <f>TRUNC(J8/(1-0.17-0.0065-0.03),5)</f>
        <v>3.12209</v>
      </c>
      <c r="L8" s="363">
        <f>K8*1000</f>
        <v>3122.09</v>
      </c>
    </row>
    <row r="9" spans="2:12" ht="18.75" customHeight="1" x14ac:dyDescent="0.2">
      <c r="B9" s="365"/>
      <c r="C9" s="365"/>
      <c r="D9" s="366"/>
      <c r="E9" s="366"/>
      <c r="F9" s="367"/>
      <c r="G9" s="367"/>
      <c r="H9" s="366"/>
      <c r="I9" s="366"/>
      <c r="J9" s="368"/>
      <c r="K9" s="362"/>
      <c r="L9" s="363"/>
    </row>
    <row r="10" spans="2:12" ht="18.75" customHeight="1" x14ac:dyDescent="0.2">
      <c r="B10" s="365" t="s">
        <v>281</v>
      </c>
      <c r="C10" s="365"/>
      <c r="D10" s="366" t="s">
        <v>272</v>
      </c>
      <c r="E10" s="366"/>
      <c r="F10" s="367">
        <f>F8</f>
        <v>46082</v>
      </c>
      <c r="G10" s="367"/>
      <c r="H10" s="366" t="s">
        <v>273</v>
      </c>
      <c r="I10" s="366" t="s">
        <v>274</v>
      </c>
      <c r="J10" s="368">
        <v>2.4862323865888651</v>
      </c>
      <c r="K10" s="362">
        <f>TRUNC(J10/(1-0.17-0.0065-0.03),5)</f>
        <v>3.1332399999999998</v>
      </c>
      <c r="L10" s="363">
        <f>K10*1000</f>
        <v>3133.24</v>
      </c>
    </row>
    <row r="11" spans="2:12" ht="18.75" customHeight="1" x14ac:dyDescent="0.2">
      <c r="B11" s="365"/>
      <c r="C11" s="365"/>
      <c r="D11" s="366"/>
      <c r="E11" s="366"/>
      <c r="F11" s="367"/>
      <c r="G11" s="367"/>
      <c r="H11" s="366"/>
      <c r="I11" s="366"/>
      <c r="J11" s="368"/>
      <c r="K11" s="362"/>
      <c r="L11" s="363"/>
    </row>
    <row r="12" spans="2:12" ht="18.75" customHeight="1" x14ac:dyDescent="0.2">
      <c r="B12" s="365" t="s">
        <v>275</v>
      </c>
      <c r="C12" s="365"/>
      <c r="D12" s="366" t="s">
        <v>272</v>
      </c>
      <c r="E12" s="366"/>
      <c r="F12" s="367">
        <f>F10</f>
        <v>46082</v>
      </c>
      <c r="G12" s="367"/>
      <c r="H12" s="366" t="s">
        <v>273</v>
      </c>
      <c r="I12" s="366" t="s">
        <v>274</v>
      </c>
      <c r="J12" s="368">
        <v>3.267306705818493</v>
      </c>
      <c r="K12" s="362">
        <f>TRUNC(J12/(1-0.17-0.0065-0.03),5)</f>
        <v>4.1175800000000002</v>
      </c>
      <c r="L12" s="363">
        <f>K12*1000</f>
        <v>4117.58</v>
      </c>
    </row>
    <row r="13" spans="2:12" ht="18.75" customHeight="1" x14ac:dyDescent="0.2">
      <c r="B13" s="365"/>
      <c r="C13" s="365"/>
      <c r="D13" s="366"/>
      <c r="E13" s="366"/>
      <c r="F13" s="367"/>
      <c r="G13" s="367"/>
      <c r="H13" s="366"/>
      <c r="I13" s="366"/>
      <c r="J13" s="368"/>
      <c r="K13" s="362"/>
      <c r="L13" s="363"/>
    </row>
    <row r="14" spans="2:12" ht="18.75" customHeight="1" x14ac:dyDescent="0.2">
      <c r="B14" s="365" t="s">
        <v>438</v>
      </c>
      <c r="C14" s="365"/>
      <c r="D14" s="366" t="s">
        <v>272</v>
      </c>
      <c r="E14" s="366"/>
      <c r="F14" s="367">
        <f>F12</f>
        <v>46082</v>
      </c>
      <c r="G14" s="367"/>
      <c r="H14" s="366" t="s">
        <v>273</v>
      </c>
      <c r="I14" s="366" t="s">
        <v>274</v>
      </c>
      <c r="J14" s="368">
        <v>4.0415106818147501</v>
      </c>
      <c r="K14" s="362">
        <f>TRUNC(J14/(1-0.17-0.0065-0.03),5)</f>
        <v>5.0932700000000004</v>
      </c>
      <c r="L14" s="363">
        <f>K14*1000</f>
        <v>5093.2700000000004</v>
      </c>
    </row>
    <row r="15" spans="2:12" ht="18.75" customHeight="1" x14ac:dyDescent="0.2">
      <c r="B15" s="365"/>
      <c r="C15" s="365"/>
      <c r="D15" s="366"/>
      <c r="E15" s="366"/>
      <c r="F15" s="367"/>
      <c r="G15" s="367"/>
      <c r="H15" s="366"/>
      <c r="I15" s="366"/>
      <c r="J15" s="368"/>
      <c r="K15" s="362"/>
      <c r="L15" s="363"/>
    </row>
    <row r="16" spans="2:12" ht="18.75" customHeight="1" x14ac:dyDescent="0.25">
      <c r="B16" s="129" t="s">
        <v>276</v>
      </c>
    </row>
    <row r="17" spans="2:1024" ht="30.75" customHeight="1" x14ac:dyDescent="0.2">
      <c r="B17" s="364" t="s">
        <v>277</v>
      </c>
      <c r="C17" s="364"/>
      <c r="D17" s="364"/>
      <c r="E17" s="364"/>
      <c r="F17" s="364"/>
      <c r="G17" s="364"/>
      <c r="H17" s="364"/>
      <c r="I17" s="364"/>
      <c r="J17" s="364"/>
      <c r="K17" s="364"/>
      <c r="L17" s="364"/>
    </row>
    <row r="18" spans="2:1024" ht="44.25" customHeight="1" x14ac:dyDescent="0.25">
      <c r="B18" s="364" t="s">
        <v>278</v>
      </c>
      <c r="C18" s="364"/>
      <c r="D18" s="364"/>
      <c r="E18" s="364"/>
      <c r="F18" s="364"/>
      <c r="G18" s="364"/>
      <c r="H18" s="364"/>
      <c r="I18" s="364"/>
      <c r="J18" s="364"/>
      <c r="K18" s="364"/>
      <c r="L18" s="364"/>
      <c r="M18" s="129"/>
      <c r="N18" s="129"/>
      <c r="O18" s="129"/>
      <c r="P18" s="129"/>
      <c r="Q18" s="129"/>
      <c r="R18" s="129"/>
      <c r="AMD18" s="121"/>
      <c r="AME18" s="121"/>
      <c r="AMF18" s="121"/>
      <c r="AMG18" s="121"/>
      <c r="AMH18" s="121"/>
      <c r="AMI18" s="121"/>
      <c r="AMJ18" s="121"/>
    </row>
    <row r="19" spans="2:1024" ht="44.25" customHeight="1" x14ac:dyDescent="0.2">
      <c r="B19" s="364" t="s">
        <v>279</v>
      </c>
      <c r="C19" s="364"/>
      <c r="D19" s="364"/>
      <c r="E19" s="364"/>
      <c r="F19" s="364"/>
      <c r="G19" s="364"/>
      <c r="H19" s="364"/>
      <c r="I19" s="364"/>
      <c r="J19" s="364"/>
      <c r="K19" s="364"/>
      <c r="L19" s="364"/>
      <c r="AMD19" s="121"/>
      <c r="AME19" s="121"/>
      <c r="AMF19" s="121"/>
      <c r="AMG19" s="121"/>
      <c r="AMH19" s="121"/>
      <c r="AMI19" s="121"/>
      <c r="AMJ19" s="121"/>
    </row>
    <row r="20" spans="2:1024" ht="15" x14ac:dyDescent="0.25">
      <c r="B20" s="129"/>
      <c r="C20" s="129"/>
      <c r="D20" s="129"/>
      <c r="E20" s="129"/>
      <c r="F20" s="129"/>
    </row>
    <row r="21" spans="2:1024" ht="15" x14ac:dyDescent="0.25">
      <c r="B21" s="129"/>
      <c r="C21" s="129"/>
      <c r="D21" s="129"/>
      <c r="E21" s="129"/>
      <c r="F21" s="129"/>
    </row>
    <row r="26" spans="2:1024" ht="15" x14ac:dyDescent="0.2">
      <c r="B26" s="130" t="s">
        <v>439</v>
      </c>
    </row>
    <row r="27" spans="2:1024" x14ac:dyDescent="0.2">
      <c r="E27" s="149"/>
      <c r="F27" s="149"/>
      <c r="G27" s="149"/>
      <c r="H27" s="149"/>
      <c r="I27" s="149"/>
      <c r="J27" s="149"/>
    </row>
    <row r="29" spans="2:1024" s="121" customFormat="1" x14ac:dyDescent="0.2">
      <c r="AMD29" s="114"/>
      <c r="AME29" s="114"/>
      <c r="AMF29" s="114"/>
      <c r="AMG29" s="114"/>
      <c r="AMH29" s="114"/>
      <c r="AMI29" s="114"/>
      <c r="AMJ29" s="114"/>
    </row>
    <row r="30" spans="2:1024" s="121" customFormat="1" x14ac:dyDescent="0.2">
      <c r="AMD30" s="114"/>
      <c r="AME30" s="114"/>
      <c r="AMF30" s="114"/>
      <c r="AMG30" s="114"/>
      <c r="AMH30" s="114"/>
      <c r="AMI30" s="114"/>
      <c r="AMJ30" s="114"/>
    </row>
  </sheetData>
  <mergeCells count="46">
    <mergeCell ref="B3:L3"/>
    <mergeCell ref="B4:L4"/>
    <mergeCell ref="B5:L5"/>
    <mergeCell ref="B6:C7"/>
    <mergeCell ref="D6:E7"/>
    <mergeCell ref="F6:G7"/>
    <mergeCell ref="H6:H7"/>
    <mergeCell ref="I6:I7"/>
    <mergeCell ref="J6:J7"/>
    <mergeCell ref="K6:K7"/>
    <mergeCell ref="L6:L7"/>
    <mergeCell ref="B8:C9"/>
    <mergeCell ref="D8:E9"/>
    <mergeCell ref="F8:G9"/>
    <mergeCell ref="H8:H9"/>
    <mergeCell ref="I8:I9"/>
    <mergeCell ref="J8:J9"/>
    <mergeCell ref="K8:K9"/>
    <mergeCell ref="L8:L9"/>
    <mergeCell ref="K10:K11"/>
    <mergeCell ref="L10:L11"/>
    <mergeCell ref="J12:J13"/>
    <mergeCell ref="K12:K13"/>
    <mergeCell ref="L12:L13"/>
    <mergeCell ref="B10:C11"/>
    <mergeCell ref="D10:E11"/>
    <mergeCell ref="F10:G11"/>
    <mergeCell ref="H10:H11"/>
    <mergeCell ref="I10:I11"/>
    <mergeCell ref="J10:J11"/>
    <mergeCell ref="B12:C13"/>
    <mergeCell ref="D12:E13"/>
    <mergeCell ref="F12:G13"/>
    <mergeCell ref="H12:H13"/>
    <mergeCell ref="I12:I13"/>
    <mergeCell ref="K14:K15"/>
    <mergeCell ref="L14:L15"/>
    <mergeCell ref="B17:L17"/>
    <mergeCell ref="B18:L18"/>
    <mergeCell ref="B19:L19"/>
    <mergeCell ref="B14:C15"/>
    <mergeCell ref="D14:E15"/>
    <mergeCell ref="F14:G15"/>
    <mergeCell ref="H14:H15"/>
    <mergeCell ref="I14:I15"/>
    <mergeCell ref="J14:J15"/>
  </mergeCells>
  <printOptions horizontalCentered="1" verticalCentered="1"/>
  <pageMargins left="0.25" right="0.25" top="0.75" bottom="0.75" header="0.3" footer="0.3"/>
  <pageSetup paperSize="9" scale="75" pageOrder="overThenDown" orientation="landscape" useFirstPageNumber="1" horizontalDpi="300" verticalDpi="300" r:id="rId1"/>
  <headerFooter>
    <oddHeader>&amp;C&amp;A</oddHeader>
    <oddFooter>&amp;CPágina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41"/>
  <sheetViews>
    <sheetView view="pageBreakPreview" topLeftCell="A13" zoomScale="115" zoomScaleNormal="100" zoomScaleSheetLayoutView="115" workbookViewId="0">
      <selection activeCell="J33" sqref="J33"/>
    </sheetView>
  </sheetViews>
  <sheetFormatPr defaultRowHeight="15" x14ac:dyDescent="0.25"/>
  <cols>
    <col min="1" max="1" width="17.375" style="33" customWidth="1"/>
    <col min="2" max="2" width="18.875" style="33" customWidth="1"/>
    <col min="3" max="3" width="40" style="33" customWidth="1"/>
    <col min="4" max="256" width="8.75" style="33"/>
    <col min="257" max="257" width="4.75" style="33" customWidth="1"/>
    <col min="258" max="258" width="24.5" style="33" customWidth="1"/>
    <col min="259" max="259" width="40" style="33" customWidth="1"/>
    <col min="260" max="512" width="8.75" style="33"/>
    <col min="513" max="513" width="4.75" style="33" customWidth="1"/>
    <col min="514" max="514" width="24.5" style="33" customWidth="1"/>
    <col min="515" max="515" width="40" style="33" customWidth="1"/>
    <col min="516" max="768" width="8.75" style="33"/>
    <col min="769" max="769" width="4.75" style="33" customWidth="1"/>
    <col min="770" max="770" width="24.5" style="33" customWidth="1"/>
    <col min="771" max="771" width="40" style="33" customWidth="1"/>
    <col min="772" max="1024" width="8.75" style="33"/>
    <col min="1025" max="1025" width="4.75" style="33" customWidth="1"/>
    <col min="1026" max="1026" width="24.5" style="33" customWidth="1"/>
    <col min="1027" max="1027" width="40" style="33" customWidth="1"/>
    <col min="1028" max="1280" width="8.75" style="33"/>
    <col min="1281" max="1281" width="4.75" style="33" customWidth="1"/>
    <col min="1282" max="1282" width="24.5" style="33" customWidth="1"/>
    <col min="1283" max="1283" width="40" style="33" customWidth="1"/>
    <col min="1284" max="1536" width="8.75" style="33"/>
    <col min="1537" max="1537" width="4.75" style="33" customWidth="1"/>
    <col min="1538" max="1538" width="24.5" style="33" customWidth="1"/>
    <col min="1539" max="1539" width="40" style="33" customWidth="1"/>
    <col min="1540" max="1792" width="8.75" style="33"/>
    <col min="1793" max="1793" width="4.75" style="33" customWidth="1"/>
    <col min="1794" max="1794" width="24.5" style="33" customWidth="1"/>
    <col min="1795" max="1795" width="40" style="33" customWidth="1"/>
    <col min="1796" max="2048" width="8.75" style="33"/>
    <col min="2049" max="2049" width="4.75" style="33" customWidth="1"/>
    <col min="2050" max="2050" width="24.5" style="33" customWidth="1"/>
    <col min="2051" max="2051" width="40" style="33" customWidth="1"/>
    <col min="2052" max="2304" width="8.75" style="33"/>
    <col min="2305" max="2305" width="4.75" style="33" customWidth="1"/>
    <col min="2306" max="2306" width="24.5" style="33" customWidth="1"/>
    <col min="2307" max="2307" width="40" style="33" customWidth="1"/>
    <col min="2308" max="2560" width="8.75" style="33"/>
    <col min="2561" max="2561" width="4.75" style="33" customWidth="1"/>
    <col min="2562" max="2562" width="24.5" style="33" customWidth="1"/>
    <col min="2563" max="2563" width="40" style="33" customWidth="1"/>
    <col min="2564" max="2816" width="8.75" style="33"/>
    <col min="2817" max="2817" width="4.75" style="33" customWidth="1"/>
    <col min="2818" max="2818" width="24.5" style="33" customWidth="1"/>
    <col min="2819" max="2819" width="40" style="33" customWidth="1"/>
    <col min="2820" max="3072" width="8.75" style="33"/>
    <col min="3073" max="3073" width="4.75" style="33" customWidth="1"/>
    <col min="3074" max="3074" width="24.5" style="33" customWidth="1"/>
    <col min="3075" max="3075" width="40" style="33" customWidth="1"/>
    <col min="3076" max="3328" width="8.75" style="33"/>
    <col min="3329" max="3329" width="4.75" style="33" customWidth="1"/>
    <col min="3330" max="3330" width="24.5" style="33" customWidth="1"/>
    <col min="3331" max="3331" width="40" style="33" customWidth="1"/>
    <col min="3332" max="3584" width="8.75" style="33"/>
    <col min="3585" max="3585" width="4.75" style="33" customWidth="1"/>
    <col min="3586" max="3586" width="24.5" style="33" customWidth="1"/>
    <col min="3587" max="3587" width="40" style="33" customWidth="1"/>
    <col min="3588" max="3840" width="8.75" style="33"/>
    <col min="3841" max="3841" width="4.75" style="33" customWidth="1"/>
    <col min="3842" max="3842" width="24.5" style="33" customWidth="1"/>
    <col min="3843" max="3843" width="40" style="33" customWidth="1"/>
    <col min="3844" max="4096" width="8.75" style="33"/>
    <col min="4097" max="4097" width="4.75" style="33" customWidth="1"/>
    <col min="4098" max="4098" width="24.5" style="33" customWidth="1"/>
    <col min="4099" max="4099" width="40" style="33" customWidth="1"/>
    <col min="4100" max="4352" width="8.75" style="33"/>
    <col min="4353" max="4353" width="4.75" style="33" customWidth="1"/>
    <col min="4354" max="4354" width="24.5" style="33" customWidth="1"/>
    <col min="4355" max="4355" width="40" style="33" customWidth="1"/>
    <col min="4356" max="4608" width="8.75" style="33"/>
    <col min="4609" max="4609" width="4.75" style="33" customWidth="1"/>
    <col min="4610" max="4610" width="24.5" style="33" customWidth="1"/>
    <col min="4611" max="4611" width="40" style="33" customWidth="1"/>
    <col min="4612" max="4864" width="8.75" style="33"/>
    <col min="4865" max="4865" width="4.75" style="33" customWidth="1"/>
    <col min="4866" max="4866" width="24.5" style="33" customWidth="1"/>
    <col min="4867" max="4867" width="40" style="33" customWidth="1"/>
    <col min="4868" max="5120" width="8.75" style="33"/>
    <col min="5121" max="5121" width="4.75" style="33" customWidth="1"/>
    <col min="5122" max="5122" width="24.5" style="33" customWidth="1"/>
    <col min="5123" max="5123" width="40" style="33" customWidth="1"/>
    <col min="5124" max="5376" width="8.75" style="33"/>
    <col min="5377" max="5377" width="4.75" style="33" customWidth="1"/>
    <col min="5378" max="5378" width="24.5" style="33" customWidth="1"/>
    <col min="5379" max="5379" width="40" style="33" customWidth="1"/>
    <col min="5380" max="5632" width="8.75" style="33"/>
    <col min="5633" max="5633" width="4.75" style="33" customWidth="1"/>
    <col min="5634" max="5634" width="24.5" style="33" customWidth="1"/>
    <col min="5635" max="5635" width="40" style="33" customWidth="1"/>
    <col min="5636" max="5888" width="8.75" style="33"/>
    <col min="5889" max="5889" width="4.75" style="33" customWidth="1"/>
    <col min="5890" max="5890" width="24.5" style="33" customWidth="1"/>
    <col min="5891" max="5891" width="40" style="33" customWidth="1"/>
    <col min="5892" max="6144" width="8.75" style="33"/>
    <col min="6145" max="6145" width="4.75" style="33" customWidth="1"/>
    <col min="6146" max="6146" width="24.5" style="33" customWidth="1"/>
    <col min="6147" max="6147" width="40" style="33" customWidth="1"/>
    <col min="6148" max="6400" width="8.75" style="33"/>
    <col min="6401" max="6401" width="4.75" style="33" customWidth="1"/>
    <col min="6402" max="6402" width="24.5" style="33" customWidth="1"/>
    <col min="6403" max="6403" width="40" style="33" customWidth="1"/>
    <col min="6404" max="6656" width="8.75" style="33"/>
    <col min="6657" max="6657" width="4.75" style="33" customWidth="1"/>
    <col min="6658" max="6658" width="24.5" style="33" customWidth="1"/>
    <col min="6659" max="6659" width="40" style="33" customWidth="1"/>
    <col min="6660" max="6912" width="8.75" style="33"/>
    <col min="6913" max="6913" width="4.75" style="33" customWidth="1"/>
    <col min="6914" max="6914" width="24.5" style="33" customWidth="1"/>
    <col min="6915" max="6915" width="40" style="33" customWidth="1"/>
    <col min="6916" max="7168" width="8.75" style="33"/>
    <col min="7169" max="7169" width="4.75" style="33" customWidth="1"/>
    <col min="7170" max="7170" width="24.5" style="33" customWidth="1"/>
    <col min="7171" max="7171" width="40" style="33" customWidth="1"/>
    <col min="7172" max="7424" width="8.75" style="33"/>
    <col min="7425" max="7425" width="4.75" style="33" customWidth="1"/>
    <col min="7426" max="7426" width="24.5" style="33" customWidth="1"/>
    <col min="7427" max="7427" width="40" style="33" customWidth="1"/>
    <col min="7428" max="7680" width="8.75" style="33"/>
    <col min="7681" max="7681" width="4.75" style="33" customWidth="1"/>
    <col min="7682" max="7682" width="24.5" style="33" customWidth="1"/>
    <col min="7683" max="7683" width="40" style="33" customWidth="1"/>
    <col min="7684" max="7936" width="8.75" style="33"/>
    <col min="7937" max="7937" width="4.75" style="33" customWidth="1"/>
    <col min="7938" max="7938" width="24.5" style="33" customWidth="1"/>
    <col min="7939" max="7939" width="40" style="33" customWidth="1"/>
    <col min="7940" max="8192" width="8.75" style="33"/>
    <col min="8193" max="8193" width="4.75" style="33" customWidth="1"/>
    <col min="8194" max="8194" width="24.5" style="33" customWidth="1"/>
    <col min="8195" max="8195" width="40" style="33" customWidth="1"/>
    <col min="8196" max="8448" width="8.75" style="33"/>
    <col min="8449" max="8449" width="4.75" style="33" customWidth="1"/>
    <col min="8450" max="8450" width="24.5" style="33" customWidth="1"/>
    <col min="8451" max="8451" width="40" style="33" customWidth="1"/>
    <col min="8452" max="8704" width="8.75" style="33"/>
    <col min="8705" max="8705" width="4.75" style="33" customWidth="1"/>
    <col min="8706" max="8706" width="24.5" style="33" customWidth="1"/>
    <col min="8707" max="8707" width="40" style="33" customWidth="1"/>
    <col min="8708" max="8960" width="8.75" style="33"/>
    <col min="8961" max="8961" width="4.75" style="33" customWidth="1"/>
    <col min="8962" max="8962" width="24.5" style="33" customWidth="1"/>
    <col min="8963" max="8963" width="40" style="33" customWidth="1"/>
    <col min="8964" max="9216" width="8.75" style="33"/>
    <col min="9217" max="9217" width="4.75" style="33" customWidth="1"/>
    <col min="9218" max="9218" width="24.5" style="33" customWidth="1"/>
    <col min="9219" max="9219" width="40" style="33" customWidth="1"/>
    <col min="9220" max="9472" width="8.75" style="33"/>
    <col min="9473" max="9473" width="4.75" style="33" customWidth="1"/>
    <col min="9474" max="9474" width="24.5" style="33" customWidth="1"/>
    <col min="9475" max="9475" width="40" style="33" customWidth="1"/>
    <col min="9476" max="9728" width="8.75" style="33"/>
    <col min="9729" max="9729" width="4.75" style="33" customWidth="1"/>
    <col min="9730" max="9730" width="24.5" style="33" customWidth="1"/>
    <col min="9731" max="9731" width="40" style="33" customWidth="1"/>
    <col min="9732" max="9984" width="8.75" style="33"/>
    <col min="9985" max="9985" width="4.75" style="33" customWidth="1"/>
    <col min="9986" max="9986" width="24.5" style="33" customWidth="1"/>
    <col min="9987" max="9987" width="40" style="33" customWidth="1"/>
    <col min="9988" max="10240" width="8.75" style="33"/>
    <col min="10241" max="10241" width="4.75" style="33" customWidth="1"/>
    <col min="10242" max="10242" width="24.5" style="33" customWidth="1"/>
    <col min="10243" max="10243" width="40" style="33" customWidth="1"/>
    <col min="10244" max="10496" width="8.75" style="33"/>
    <col min="10497" max="10497" width="4.75" style="33" customWidth="1"/>
    <col min="10498" max="10498" width="24.5" style="33" customWidth="1"/>
    <col min="10499" max="10499" width="40" style="33" customWidth="1"/>
    <col min="10500" max="10752" width="8.75" style="33"/>
    <col min="10753" max="10753" width="4.75" style="33" customWidth="1"/>
    <col min="10754" max="10754" width="24.5" style="33" customWidth="1"/>
    <col min="10755" max="10755" width="40" style="33" customWidth="1"/>
    <col min="10756" max="11008" width="8.75" style="33"/>
    <col min="11009" max="11009" width="4.75" style="33" customWidth="1"/>
    <col min="11010" max="11010" width="24.5" style="33" customWidth="1"/>
    <col min="11011" max="11011" width="40" style="33" customWidth="1"/>
    <col min="11012" max="11264" width="8.75" style="33"/>
    <col min="11265" max="11265" width="4.75" style="33" customWidth="1"/>
    <col min="11266" max="11266" width="24.5" style="33" customWidth="1"/>
    <col min="11267" max="11267" width="40" style="33" customWidth="1"/>
    <col min="11268" max="11520" width="8.75" style="33"/>
    <col min="11521" max="11521" width="4.75" style="33" customWidth="1"/>
    <col min="11522" max="11522" width="24.5" style="33" customWidth="1"/>
    <col min="11523" max="11523" width="40" style="33" customWidth="1"/>
    <col min="11524" max="11776" width="8.75" style="33"/>
    <col min="11777" max="11777" width="4.75" style="33" customWidth="1"/>
    <col min="11778" max="11778" width="24.5" style="33" customWidth="1"/>
    <col min="11779" max="11779" width="40" style="33" customWidth="1"/>
    <col min="11780" max="12032" width="8.75" style="33"/>
    <col min="12033" max="12033" width="4.75" style="33" customWidth="1"/>
    <col min="12034" max="12034" width="24.5" style="33" customWidth="1"/>
    <col min="12035" max="12035" width="40" style="33" customWidth="1"/>
    <col min="12036" max="12288" width="8.75" style="33"/>
    <col min="12289" max="12289" width="4.75" style="33" customWidth="1"/>
    <col min="12290" max="12290" width="24.5" style="33" customWidth="1"/>
    <col min="12291" max="12291" width="40" style="33" customWidth="1"/>
    <col min="12292" max="12544" width="8.75" style="33"/>
    <col min="12545" max="12545" width="4.75" style="33" customWidth="1"/>
    <col min="12546" max="12546" width="24.5" style="33" customWidth="1"/>
    <col min="12547" max="12547" width="40" style="33" customWidth="1"/>
    <col min="12548" max="12800" width="8.75" style="33"/>
    <col min="12801" max="12801" width="4.75" style="33" customWidth="1"/>
    <col min="12802" max="12802" width="24.5" style="33" customWidth="1"/>
    <col min="12803" max="12803" width="40" style="33" customWidth="1"/>
    <col min="12804" max="13056" width="8.75" style="33"/>
    <col min="13057" max="13057" width="4.75" style="33" customWidth="1"/>
    <col min="13058" max="13058" width="24.5" style="33" customWidth="1"/>
    <col min="13059" max="13059" width="40" style="33" customWidth="1"/>
    <col min="13060" max="13312" width="8.75" style="33"/>
    <col min="13313" max="13313" width="4.75" style="33" customWidth="1"/>
    <col min="13314" max="13314" width="24.5" style="33" customWidth="1"/>
    <col min="13315" max="13315" width="40" style="33" customWidth="1"/>
    <col min="13316" max="13568" width="8.75" style="33"/>
    <col min="13569" max="13569" width="4.75" style="33" customWidth="1"/>
    <col min="13570" max="13570" width="24.5" style="33" customWidth="1"/>
    <col min="13571" max="13571" width="40" style="33" customWidth="1"/>
    <col min="13572" max="13824" width="8.75" style="33"/>
    <col min="13825" max="13825" width="4.75" style="33" customWidth="1"/>
    <col min="13826" max="13826" width="24.5" style="33" customWidth="1"/>
    <col min="13827" max="13827" width="40" style="33" customWidth="1"/>
    <col min="13828" max="14080" width="8.75" style="33"/>
    <col min="14081" max="14081" width="4.75" style="33" customWidth="1"/>
    <col min="14082" max="14082" width="24.5" style="33" customWidth="1"/>
    <col min="14083" max="14083" width="40" style="33" customWidth="1"/>
    <col min="14084" max="14336" width="8.75" style="33"/>
    <col min="14337" max="14337" width="4.75" style="33" customWidth="1"/>
    <col min="14338" max="14338" width="24.5" style="33" customWidth="1"/>
    <col min="14339" max="14339" width="40" style="33" customWidth="1"/>
    <col min="14340" max="14592" width="8.75" style="33"/>
    <col min="14593" max="14593" width="4.75" style="33" customWidth="1"/>
    <col min="14594" max="14594" width="24.5" style="33" customWidth="1"/>
    <col min="14595" max="14595" width="40" style="33" customWidth="1"/>
    <col min="14596" max="14848" width="8.75" style="33"/>
    <col min="14849" max="14849" width="4.75" style="33" customWidth="1"/>
    <col min="14850" max="14850" width="24.5" style="33" customWidth="1"/>
    <col min="14851" max="14851" width="40" style="33" customWidth="1"/>
    <col min="14852" max="15104" width="8.75" style="33"/>
    <col min="15105" max="15105" width="4.75" style="33" customWidth="1"/>
    <col min="15106" max="15106" width="24.5" style="33" customWidth="1"/>
    <col min="15107" max="15107" width="40" style="33" customWidth="1"/>
    <col min="15108" max="15360" width="8.75" style="33"/>
    <col min="15361" max="15361" width="4.75" style="33" customWidth="1"/>
    <col min="15362" max="15362" width="24.5" style="33" customWidth="1"/>
    <col min="15363" max="15363" width="40" style="33" customWidth="1"/>
    <col min="15364" max="15616" width="8.75" style="33"/>
    <col min="15617" max="15617" width="4.75" style="33" customWidth="1"/>
    <col min="15618" max="15618" width="24.5" style="33" customWidth="1"/>
    <col min="15619" max="15619" width="40" style="33" customWidth="1"/>
    <col min="15620" max="15872" width="8.75" style="33"/>
    <col min="15873" max="15873" width="4.75" style="33" customWidth="1"/>
    <col min="15874" max="15874" width="24.5" style="33" customWidth="1"/>
    <col min="15875" max="15875" width="40" style="33" customWidth="1"/>
    <col min="15876" max="16128" width="8.75" style="33"/>
    <col min="16129" max="16129" width="4.75" style="33" customWidth="1"/>
    <col min="16130" max="16130" width="24.5" style="33" customWidth="1"/>
    <col min="16131" max="16131" width="40" style="33" customWidth="1"/>
    <col min="16132" max="16384" width="8.75" style="33"/>
  </cols>
  <sheetData>
    <row r="1" spans="1:3" x14ac:dyDescent="0.25">
      <c r="A1" s="375"/>
      <c r="B1" s="375"/>
      <c r="C1" s="376" t="s">
        <v>246</v>
      </c>
    </row>
    <row r="2" spans="1:3" x14ac:dyDescent="0.25">
      <c r="A2" s="375"/>
      <c r="B2" s="375"/>
      <c r="C2" s="377"/>
    </row>
    <row r="3" spans="1:3" ht="100.15" customHeight="1" x14ac:dyDescent="0.25">
      <c r="A3" s="375"/>
      <c r="B3" s="375"/>
      <c r="C3" s="378"/>
    </row>
    <row r="4" spans="1:3" x14ac:dyDescent="0.25">
      <c r="A4" s="379" t="s">
        <v>161</v>
      </c>
      <c r="B4" s="379"/>
      <c r="C4" s="379"/>
    </row>
    <row r="5" spans="1:3" x14ac:dyDescent="0.25">
      <c r="A5" s="34" t="s">
        <v>162</v>
      </c>
      <c r="B5" s="34" t="s">
        <v>163</v>
      </c>
      <c r="C5" s="34" t="s">
        <v>164</v>
      </c>
    </row>
    <row r="6" spans="1:3" x14ac:dyDescent="0.25">
      <c r="A6" s="34"/>
      <c r="B6" s="35"/>
      <c r="C6" s="34"/>
    </row>
    <row r="7" spans="1:3" x14ac:dyDescent="0.25">
      <c r="A7" s="34" t="s">
        <v>165</v>
      </c>
      <c r="B7" s="35" t="s">
        <v>166</v>
      </c>
      <c r="C7" s="36">
        <f>C8</f>
        <v>6.64</v>
      </c>
    </row>
    <row r="8" spans="1:3" x14ac:dyDescent="0.25">
      <c r="A8" s="37" t="s">
        <v>167</v>
      </c>
      <c r="B8" s="38" t="s">
        <v>168</v>
      </c>
      <c r="C8" s="39">
        <v>6.64</v>
      </c>
    </row>
    <row r="9" spans="1:3" x14ac:dyDescent="0.25">
      <c r="A9" s="37"/>
      <c r="B9" s="38"/>
      <c r="C9" s="37"/>
    </row>
    <row r="10" spans="1:3" x14ac:dyDescent="0.25">
      <c r="A10" s="34" t="s">
        <v>169</v>
      </c>
      <c r="B10" s="35" t="s">
        <v>170</v>
      </c>
      <c r="C10" s="40">
        <f>SUM(C11:C14)</f>
        <v>5.64</v>
      </c>
    </row>
    <row r="11" spans="1:3" x14ac:dyDescent="0.25">
      <c r="A11" s="37" t="s">
        <v>171</v>
      </c>
      <c r="B11" s="38" t="s">
        <v>172</v>
      </c>
      <c r="C11" s="39">
        <v>0.32</v>
      </c>
    </row>
    <row r="12" spans="1:3" x14ac:dyDescent="0.25">
      <c r="A12" s="37" t="s">
        <v>173</v>
      </c>
      <c r="B12" s="38" t="s">
        <v>174</v>
      </c>
      <c r="C12" s="39">
        <v>0.5</v>
      </c>
    </row>
    <row r="13" spans="1:3" x14ac:dyDescent="0.25">
      <c r="A13" s="37" t="s">
        <v>175</v>
      </c>
      <c r="B13" s="38" t="s">
        <v>176</v>
      </c>
      <c r="C13" s="39">
        <v>1.02</v>
      </c>
    </row>
    <row r="14" spans="1:3" x14ac:dyDescent="0.25">
      <c r="A14" s="37" t="s">
        <v>177</v>
      </c>
      <c r="B14" s="38" t="s">
        <v>178</v>
      </c>
      <c r="C14" s="39">
        <v>3.8</v>
      </c>
    </row>
    <row r="15" spans="1:3" x14ac:dyDescent="0.25">
      <c r="A15" s="37"/>
      <c r="B15" s="38"/>
      <c r="C15" s="34"/>
    </row>
    <row r="16" spans="1:3" x14ac:dyDescent="0.25">
      <c r="A16" s="34" t="s">
        <v>179</v>
      </c>
      <c r="B16" s="35" t="s">
        <v>180</v>
      </c>
      <c r="C16" s="40">
        <f>SUM(C17:C20)</f>
        <v>8.65</v>
      </c>
    </row>
    <row r="17" spans="1:3" x14ac:dyDescent="0.25">
      <c r="A17" s="37" t="s">
        <v>181</v>
      </c>
      <c r="B17" s="38" t="s">
        <v>182</v>
      </c>
      <c r="C17" s="39">
        <v>3</v>
      </c>
    </row>
    <row r="18" spans="1:3" x14ac:dyDescent="0.25">
      <c r="A18" s="37" t="s">
        <v>183</v>
      </c>
      <c r="B18" s="38" t="s">
        <v>184</v>
      </c>
      <c r="C18" s="39">
        <v>0.65</v>
      </c>
    </row>
    <row r="19" spans="1:3" x14ac:dyDescent="0.25">
      <c r="A19" s="37" t="s">
        <v>185</v>
      </c>
      <c r="B19" s="38" t="s">
        <v>186</v>
      </c>
      <c r="C19" s="39">
        <v>5</v>
      </c>
    </row>
    <row r="20" spans="1:3" x14ac:dyDescent="0.25">
      <c r="A20" s="37" t="s">
        <v>187</v>
      </c>
      <c r="B20" s="38" t="s">
        <v>188</v>
      </c>
      <c r="C20" s="39">
        <v>0</v>
      </c>
    </row>
    <row r="21" spans="1:3" x14ac:dyDescent="0.25">
      <c r="A21" s="37"/>
      <c r="B21" s="38"/>
      <c r="C21" s="37"/>
    </row>
    <row r="22" spans="1:3" x14ac:dyDescent="0.25">
      <c r="A22" s="380" t="s">
        <v>189</v>
      </c>
      <c r="B22" s="381"/>
      <c r="C22" s="41">
        <f>((((1+(C14+C11+C12)/100)*(1+C13/100)*(1+C8/100))/(1-C16/100))-1)*100</f>
        <v>23.376846232731239</v>
      </c>
    </row>
    <row r="23" spans="1:3" ht="27" customHeight="1" x14ac:dyDescent="0.25">
      <c r="A23" s="382" t="s">
        <v>190</v>
      </c>
      <c r="B23" s="382"/>
      <c r="C23" s="382"/>
    </row>
    <row r="24" spans="1:3" ht="31.9" customHeight="1" x14ac:dyDescent="0.25">
      <c r="A24" s="383"/>
      <c r="B24" s="383"/>
      <c r="C24" s="383"/>
    </row>
    <row r="31" spans="1:3" x14ac:dyDescent="0.25">
      <c r="A31" s="67" t="s">
        <v>247</v>
      </c>
      <c r="B31" s="68">
        <f ca="1">TODAY()</f>
        <v>46147</v>
      </c>
    </row>
    <row r="38" spans="1:3" x14ac:dyDescent="0.25">
      <c r="A38" s="374"/>
      <c r="B38" s="374"/>
      <c r="C38" s="42"/>
    </row>
    <row r="39" spans="1:3" x14ac:dyDescent="0.25">
      <c r="A39" s="374"/>
      <c r="B39" s="374"/>
      <c r="C39" s="42"/>
    </row>
    <row r="40" spans="1:3" x14ac:dyDescent="0.25">
      <c r="A40" s="373"/>
      <c r="B40" s="373"/>
      <c r="C40" s="373"/>
    </row>
    <row r="41" spans="1:3" x14ac:dyDescent="0.25">
      <c r="A41" s="373"/>
      <c r="B41" s="373"/>
      <c r="C41" s="373"/>
    </row>
  </sheetData>
  <mergeCells count="8">
    <mergeCell ref="A40:C41"/>
    <mergeCell ref="A39:B39"/>
    <mergeCell ref="A1:B3"/>
    <mergeCell ref="C1:C3"/>
    <mergeCell ref="A4:C4"/>
    <mergeCell ref="A22:B22"/>
    <mergeCell ref="A23:C24"/>
    <mergeCell ref="A38:B38"/>
  </mergeCells>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41"/>
  <sheetViews>
    <sheetView view="pageBreakPreview" zoomScaleNormal="100" zoomScaleSheetLayoutView="100" workbookViewId="0">
      <selection activeCell="I37" sqref="I37"/>
    </sheetView>
  </sheetViews>
  <sheetFormatPr defaultRowHeight="15" x14ac:dyDescent="0.25"/>
  <cols>
    <col min="1" max="1" width="19.875" style="33" bestFit="1" customWidth="1"/>
    <col min="2" max="2" width="18.875" style="33" customWidth="1"/>
    <col min="3" max="3" width="40" style="33" customWidth="1"/>
    <col min="4" max="256" width="8.75" style="33"/>
    <col min="257" max="257" width="4.75" style="33" customWidth="1"/>
    <col min="258" max="258" width="24.5" style="33" customWidth="1"/>
    <col min="259" max="259" width="40" style="33" customWidth="1"/>
    <col min="260" max="512" width="8.75" style="33"/>
    <col min="513" max="513" width="4.75" style="33" customWidth="1"/>
    <col min="514" max="514" width="24.5" style="33" customWidth="1"/>
    <col min="515" max="515" width="40" style="33" customWidth="1"/>
    <col min="516" max="768" width="8.75" style="33"/>
    <col min="769" max="769" width="4.75" style="33" customWidth="1"/>
    <col min="770" max="770" width="24.5" style="33" customWidth="1"/>
    <col min="771" max="771" width="40" style="33" customWidth="1"/>
    <col min="772" max="1024" width="8.75" style="33"/>
    <col min="1025" max="1025" width="4.75" style="33" customWidth="1"/>
    <col min="1026" max="1026" width="24.5" style="33" customWidth="1"/>
    <col min="1027" max="1027" width="40" style="33" customWidth="1"/>
    <col min="1028" max="1280" width="8.75" style="33"/>
    <col min="1281" max="1281" width="4.75" style="33" customWidth="1"/>
    <col min="1282" max="1282" width="24.5" style="33" customWidth="1"/>
    <col min="1283" max="1283" width="40" style="33" customWidth="1"/>
    <col min="1284" max="1536" width="8.75" style="33"/>
    <col min="1537" max="1537" width="4.75" style="33" customWidth="1"/>
    <col min="1538" max="1538" width="24.5" style="33" customWidth="1"/>
    <col min="1539" max="1539" width="40" style="33" customWidth="1"/>
    <col min="1540" max="1792" width="8.75" style="33"/>
    <col min="1793" max="1793" width="4.75" style="33" customWidth="1"/>
    <col min="1794" max="1794" width="24.5" style="33" customWidth="1"/>
    <col min="1795" max="1795" width="40" style="33" customWidth="1"/>
    <col min="1796" max="2048" width="8.75" style="33"/>
    <col min="2049" max="2049" width="4.75" style="33" customWidth="1"/>
    <col min="2050" max="2050" width="24.5" style="33" customWidth="1"/>
    <col min="2051" max="2051" width="40" style="33" customWidth="1"/>
    <col min="2052" max="2304" width="8.75" style="33"/>
    <col min="2305" max="2305" width="4.75" style="33" customWidth="1"/>
    <col min="2306" max="2306" width="24.5" style="33" customWidth="1"/>
    <col min="2307" max="2307" width="40" style="33" customWidth="1"/>
    <col min="2308" max="2560" width="8.75" style="33"/>
    <col min="2561" max="2561" width="4.75" style="33" customWidth="1"/>
    <col min="2562" max="2562" width="24.5" style="33" customWidth="1"/>
    <col min="2563" max="2563" width="40" style="33" customWidth="1"/>
    <col min="2564" max="2816" width="8.75" style="33"/>
    <col min="2817" max="2817" width="4.75" style="33" customWidth="1"/>
    <col min="2818" max="2818" width="24.5" style="33" customWidth="1"/>
    <col min="2819" max="2819" width="40" style="33" customWidth="1"/>
    <col min="2820" max="3072" width="8.75" style="33"/>
    <col min="3073" max="3073" width="4.75" style="33" customWidth="1"/>
    <col min="3074" max="3074" width="24.5" style="33" customWidth="1"/>
    <col min="3075" max="3075" width="40" style="33" customWidth="1"/>
    <col min="3076" max="3328" width="8.75" style="33"/>
    <col min="3329" max="3329" width="4.75" style="33" customWidth="1"/>
    <col min="3330" max="3330" width="24.5" style="33" customWidth="1"/>
    <col min="3331" max="3331" width="40" style="33" customWidth="1"/>
    <col min="3332" max="3584" width="8.75" style="33"/>
    <col min="3585" max="3585" width="4.75" style="33" customWidth="1"/>
    <col min="3586" max="3586" width="24.5" style="33" customWidth="1"/>
    <col min="3587" max="3587" width="40" style="33" customWidth="1"/>
    <col min="3588" max="3840" width="8.75" style="33"/>
    <col min="3841" max="3841" width="4.75" style="33" customWidth="1"/>
    <col min="3842" max="3842" width="24.5" style="33" customWidth="1"/>
    <col min="3843" max="3843" width="40" style="33" customWidth="1"/>
    <col min="3844" max="4096" width="8.75" style="33"/>
    <col min="4097" max="4097" width="4.75" style="33" customWidth="1"/>
    <col min="4098" max="4098" width="24.5" style="33" customWidth="1"/>
    <col min="4099" max="4099" width="40" style="33" customWidth="1"/>
    <col min="4100" max="4352" width="8.75" style="33"/>
    <col min="4353" max="4353" width="4.75" style="33" customWidth="1"/>
    <col min="4354" max="4354" width="24.5" style="33" customWidth="1"/>
    <col min="4355" max="4355" width="40" style="33" customWidth="1"/>
    <col min="4356" max="4608" width="8.75" style="33"/>
    <col min="4609" max="4609" width="4.75" style="33" customWidth="1"/>
    <col min="4610" max="4610" width="24.5" style="33" customWidth="1"/>
    <col min="4611" max="4611" width="40" style="33" customWidth="1"/>
    <col min="4612" max="4864" width="8.75" style="33"/>
    <col min="4865" max="4865" width="4.75" style="33" customWidth="1"/>
    <col min="4866" max="4866" width="24.5" style="33" customWidth="1"/>
    <col min="4867" max="4867" width="40" style="33" customWidth="1"/>
    <col min="4868" max="5120" width="8.75" style="33"/>
    <col min="5121" max="5121" width="4.75" style="33" customWidth="1"/>
    <col min="5122" max="5122" width="24.5" style="33" customWidth="1"/>
    <col min="5123" max="5123" width="40" style="33" customWidth="1"/>
    <col min="5124" max="5376" width="8.75" style="33"/>
    <col min="5377" max="5377" width="4.75" style="33" customWidth="1"/>
    <col min="5378" max="5378" width="24.5" style="33" customWidth="1"/>
    <col min="5379" max="5379" width="40" style="33" customWidth="1"/>
    <col min="5380" max="5632" width="8.75" style="33"/>
    <col min="5633" max="5633" width="4.75" style="33" customWidth="1"/>
    <col min="5634" max="5634" width="24.5" style="33" customWidth="1"/>
    <col min="5635" max="5635" width="40" style="33" customWidth="1"/>
    <col min="5636" max="5888" width="8.75" style="33"/>
    <col min="5889" max="5889" width="4.75" style="33" customWidth="1"/>
    <col min="5890" max="5890" width="24.5" style="33" customWidth="1"/>
    <col min="5891" max="5891" width="40" style="33" customWidth="1"/>
    <col min="5892" max="6144" width="8.75" style="33"/>
    <col min="6145" max="6145" width="4.75" style="33" customWidth="1"/>
    <col min="6146" max="6146" width="24.5" style="33" customWidth="1"/>
    <col min="6147" max="6147" width="40" style="33" customWidth="1"/>
    <col min="6148" max="6400" width="8.75" style="33"/>
    <col min="6401" max="6401" width="4.75" style="33" customWidth="1"/>
    <col min="6402" max="6402" width="24.5" style="33" customWidth="1"/>
    <col min="6403" max="6403" width="40" style="33" customWidth="1"/>
    <col min="6404" max="6656" width="8.75" style="33"/>
    <col min="6657" max="6657" width="4.75" style="33" customWidth="1"/>
    <col min="6658" max="6658" width="24.5" style="33" customWidth="1"/>
    <col min="6659" max="6659" width="40" style="33" customWidth="1"/>
    <col min="6660" max="6912" width="8.75" style="33"/>
    <col min="6913" max="6913" width="4.75" style="33" customWidth="1"/>
    <col min="6914" max="6914" width="24.5" style="33" customWidth="1"/>
    <col min="6915" max="6915" width="40" style="33" customWidth="1"/>
    <col min="6916" max="7168" width="8.75" style="33"/>
    <col min="7169" max="7169" width="4.75" style="33" customWidth="1"/>
    <col min="7170" max="7170" width="24.5" style="33" customWidth="1"/>
    <col min="7171" max="7171" width="40" style="33" customWidth="1"/>
    <col min="7172" max="7424" width="8.75" style="33"/>
    <col min="7425" max="7425" width="4.75" style="33" customWidth="1"/>
    <col min="7426" max="7426" width="24.5" style="33" customWidth="1"/>
    <col min="7427" max="7427" width="40" style="33" customWidth="1"/>
    <col min="7428" max="7680" width="8.75" style="33"/>
    <col min="7681" max="7681" width="4.75" style="33" customWidth="1"/>
    <col min="7682" max="7682" width="24.5" style="33" customWidth="1"/>
    <col min="7683" max="7683" width="40" style="33" customWidth="1"/>
    <col min="7684" max="7936" width="8.75" style="33"/>
    <col min="7937" max="7937" width="4.75" style="33" customWidth="1"/>
    <col min="7938" max="7938" width="24.5" style="33" customWidth="1"/>
    <col min="7939" max="7939" width="40" style="33" customWidth="1"/>
    <col min="7940" max="8192" width="8.75" style="33"/>
    <col min="8193" max="8193" width="4.75" style="33" customWidth="1"/>
    <col min="8194" max="8194" width="24.5" style="33" customWidth="1"/>
    <col min="8195" max="8195" width="40" style="33" customWidth="1"/>
    <col min="8196" max="8448" width="8.75" style="33"/>
    <col min="8449" max="8449" width="4.75" style="33" customWidth="1"/>
    <col min="8450" max="8450" width="24.5" style="33" customWidth="1"/>
    <col min="8451" max="8451" width="40" style="33" customWidth="1"/>
    <col min="8452" max="8704" width="8.75" style="33"/>
    <col min="8705" max="8705" width="4.75" style="33" customWidth="1"/>
    <col min="8706" max="8706" width="24.5" style="33" customWidth="1"/>
    <col min="8707" max="8707" width="40" style="33" customWidth="1"/>
    <col min="8708" max="8960" width="8.75" style="33"/>
    <col min="8961" max="8961" width="4.75" style="33" customWidth="1"/>
    <col min="8962" max="8962" width="24.5" style="33" customWidth="1"/>
    <col min="8963" max="8963" width="40" style="33" customWidth="1"/>
    <col min="8964" max="9216" width="8.75" style="33"/>
    <col min="9217" max="9217" width="4.75" style="33" customWidth="1"/>
    <col min="9218" max="9218" width="24.5" style="33" customWidth="1"/>
    <col min="9219" max="9219" width="40" style="33" customWidth="1"/>
    <col min="9220" max="9472" width="8.75" style="33"/>
    <col min="9473" max="9473" width="4.75" style="33" customWidth="1"/>
    <col min="9474" max="9474" width="24.5" style="33" customWidth="1"/>
    <col min="9475" max="9475" width="40" style="33" customWidth="1"/>
    <col min="9476" max="9728" width="8.75" style="33"/>
    <col min="9729" max="9729" width="4.75" style="33" customWidth="1"/>
    <col min="9730" max="9730" width="24.5" style="33" customWidth="1"/>
    <col min="9731" max="9731" width="40" style="33" customWidth="1"/>
    <col min="9732" max="9984" width="8.75" style="33"/>
    <col min="9985" max="9985" width="4.75" style="33" customWidth="1"/>
    <col min="9986" max="9986" width="24.5" style="33" customWidth="1"/>
    <col min="9987" max="9987" width="40" style="33" customWidth="1"/>
    <col min="9988" max="10240" width="8.75" style="33"/>
    <col min="10241" max="10241" width="4.75" style="33" customWidth="1"/>
    <col min="10242" max="10242" width="24.5" style="33" customWidth="1"/>
    <col min="10243" max="10243" width="40" style="33" customWidth="1"/>
    <col min="10244" max="10496" width="8.75" style="33"/>
    <col min="10497" max="10497" width="4.75" style="33" customWidth="1"/>
    <col min="10498" max="10498" width="24.5" style="33" customWidth="1"/>
    <col min="10499" max="10499" width="40" style="33" customWidth="1"/>
    <col min="10500" max="10752" width="8.75" style="33"/>
    <col min="10753" max="10753" width="4.75" style="33" customWidth="1"/>
    <col min="10754" max="10754" width="24.5" style="33" customWidth="1"/>
    <col min="10755" max="10755" width="40" style="33" customWidth="1"/>
    <col min="10756" max="11008" width="8.75" style="33"/>
    <col min="11009" max="11009" width="4.75" style="33" customWidth="1"/>
    <col min="11010" max="11010" width="24.5" style="33" customWidth="1"/>
    <col min="11011" max="11011" width="40" style="33" customWidth="1"/>
    <col min="11012" max="11264" width="8.75" style="33"/>
    <col min="11265" max="11265" width="4.75" style="33" customWidth="1"/>
    <col min="11266" max="11266" width="24.5" style="33" customWidth="1"/>
    <col min="11267" max="11267" width="40" style="33" customWidth="1"/>
    <col min="11268" max="11520" width="8.75" style="33"/>
    <col min="11521" max="11521" width="4.75" style="33" customWidth="1"/>
    <col min="11522" max="11522" width="24.5" style="33" customWidth="1"/>
    <col min="11523" max="11523" width="40" style="33" customWidth="1"/>
    <col min="11524" max="11776" width="8.75" style="33"/>
    <col min="11777" max="11777" width="4.75" style="33" customWidth="1"/>
    <col min="11778" max="11778" width="24.5" style="33" customWidth="1"/>
    <col min="11779" max="11779" width="40" style="33" customWidth="1"/>
    <col min="11780" max="12032" width="8.75" style="33"/>
    <col min="12033" max="12033" width="4.75" style="33" customWidth="1"/>
    <col min="12034" max="12034" width="24.5" style="33" customWidth="1"/>
    <col min="12035" max="12035" width="40" style="33" customWidth="1"/>
    <col min="12036" max="12288" width="8.75" style="33"/>
    <col min="12289" max="12289" width="4.75" style="33" customWidth="1"/>
    <col min="12290" max="12290" width="24.5" style="33" customWidth="1"/>
    <col min="12291" max="12291" width="40" style="33" customWidth="1"/>
    <col min="12292" max="12544" width="8.75" style="33"/>
    <col min="12545" max="12545" width="4.75" style="33" customWidth="1"/>
    <col min="12546" max="12546" width="24.5" style="33" customWidth="1"/>
    <col min="12547" max="12547" width="40" style="33" customWidth="1"/>
    <col min="12548" max="12800" width="8.75" style="33"/>
    <col min="12801" max="12801" width="4.75" style="33" customWidth="1"/>
    <col min="12802" max="12802" width="24.5" style="33" customWidth="1"/>
    <col min="12803" max="12803" width="40" style="33" customWidth="1"/>
    <col min="12804" max="13056" width="8.75" style="33"/>
    <col min="13057" max="13057" width="4.75" style="33" customWidth="1"/>
    <col min="13058" max="13058" width="24.5" style="33" customWidth="1"/>
    <col min="13059" max="13059" width="40" style="33" customWidth="1"/>
    <col min="13060" max="13312" width="8.75" style="33"/>
    <col min="13313" max="13313" width="4.75" style="33" customWidth="1"/>
    <col min="13314" max="13314" width="24.5" style="33" customWidth="1"/>
    <col min="13315" max="13315" width="40" style="33" customWidth="1"/>
    <col min="13316" max="13568" width="8.75" style="33"/>
    <col min="13569" max="13569" width="4.75" style="33" customWidth="1"/>
    <col min="13570" max="13570" width="24.5" style="33" customWidth="1"/>
    <col min="13571" max="13571" width="40" style="33" customWidth="1"/>
    <col min="13572" max="13824" width="8.75" style="33"/>
    <col min="13825" max="13825" width="4.75" style="33" customWidth="1"/>
    <col min="13826" max="13826" width="24.5" style="33" customWidth="1"/>
    <col min="13827" max="13827" width="40" style="33" customWidth="1"/>
    <col min="13828" max="14080" width="8.75" style="33"/>
    <col min="14081" max="14081" width="4.75" style="33" customWidth="1"/>
    <col min="14082" max="14082" width="24.5" style="33" customWidth="1"/>
    <col min="14083" max="14083" width="40" style="33" customWidth="1"/>
    <col min="14084" max="14336" width="8.75" style="33"/>
    <col min="14337" max="14337" width="4.75" style="33" customWidth="1"/>
    <col min="14338" max="14338" width="24.5" style="33" customWidth="1"/>
    <col min="14339" max="14339" width="40" style="33" customWidth="1"/>
    <col min="14340" max="14592" width="8.75" style="33"/>
    <col min="14593" max="14593" width="4.75" style="33" customWidth="1"/>
    <col min="14594" max="14594" width="24.5" style="33" customWidth="1"/>
    <col min="14595" max="14595" width="40" style="33" customWidth="1"/>
    <col min="14596" max="14848" width="8.75" style="33"/>
    <col min="14849" max="14849" width="4.75" style="33" customWidth="1"/>
    <col min="14850" max="14850" width="24.5" style="33" customWidth="1"/>
    <col min="14851" max="14851" width="40" style="33" customWidth="1"/>
    <col min="14852" max="15104" width="8.75" style="33"/>
    <col min="15105" max="15105" width="4.75" style="33" customWidth="1"/>
    <col min="15106" max="15106" width="24.5" style="33" customWidth="1"/>
    <col min="15107" max="15107" width="40" style="33" customWidth="1"/>
    <col min="15108" max="15360" width="8.75" style="33"/>
    <col min="15361" max="15361" width="4.75" style="33" customWidth="1"/>
    <col min="15362" max="15362" width="24.5" style="33" customWidth="1"/>
    <col min="15363" max="15363" width="40" style="33" customWidth="1"/>
    <col min="15364" max="15616" width="8.75" style="33"/>
    <col min="15617" max="15617" width="4.75" style="33" customWidth="1"/>
    <col min="15618" max="15618" width="24.5" style="33" customWidth="1"/>
    <col min="15619" max="15619" width="40" style="33" customWidth="1"/>
    <col min="15620" max="15872" width="8.75" style="33"/>
    <col min="15873" max="15873" width="4.75" style="33" customWidth="1"/>
    <col min="15874" max="15874" width="24.5" style="33" customWidth="1"/>
    <col min="15875" max="15875" width="40" style="33" customWidth="1"/>
    <col min="15876" max="16128" width="8.75" style="33"/>
    <col min="16129" max="16129" width="4.75" style="33" customWidth="1"/>
    <col min="16130" max="16130" width="24.5" style="33" customWidth="1"/>
    <col min="16131" max="16131" width="40" style="33" customWidth="1"/>
    <col min="16132" max="16384" width="8.75" style="33"/>
  </cols>
  <sheetData>
    <row r="1" spans="1:3" ht="15" customHeight="1" x14ac:dyDescent="0.25">
      <c r="A1" s="375"/>
      <c r="B1" s="375"/>
      <c r="C1" s="376" t="str">
        <f>BDI!C1</f>
        <v>PAVIMENTAÇÃO DE RUAS</v>
      </c>
    </row>
    <row r="2" spans="1:3" ht="15" customHeight="1" x14ac:dyDescent="0.25">
      <c r="A2" s="375"/>
      <c r="B2" s="375"/>
      <c r="C2" s="377"/>
    </row>
    <row r="3" spans="1:3" ht="100.15" customHeight="1" x14ac:dyDescent="0.25">
      <c r="A3" s="375"/>
      <c r="B3" s="375"/>
      <c r="C3" s="378"/>
    </row>
    <row r="4" spans="1:3" x14ac:dyDescent="0.25">
      <c r="A4" s="379" t="s">
        <v>161</v>
      </c>
      <c r="B4" s="379"/>
      <c r="C4" s="379"/>
    </row>
    <row r="5" spans="1:3" x14ac:dyDescent="0.25">
      <c r="A5" s="34" t="s">
        <v>162</v>
      </c>
      <c r="B5" s="34" t="s">
        <v>163</v>
      </c>
      <c r="C5" s="34" t="s">
        <v>164</v>
      </c>
    </row>
    <row r="6" spans="1:3" x14ac:dyDescent="0.25">
      <c r="A6" s="34"/>
      <c r="B6" s="35"/>
      <c r="C6" s="34"/>
    </row>
    <row r="7" spans="1:3" x14ac:dyDescent="0.25">
      <c r="A7" s="34" t="s">
        <v>165</v>
      </c>
      <c r="B7" s="35" t="s">
        <v>166</v>
      </c>
      <c r="C7" s="36">
        <f>C8</f>
        <v>3.9</v>
      </c>
    </row>
    <row r="8" spans="1:3" x14ac:dyDescent="0.25">
      <c r="A8" s="37" t="s">
        <v>167</v>
      </c>
      <c r="B8" s="38" t="s">
        <v>168</v>
      </c>
      <c r="C8" s="39">
        <v>3.9</v>
      </c>
    </row>
    <row r="9" spans="1:3" x14ac:dyDescent="0.25">
      <c r="A9" s="37"/>
      <c r="B9" s="38"/>
      <c r="C9" s="37"/>
    </row>
    <row r="10" spans="1:3" x14ac:dyDescent="0.25">
      <c r="A10" s="34" t="s">
        <v>169</v>
      </c>
      <c r="B10" s="35" t="s">
        <v>170</v>
      </c>
      <c r="C10" s="40">
        <f>SUM(C11:C14)</f>
        <v>3.3</v>
      </c>
    </row>
    <row r="11" spans="1:3" x14ac:dyDescent="0.25">
      <c r="A11" s="37" t="s">
        <v>171</v>
      </c>
      <c r="B11" s="38" t="s">
        <v>172</v>
      </c>
      <c r="C11" s="39">
        <v>0.35</v>
      </c>
    </row>
    <row r="12" spans="1:3" x14ac:dyDescent="0.25">
      <c r="A12" s="37" t="s">
        <v>173</v>
      </c>
      <c r="B12" s="38" t="s">
        <v>174</v>
      </c>
      <c r="C12" s="39">
        <v>0.6</v>
      </c>
    </row>
    <row r="13" spans="1:3" x14ac:dyDescent="0.25">
      <c r="A13" s="37" t="s">
        <v>175</v>
      </c>
      <c r="B13" s="38" t="s">
        <v>176</v>
      </c>
      <c r="C13" s="39">
        <v>0.85</v>
      </c>
    </row>
    <row r="14" spans="1:3" x14ac:dyDescent="0.25">
      <c r="A14" s="37" t="s">
        <v>177</v>
      </c>
      <c r="B14" s="38" t="s">
        <v>178</v>
      </c>
      <c r="C14" s="39">
        <v>1.5</v>
      </c>
    </row>
    <row r="15" spans="1:3" x14ac:dyDescent="0.25">
      <c r="A15" s="37"/>
      <c r="B15" s="38"/>
      <c r="C15" s="34"/>
    </row>
    <row r="16" spans="1:3" x14ac:dyDescent="0.25">
      <c r="A16" s="34" t="s">
        <v>179</v>
      </c>
      <c r="B16" s="35" t="s">
        <v>180</v>
      </c>
      <c r="C16" s="40">
        <f>SUM(C17:C20)</f>
        <v>6.65</v>
      </c>
    </row>
    <row r="17" spans="1:3" x14ac:dyDescent="0.25">
      <c r="A17" s="37" t="s">
        <v>181</v>
      </c>
      <c r="B17" s="38" t="s">
        <v>182</v>
      </c>
      <c r="C17" s="39">
        <v>3</v>
      </c>
    </row>
    <row r="18" spans="1:3" x14ac:dyDescent="0.25">
      <c r="A18" s="37" t="s">
        <v>183</v>
      </c>
      <c r="B18" s="38" t="s">
        <v>184</v>
      </c>
      <c r="C18" s="39">
        <v>0.65</v>
      </c>
    </row>
    <row r="19" spans="1:3" x14ac:dyDescent="0.25">
      <c r="A19" s="37" t="s">
        <v>185</v>
      </c>
      <c r="B19" s="38" t="s">
        <v>186</v>
      </c>
      <c r="C19" s="39">
        <v>3</v>
      </c>
    </row>
    <row r="20" spans="1:3" x14ac:dyDescent="0.25">
      <c r="A20" s="37" t="s">
        <v>187</v>
      </c>
      <c r="B20" s="38" t="s">
        <v>188</v>
      </c>
      <c r="C20" s="39">
        <v>0</v>
      </c>
    </row>
    <row r="21" spans="1:3" x14ac:dyDescent="0.25">
      <c r="A21" s="37"/>
      <c r="B21" s="38"/>
      <c r="C21" s="37"/>
    </row>
    <row r="22" spans="1:3" x14ac:dyDescent="0.25">
      <c r="A22" s="380" t="s">
        <v>189</v>
      </c>
      <c r="B22" s="381"/>
      <c r="C22" s="41">
        <f>((((1+(C14+C11+C12)/100)*(1+C13/100)*(1+C8/100))/(1-C16/100))-1)*100</f>
        <v>14.997683101231907</v>
      </c>
    </row>
    <row r="23" spans="1:3" ht="27" customHeight="1" x14ac:dyDescent="0.25">
      <c r="A23" s="382" t="s">
        <v>190</v>
      </c>
      <c r="B23" s="382"/>
      <c r="C23" s="382"/>
    </row>
    <row r="24" spans="1:3" ht="31.9" customHeight="1" x14ac:dyDescent="0.25">
      <c r="A24" s="383"/>
      <c r="B24" s="383"/>
      <c r="C24" s="383"/>
    </row>
    <row r="31" spans="1:3" x14ac:dyDescent="0.25">
      <c r="A31" s="67" t="str">
        <f>BDI!A31</f>
        <v>Salto do Jacuí/RS,</v>
      </c>
      <c r="B31" s="68">
        <f ca="1">TODAY()</f>
        <v>46147</v>
      </c>
    </row>
    <row r="38" spans="1:3" x14ac:dyDescent="0.25">
      <c r="A38" s="374"/>
      <c r="B38" s="374"/>
      <c r="C38" s="42"/>
    </row>
    <row r="39" spans="1:3" x14ac:dyDescent="0.25">
      <c r="A39" s="374"/>
      <c r="B39" s="374"/>
      <c r="C39" s="42"/>
    </row>
    <row r="40" spans="1:3" x14ac:dyDescent="0.25">
      <c r="A40" s="373"/>
      <c r="B40" s="373"/>
      <c r="C40" s="373"/>
    </row>
    <row r="41" spans="1:3" x14ac:dyDescent="0.25">
      <c r="A41" s="373"/>
      <c r="B41" s="373"/>
      <c r="C41" s="373"/>
    </row>
  </sheetData>
  <mergeCells count="8">
    <mergeCell ref="A39:B39"/>
    <mergeCell ref="A40:C41"/>
    <mergeCell ref="A1:B3"/>
    <mergeCell ref="C1:C3"/>
    <mergeCell ref="A4:C4"/>
    <mergeCell ref="A22:B22"/>
    <mergeCell ref="A23:C24"/>
    <mergeCell ref="A38:B38"/>
  </mergeCells>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J3258"/>
  <sheetViews>
    <sheetView showWhiteSpace="0" view="pageBreakPreview" zoomScale="85" zoomScaleNormal="100" zoomScaleSheetLayoutView="85" workbookViewId="0">
      <selection activeCell="N3256" sqref="N3256"/>
    </sheetView>
  </sheetViews>
  <sheetFormatPr defaultRowHeight="14.25" x14ac:dyDescent="0.2"/>
  <cols>
    <col min="1" max="1" width="10" bestFit="1" customWidth="1"/>
    <col min="2" max="2" width="12" bestFit="1" customWidth="1"/>
    <col min="3" max="3" width="10" bestFit="1" customWidth="1"/>
    <col min="4" max="4" width="60" bestFit="1" customWidth="1"/>
    <col min="5" max="5" width="15" bestFit="1" customWidth="1"/>
    <col min="6" max="9" width="12" bestFit="1" customWidth="1"/>
    <col min="10" max="11" width="14" bestFit="1" customWidth="1"/>
  </cols>
  <sheetData>
    <row r="1" spans="1:10" ht="15" x14ac:dyDescent="0.2">
      <c r="A1" s="131"/>
      <c r="B1" s="131"/>
      <c r="C1" s="351" t="s">
        <v>450</v>
      </c>
      <c r="D1" s="351"/>
      <c r="E1" s="351" t="s">
        <v>1</v>
      </c>
      <c r="F1" s="351"/>
      <c r="G1" s="351" t="s">
        <v>2</v>
      </c>
      <c r="H1" s="351"/>
      <c r="I1" s="351" t="s">
        <v>3</v>
      </c>
      <c r="J1" s="351"/>
    </row>
    <row r="2" spans="1:10" ht="80.099999999999994" customHeight="1" x14ac:dyDescent="0.2">
      <c r="A2" s="132"/>
      <c r="B2" s="132"/>
      <c r="C2" s="352" t="s">
        <v>451</v>
      </c>
      <c r="D2" s="352"/>
      <c r="E2" s="352" t="s">
        <v>452</v>
      </c>
      <c r="F2" s="352"/>
      <c r="G2" s="352" t="s">
        <v>297</v>
      </c>
      <c r="H2" s="352"/>
      <c r="I2" s="352" t="s">
        <v>5</v>
      </c>
      <c r="J2" s="352"/>
    </row>
    <row r="3" spans="1:10" ht="15" x14ac:dyDescent="0.25">
      <c r="A3" s="346" t="s">
        <v>450</v>
      </c>
      <c r="B3" s="347"/>
      <c r="C3" s="347"/>
      <c r="D3" s="347"/>
      <c r="E3" s="347"/>
      <c r="F3" s="347"/>
      <c r="G3" s="347"/>
      <c r="H3" s="347"/>
      <c r="I3" s="347"/>
      <c r="J3" s="347"/>
    </row>
    <row r="4" spans="1:10" ht="30" customHeight="1" x14ac:dyDescent="0.25">
      <c r="A4" s="346" t="s">
        <v>453</v>
      </c>
      <c r="B4" s="347"/>
      <c r="C4" s="347"/>
      <c r="D4" s="347"/>
      <c r="E4" s="347"/>
      <c r="F4" s="347"/>
      <c r="G4" s="347"/>
      <c r="H4" s="347"/>
      <c r="I4" s="347"/>
      <c r="J4" s="347"/>
    </row>
    <row r="5" spans="1:10" ht="18" customHeight="1" x14ac:dyDescent="0.2">
      <c r="A5" s="168" t="s">
        <v>21</v>
      </c>
      <c r="B5" s="133" t="s">
        <v>8</v>
      </c>
      <c r="C5" s="168" t="s">
        <v>9</v>
      </c>
      <c r="D5" s="168" t="s">
        <v>10</v>
      </c>
      <c r="E5" s="349" t="s">
        <v>454</v>
      </c>
      <c r="F5" s="349"/>
      <c r="G5" s="169" t="s">
        <v>11</v>
      </c>
      <c r="H5" s="133" t="s">
        <v>12</v>
      </c>
      <c r="I5" s="133" t="s">
        <v>13</v>
      </c>
      <c r="J5" s="133" t="s">
        <v>15</v>
      </c>
    </row>
    <row r="6" spans="1:10" ht="26.1" customHeight="1" x14ac:dyDescent="0.2">
      <c r="A6" s="138" t="s">
        <v>133</v>
      </c>
      <c r="B6" s="139" t="s">
        <v>455</v>
      </c>
      <c r="C6" s="138" t="s">
        <v>23</v>
      </c>
      <c r="D6" s="138" t="s">
        <v>448</v>
      </c>
      <c r="E6" s="385" t="s">
        <v>456</v>
      </c>
      <c r="F6" s="385"/>
      <c r="G6" s="140" t="s">
        <v>25</v>
      </c>
      <c r="H6" s="154">
        <v>1</v>
      </c>
      <c r="I6" s="141">
        <v>0.67</v>
      </c>
      <c r="J6" s="141">
        <v>0.67</v>
      </c>
    </row>
    <row r="7" spans="1:10" ht="24" customHeight="1" x14ac:dyDescent="0.2">
      <c r="A7" s="170" t="s">
        <v>134</v>
      </c>
      <c r="B7" s="155" t="s">
        <v>457</v>
      </c>
      <c r="C7" s="170" t="s">
        <v>23</v>
      </c>
      <c r="D7" s="170" t="s">
        <v>458</v>
      </c>
      <c r="E7" s="387" t="s">
        <v>459</v>
      </c>
      <c r="F7" s="387"/>
      <c r="G7" s="156" t="s">
        <v>39</v>
      </c>
      <c r="H7" s="157">
        <v>2.5436899999999998E-2</v>
      </c>
      <c r="I7" s="158">
        <v>24.83</v>
      </c>
      <c r="J7" s="158">
        <v>0.63</v>
      </c>
    </row>
    <row r="8" spans="1:10" ht="51.95" customHeight="1" x14ac:dyDescent="0.2">
      <c r="A8" s="170" t="s">
        <v>134</v>
      </c>
      <c r="B8" s="155" t="s">
        <v>460</v>
      </c>
      <c r="C8" s="170" t="s">
        <v>23</v>
      </c>
      <c r="D8" s="170" t="s">
        <v>461</v>
      </c>
      <c r="E8" s="387" t="s">
        <v>462</v>
      </c>
      <c r="F8" s="387"/>
      <c r="G8" s="156" t="s">
        <v>135</v>
      </c>
      <c r="H8" s="157">
        <v>8.7205000000000008E-3</v>
      </c>
      <c r="I8" s="158">
        <v>4.87</v>
      </c>
      <c r="J8" s="158">
        <v>0.04</v>
      </c>
    </row>
    <row r="9" spans="1:10" ht="51.95" customHeight="1" x14ac:dyDescent="0.2">
      <c r="A9" s="170" t="s">
        <v>134</v>
      </c>
      <c r="B9" s="155" t="s">
        <v>463</v>
      </c>
      <c r="C9" s="170" t="s">
        <v>23</v>
      </c>
      <c r="D9" s="170" t="s">
        <v>464</v>
      </c>
      <c r="E9" s="387" t="s">
        <v>462</v>
      </c>
      <c r="F9" s="387"/>
      <c r="G9" s="156" t="s">
        <v>136</v>
      </c>
      <c r="H9" s="157">
        <v>1.6716399999999999E-2</v>
      </c>
      <c r="I9" s="158">
        <v>0.2</v>
      </c>
      <c r="J9" s="158">
        <v>0</v>
      </c>
    </row>
    <row r="10" spans="1:10" ht="25.5" x14ac:dyDescent="0.2">
      <c r="A10" s="171"/>
      <c r="B10" s="171"/>
      <c r="C10" s="171"/>
      <c r="D10" s="171"/>
      <c r="E10" s="171" t="s">
        <v>465</v>
      </c>
      <c r="F10" s="159">
        <v>0.46</v>
      </c>
      <c r="G10" s="171" t="s">
        <v>466</v>
      </c>
      <c r="H10" s="159">
        <v>0</v>
      </c>
      <c r="I10" s="171" t="s">
        <v>467</v>
      </c>
      <c r="J10" s="159">
        <v>0.46</v>
      </c>
    </row>
    <row r="11" spans="1:10" ht="15" thickBot="1" x14ac:dyDescent="0.25">
      <c r="A11" s="171"/>
      <c r="B11" s="171"/>
      <c r="C11" s="171"/>
      <c r="D11" s="171"/>
      <c r="E11" s="171" t="s">
        <v>468</v>
      </c>
      <c r="F11" s="159">
        <v>0.15</v>
      </c>
      <c r="G11" s="171"/>
      <c r="H11" s="384" t="s">
        <v>469</v>
      </c>
      <c r="I11" s="384"/>
      <c r="J11" s="159">
        <v>0.82</v>
      </c>
    </row>
    <row r="12" spans="1:10" ht="0.95" customHeight="1" thickTop="1" x14ac:dyDescent="0.2">
      <c r="A12" s="160"/>
      <c r="B12" s="160"/>
      <c r="C12" s="160"/>
      <c r="D12" s="160"/>
      <c r="E12" s="160"/>
      <c r="F12" s="160"/>
      <c r="G12" s="160"/>
      <c r="H12" s="160"/>
      <c r="I12" s="160"/>
      <c r="J12" s="160"/>
    </row>
    <row r="13" spans="1:10" ht="18" customHeight="1" x14ac:dyDescent="0.2">
      <c r="A13" s="168" t="s">
        <v>298</v>
      </c>
      <c r="B13" s="133" t="s">
        <v>8</v>
      </c>
      <c r="C13" s="168" t="s">
        <v>9</v>
      </c>
      <c r="D13" s="168" t="s">
        <v>10</v>
      </c>
      <c r="E13" s="349" t="s">
        <v>454</v>
      </c>
      <c r="F13" s="349"/>
      <c r="G13" s="169" t="s">
        <v>11</v>
      </c>
      <c r="H13" s="133" t="s">
        <v>12</v>
      </c>
      <c r="I13" s="133" t="s">
        <v>13</v>
      </c>
      <c r="J13" s="133" t="s">
        <v>15</v>
      </c>
    </row>
    <row r="14" spans="1:10" ht="24" customHeight="1" x14ac:dyDescent="0.2">
      <c r="A14" s="138" t="s">
        <v>133</v>
      </c>
      <c r="B14" s="139" t="s">
        <v>299</v>
      </c>
      <c r="C14" s="138" t="s">
        <v>110</v>
      </c>
      <c r="D14" s="138" t="s">
        <v>111</v>
      </c>
      <c r="E14" s="385" t="s">
        <v>449</v>
      </c>
      <c r="F14" s="385"/>
      <c r="G14" s="140" t="s">
        <v>25</v>
      </c>
      <c r="H14" s="154">
        <v>1</v>
      </c>
      <c r="I14" s="141">
        <v>5</v>
      </c>
      <c r="J14" s="141">
        <v>5</v>
      </c>
    </row>
    <row r="15" spans="1:10" ht="20.100000000000001" customHeight="1" x14ac:dyDescent="0.2">
      <c r="A15" s="168" t="s">
        <v>169</v>
      </c>
      <c r="B15" s="133" t="s">
        <v>8</v>
      </c>
      <c r="C15" s="168" t="s">
        <v>9</v>
      </c>
      <c r="D15" s="168" t="s">
        <v>470</v>
      </c>
      <c r="E15" s="133" t="s">
        <v>471</v>
      </c>
      <c r="F15" s="350" t="s">
        <v>472</v>
      </c>
      <c r="G15" s="350"/>
      <c r="H15" s="350"/>
      <c r="I15" s="350"/>
      <c r="J15" s="133" t="s">
        <v>473</v>
      </c>
    </row>
    <row r="16" spans="1:10" ht="24" customHeight="1" x14ac:dyDescent="0.2">
      <c r="A16" s="172" t="s">
        <v>137</v>
      </c>
      <c r="B16" s="161" t="s">
        <v>121</v>
      </c>
      <c r="C16" s="172" t="s">
        <v>110</v>
      </c>
      <c r="D16" s="172" t="s">
        <v>122</v>
      </c>
      <c r="E16" s="162">
        <v>1</v>
      </c>
      <c r="F16" s="172"/>
      <c r="G16" s="172"/>
      <c r="H16" s="172"/>
      <c r="I16" s="174">
        <v>23.782399999999999</v>
      </c>
      <c r="J16" s="174">
        <v>23.782399999999999</v>
      </c>
    </row>
    <row r="17" spans="1:10" ht="20.100000000000001" customHeight="1" x14ac:dyDescent="0.2">
      <c r="A17" s="345"/>
      <c r="B17" s="345"/>
      <c r="C17" s="345"/>
      <c r="D17" s="345"/>
      <c r="E17" s="345"/>
      <c r="F17" s="345" t="s">
        <v>474</v>
      </c>
      <c r="G17" s="345"/>
      <c r="H17" s="345"/>
      <c r="I17" s="345"/>
      <c r="J17" s="163">
        <v>23.782399999999999</v>
      </c>
    </row>
    <row r="18" spans="1:10" ht="20.100000000000001" customHeight="1" x14ac:dyDescent="0.2">
      <c r="A18" s="345"/>
      <c r="B18" s="345"/>
      <c r="C18" s="345"/>
      <c r="D18" s="345"/>
      <c r="E18" s="345"/>
      <c r="F18" s="345" t="s">
        <v>475</v>
      </c>
      <c r="G18" s="345"/>
      <c r="H18" s="345"/>
      <c r="I18" s="345"/>
      <c r="J18" s="163">
        <v>0</v>
      </c>
    </row>
    <row r="19" spans="1:10" ht="20.100000000000001" customHeight="1" x14ac:dyDescent="0.2">
      <c r="A19" s="345"/>
      <c r="B19" s="345"/>
      <c r="C19" s="345"/>
      <c r="D19" s="345"/>
      <c r="E19" s="345"/>
      <c r="F19" s="345" t="s">
        <v>476</v>
      </c>
      <c r="G19" s="345"/>
      <c r="H19" s="345"/>
      <c r="I19" s="345"/>
      <c r="J19" s="163">
        <v>23.782399999999999</v>
      </c>
    </row>
    <row r="20" spans="1:10" ht="20.100000000000001" customHeight="1" x14ac:dyDescent="0.2">
      <c r="A20" s="345"/>
      <c r="B20" s="345"/>
      <c r="C20" s="345"/>
      <c r="D20" s="345"/>
      <c r="E20" s="345"/>
      <c r="F20" s="345" t="s">
        <v>477</v>
      </c>
      <c r="G20" s="345"/>
      <c r="H20" s="345"/>
      <c r="I20" s="345"/>
      <c r="J20" s="163">
        <v>5.04E-2</v>
      </c>
    </row>
    <row r="21" spans="1:10" ht="20.100000000000001" customHeight="1" x14ac:dyDescent="0.2">
      <c r="A21" s="345"/>
      <c r="B21" s="345"/>
      <c r="C21" s="345"/>
      <c r="D21" s="345"/>
      <c r="E21" s="345"/>
      <c r="F21" s="345" t="s">
        <v>478</v>
      </c>
      <c r="G21" s="345"/>
      <c r="H21" s="345"/>
      <c r="I21" s="345"/>
      <c r="J21" s="163">
        <v>0.2399</v>
      </c>
    </row>
    <row r="22" spans="1:10" ht="20.100000000000001" customHeight="1" x14ac:dyDescent="0.2">
      <c r="A22" s="345"/>
      <c r="B22" s="345"/>
      <c r="C22" s="345"/>
      <c r="D22" s="345"/>
      <c r="E22" s="345"/>
      <c r="F22" s="345" t="s">
        <v>479</v>
      </c>
      <c r="G22" s="345"/>
      <c r="H22" s="345"/>
      <c r="I22" s="345"/>
      <c r="J22" s="163">
        <v>5</v>
      </c>
    </row>
    <row r="23" spans="1:10" ht="20.100000000000001" customHeight="1" x14ac:dyDescent="0.2">
      <c r="A23" s="345"/>
      <c r="B23" s="345"/>
      <c r="C23" s="345"/>
      <c r="D23" s="345"/>
      <c r="E23" s="345"/>
      <c r="F23" s="345" t="s">
        <v>480</v>
      </c>
      <c r="G23" s="345"/>
      <c r="H23" s="345"/>
      <c r="I23" s="345"/>
      <c r="J23" s="163">
        <v>4.7565</v>
      </c>
    </row>
    <row r="24" spans="1:10" ht="25.5" x14ac:dyDescent="0.2">
      <c r="A24" s="171"/>
      <c r="B24" s="171"/>
      <c r="C24" s="171"/>
      <c r="D24" s="171"/>
      <c r="E24" s="171" t="s">
        <v>465</v>
      </c>
      <c r="F24" s="159">
        <v>4.7564799999999998</v>
      </c>
      <c r="G24" s="171" t="s">
        <v>466</v>
      </c>
      <c r="H24" s="159">
        <v>0</v>
      </c>
      <c r="I24" s="171" t="s">
        <v>467</v>
      </c>
      <c r="J24" s="159">
        <v>4.7564799999999998</v>
      </c>
    </row>
    <row r="25" spans="1:10" ht="15" thickBot="1" x14ac:dyDescent="0.25">
      <c r="A25" s="171"/>
      <c r="B25" s="171"/>
      <c r="C25" s="171"/>
      <c r="D25" s="171"/>
      <c r="E25" s="171" t="s">
        <v>468</v>
      </c>
      <c r="F25" s="159">
        <v>1.1599999999999999</v>
      </c>
      <c r="G25" s="171"/>
      <c r="H25" s="384" t="s">
        <v>469</v>
      </c>
      <c r="I25" s="384"/>
      <c r="J25" s="159">
        <v>6.16</v>
      </c>
    </row>
    <row r="26" spans="1:10" ht="0.95" customHeight="1" thickTop="1" thickBot="1" x14ac:dyDescent="0.25">
      <c r="A26" s="160"/>
      <c r="B26" s="160"/>
      <c r="C26" s="160"/>
      <c r="D26" s="160"/>
      <c r="E26" s="160"/>
      <c r="F26" s="160"/>
      <c r="G26" s="160"/>
      <c r="H26" s="160"/>
      <c r="I26" s="160"/>
      <c r="J26" s="160"/>
    </row>
    <row r="27" spans="1:10" ht="0.95" customHeight="1" thickTop="1" x14ac:dyDescent="0.2">
      <c r="A27" s="160"/>
      <c r="B27" s="160"/>
      <c r="C27" s="160"/>
      <c r="D27" s="160"/>
      <c r="E27" s="160"/>
      <c r="F27" s="160"/>
      <c r="G27" s="160"/>
      <c r="H27" s="160"/>
      <c r="I27" s="160"/>
      <c r="J27" s="160"/>
    </row>
    <row r="28" spans="1:10" ht="18" customHeight="1" x14ac:dyDescent="0.2">
      <c r="A28" s="168" t="s">
        <v>300</v>
      </c>
      <c r="B28" s="133" t="s">
        <v>8</v>
      </c>
      <c r="C28" s="168" t="s">
        <v>9</v>
      </c>
      <c r="D28" s="168" t="s">
        <v>10</v>
      </c>
      <c r="E28" s="349" t="s">
        <v>454</v>
      </c>
      <c r="F28" s="349"/>
      <c r="G28" s="169" t="s">
        <v>11</v>
      </c>
      <c r="H28" s="133" t="s">
        <v>12</v>
      </c>
      <c r="I28" s="133" t="s">
        <v>13</v>
      </c>
      <c r="J28" s="133" t="s">
        <v>15</v>
      </c>
    </row>
    <row r="29" spans="1:10" ht="26.1" customHeight="1" x14ac:dyDescent="0.2">
      <c r="A29" s="138" t="s">
        <v>133</v>
      </c>
      <c r="B29" s="139" t="s">
        <v>301</v>
      </c>
      <c r="C29" s="138" t="s">
        <v>110</v>
      </c>
      <c r="D29" s="138" t="s">
        <v>159</v>
      </c>
      <c r="E29" s="385" t="s">
        <v>449</v>
      </c>
      <c r="F29" s="385"/>
      <c r="G29" s="140" t="s">
        <v>155</v>
      </c>
      <c r="H29" s="154">
        <v>1</v>
      </c>
      <c r="I29" s="141">
        <v>1992.46</v>
      </c>
      <c r="J29" s="141">
        <v>1992.46</v>
      </c>
    </row>
    <row r="30" spans="1:10" ht="15" customHeight="1" x14ac:dyDescent="0.2">
      <c r="A30" s="349" t="s">
        <v>165</v>
      </c>
      <c r="B30" s="350" t="s">
        <v>8</v>
      </c>
      <c r="C30" s="349" t="s">
        <v>9</v>
      </c>
      <c r="D30" s="349" t="s">
        <v>501</v>
      </c>
      <c r="E30" s="350" t="s">
        <v>471</v>
      </c>
      <c r="F30" s="348" t="s">
        <v>502</v>
      </c>
      <c r="G30" s="350"/>
      <c r="H30" s="348" t="s">
        <v>503</v>
      </c>
      <c r="I30" s="350"/>
      <c r="J30" s="350" t="s">
        <v>473</v>
      </c>
    </row>
    <row r="31" spans="1:10" ht="15" customHeight="1" x14ac:dyDescent="0.2">
      <c r="A31" s="350"/>
      <c r="B31" s="350"/>
      <c r="C31" s="350"/>
      <c r="D31" s="350"/>
      <c r="E31" s="350"/>
      <c r="F31" s="133" t="s">
        <v>504</v>
      </c>
      <c r="G31" s="133" t="s">
        <v>505</v>
      </c>
      <c r="H31" s="133" t="s">
        <v>504</v>
      </c>
      <c r="I31" s="133" t="s">
        <v>505</v>
      </c>
      <c r="J31" s="350"/>
    </row>
    <row r="32" spans="1:10" ht="26.1" customHeight="1" x14ac:dyDescent="0.2">
      <c r="A32" s="172" t="s">
        <v>137</v>
      </c>
      <c r="B32" s="161" t="s">
        <v>506</v>
      </c>
      <c r="C32" s="172" t="s">
        <v>110</v>
      </c>
      <c r="D32" s="172" t="s">
        <v>507</v>
      </c>
      <c r="E32" s="162">
        <v>1</v>
      </c>
      <c r="F32" s="165">
        <v>0.3</v>
      </c>
      <c r="G32" s="165">
        <v>0.7</v>
      </c>
      <c r="H32" s="174">
        <v>170.57050000000001</v>
      </c>
      <c r="I32" s="174">
        <v>67.547600000000003</v>
      </c>
      <c r="J32" s="174">
        <v>98.454499999999996</v>
      </c>
    </row>
    <row r="33" spans="1:10" ht="20.100000000000001" customHeight="1" x14ac:dyDescent="0.2">
      <c r="A33" s="345"/>
      <c r="B33" s="345"/>
      <c r="C33" s="345"/>
      <c r="D33" s="345"/>
      <c r="E33" s="345"/>
      <c r="F33" s="345" t="s">
        <v>508</v>
      </c>
      <c r="G33" s="345"/>
      <c r="H33" s="345"/>
      <c r="I33" s="345"/>
      <c r="J33" s="163">
        <v>98.454499999999996</v>
      </c>
    </row>
    <row r="34" spans="1:10" ht="20.100000000000001" customHeight="1" x14ac:dyDescent="0.2">
      <c r="A34" s="168" t="s">
        <v>169</v>
      </c>
      <c r="B34" s="133" t="s">
        <v>8</v>
      </c>
      <c r="C34" s="168" t="s">
        <v>9</v>
      </c>
      <c r="D34" s="168" t="s">
        <v>470</v>
      </c>
      <c r="E34" s="133" t="s">
        <v>471</v>
      </c>
      <c r="F34" s="350" t="s">
        <v>472</v>
      </c>
      <c r="G34" s="350"/>
      <c r="H34" s="350"/>
      <c r="I34" s="350"/>
      <c r="J34" s="133" t="s">
        <v>473</v>
      </c>
    </row>
    <row r="35" spans="1:10" ht="24" customHeight="1" x14ac:dyDescent="0.2">
      <c r="A35" s="172" t="s">
        <v>137</v>
      </c>
      <c r="B35" s="161" t="s">
        <v>509</v>
      </c>
      <c r="C35" s="172" t="s">
        <v>110</v>
      </c>
      <c r="D35" s="172" t="s">
        <v>510</v>
      </c>
      <c r="E35" s="162">
        <v>1</v>
      </c>
      <c r="F35" s="172"/>
      <c r="G35" s="172"/>
      <c r="H35" s="172"/>
      <c r="I35" s="174">
        <v>33.480499999999999</v>
      </c>
      <c r="J35" s="174">
        <v>33.480499999999999</v>
      </c>
    </row>
    <row r="36" spans="1:10" ht="24" customHeight="1" x14ac:dyDescent="0.2">
      <c r="A36" s="172" t="s">
        <v>137</v>
      </c>
      <c r="B36" s="161" t="s">
        <v>121</v>
      </c>
      <c r="C36" s="172" t="s">
        <v>110</v>
      </c>
      <c r="D36" s="172" t="s">
        <v>122</v>
      </c>
      <c r="E36" s="162">
        <v>2</v>
      </c>
      <c r="F36" s="172"/>
      <c r="G36" s="172"/>
      <c r="H36" s="172"/>
      <c r="I36" s="174">
        <v>23.782399999999999</v>
      </c>
      <c r="J36" s="174">
        <v>47.564799999999998</v>
      </c>
    </row>
    <row r="37" spans="1:10" ht="20.100000000000001" customHeight="1" x14ac:dyDescent="0.2">
      <c r="A37" s="345"/>
      <c r="B37" s="345"/>
      <c r="C37" s="345"/>
      <c r="D37" s="345"/>
      <c r="E37" s="345"/>
      <c r="F37" s="345" t="s">
        <v>474</v>
      </c>
      <c r="G37" s="345"/>
      <c r="H37" s="345"/>
      <c r="I37" s="345"/>
      <c r="J37" s="163">
        <v>81.045299999999997</v>
      </c>
    </row>
    <row r="38" spans="1:10" ht="20.100000000000001" customHeight="1" x14ac:dyDescent="0.2">
      <c r="A38" s="345"/>
      <c r="B38" s="345"/>
      <c r="C38" s="345"/>
      <c r="D38" s="345"/>
      <c r="E38" s="345"/>
      <c r="F38" s="345" t="s">
        <v>475</v>
      </c>
      <c r="G38" s="345"/>
      <c r="H38" s="345"/>
      <c r="I38" s="345"/>
      <c r="J38" s="163">
        <v>0</v>
      </c>
    </row>
    <row r="39" spans="1:10" ht="20.100000000000001" customHeight="1" x14ac:dyDescent="0.2">
      <c r="A39" s="345"/>
      <c r="B39" s="345"/>
      <c r="C39" s="345"/>
      <c r="D39" s="345"/>
      <c r="E39" s="345"/>
      <c r="F39" s="345" t="s">
        <v>476</v>
      </c>
      <c r="G39" s="345"/>
      <c r="H39" s="345"/>
      <c r="I39" s="345"/>
      <c r="J39" s="163">
        <v>179.49979999999999</v>
      </c>
    </row>
    <row r="40" spans="1:10" ht="20.100000000000001" customHeight="1" x14ac:dyDescent="0.2">
      <c r="A40" s="345"/>
      <c r="B40" s="345"/>
      <c r="C40" s="345"/>
      <c r="D40" s="345"/>
      <c r="E40" s="345"/>
      <c r="F40" s="345" t="s">
        <v>477</v>
      </c>
      <c r="G40" s="345"/>
      <c r="H40" s="345"/>
      <c r="I40" s="345"/>
      <c r="J40" s="163">
        <v>4.2000000000000003E-2</v>
      </c>
    </row>
    <row r="41" spans="1:10" ht="20.100000000000001" customHeight="1" x14ac:dyDescent="0.2">
      <c r="A41" s="345"/>
      <c r="B41" s="345"/>
      <c r="C41" s="345"/>
      <c r="D41" s="345"/>
      <c r="E41" s="345"/>
      <c r="F41" s="345" t="s">
        <v>478</v>
      </c>
      <c r="G41" s="345"/>
      <c r="H41" s="345"/>
      <c r="I41" s="345"/>
      <c r="J41" s="163">
        <v>3.1227</v>
      </c>
    </row>
    <row r="42" spans="1:10" ht="20.100000000000001" customHeight="1" x14ac:dyDescent="0.2">
      <c r="A42" s="345"/>
      <c r="B42" s="345"/>
      <c r="C42" s="345"/>
      <c r="D42" s="345"/>
      <c r="E42" s="345"/>
      <c r="F42" s="345" t="s">
        <v>479</v>
      </c>
      <c r="G42" s="345"/>
      <c r="H42" s="345"/>
      <c r="I42" s="345"/>
      <c r="J42" s="163">
        <v>2</v>
      </c>
    </row>
    <row r="43" spans="1:10" ht="20.100000000000001" customHeight="1" x14ac:dyDescent="0.2">
      <c r="A43" s="345"/>
      <c r="B43" s="345"/>
      <c r="C43" s="345"/>
      <c r="D43" s="345"/>
      <c r="E43" s="345"/>
      <c r="F43" s="345" t="s">
        <v>480</v>
      </c>
      <c r="G43" s="345"/>
      <c r="H43" s="345"/>
      <c r="I43" s="345"/>
      <c r="J43" s="163">
        <v>89.749899999999997</v>
      </c>
    </row>
    <row r="44" spans="1:10" ht="20.100000000000001" customHeight="1" x14ac:dyDescent="0.2">
      <c r="A44" s="168" t="s">
        <v>511</v>
      </c>
      <c r="B44" s="133" t="s">
        <v>9</v>
      </c>
      <c r="C44" s="168" t="s">
        <v>8</v>
      </c>
      <c r="D44" s="168" t="s">
        <v>512</v>
      </c>
      <c r="E44" s="133" t="s">
        <v>471</v>
      </c>
      <c r="F44" s="133" t="s">
        <v>268</v>
      </c>
      <c r="G44" s="350" t="s">
        <v>513</v>
      </c>
      <c r="H44" s="350"/>
      <c r="I44" s="350"/>
      <c r="J44" s="133" t="s">
        <v>473</v>
      </c>
    </row>
    <row r="45" spans="1:10" ht="26.1" customHeight="1" x14ac:dyDescent="0.2">
      <c r="A45" s="170" t="s">
        <v>514</v>
      </c>
      <c r="B45" s="155" t="s">
        <v>110</v>
      </c>
      <c r="C45" s="170">
        <v>5213417</v>
      </c>
      <c r="D45" s="170" t="s">
        <v>515</v>
      </c>
      <c r="E45" s="157">
        <v>4.5</v>
      </c>
      <c r="F45" s="156" t="s">
        <v>25</v>
      </c>
      <c r="G45" s="388">
        <v>422.13</v>
      </c>
      <c r="H45" s="388"/>
      <c r="I45" s="387"/>
      <c r="J45" s="173">
        <v>1899.585</v>
      </c>
    </row>
    <row r="46" spans="1:10" ht="20.100000000000001" customHeight="1" x14ac:dyDescent="0.2">
      <c r="A46" s="345"/>
      <c r="B46" s="345"/>
      <c r="C46" s="345"/>
      <c r="D46" s="345"/>
      <c r="E46" s="345"/>
      <c r="F46" s="345" t="s">
        <v>516</v>
      </c>
      <c r="G46" s="345"/>
      <c r="H46" s="345"/>
      <c r="I46" s="345"/>
      <c r="J46" s="163">
        <v>1899.585</v>
      </c>
    </row>
    <row r="47" spans="1:10" ht="25.5" x14ac:dyDescent="0.2">
      <c r="A47" s="171"/>
      <c r="B47" s="171"/>
      <c r="C47" s="171"/>
      <c r="D47" s="171"/>
      <c r="E47" s="171" t="s">
        <v>465</v>
      </c>
      <c r="F47" s="159">
        <v>246.25539755551401</v>
      </c>
      <c r="G47" s="171" t="s">
        <v>466</v>
      </c>
      <c r="H47" s="159">
        <v>0</v>
      </c>
      <c r="I47" s="171" t="s">
        <v>467</v>
      </c>
      <c r="J47" s="159">
        <v>246.25539755551401</v>
      </c>
    </row>
    <row r="48" spans="1:10" ht="15" thickBot="1" x14ac:dyDescent="0.25">
      <c r="A48" s="171"/>
      <c r="B48" s="171"/>
      <c r="C48" s="171"/>
      <c r="D48" s="171"/>
      <c r="E48" s="171" t="s">
        <v>468</v>
      </c>
      <c r="F48" s="159">
        <v>465.83</v>
      </c>
      <c r="G48" s="171"/>
      <c r="H48" s="384" t="s">
        <v>469</v>
      </c>
      <c r="I48" s="384"/>
      <c r="J48" s="159">
        <v>2458.29</v>
      </c>
    </row>
    <row r="49" spans="1:10" ht="0.95" customHeight="1" thickTop="1" x14ac:dyDescent="0.2">
      <c r="A49" s="160"/>
      <c r="B49" s="160"/>
      <c r="C49" s="160"/>
      <c r="D49" s="160"/>
      <c r="E49" s="160"/>
      <c r="F49" s="160"/>
      <c r="G49" s="160"/>
      <c r="H49" s="160"/>
      <c r="I49" s="160"/>
      <c r="J49" s="160"/>
    </row>
    <row r="50" spans="1:10" ht="18" customHeight="1" x14ac:dyDescent="0.2">
      <c r="A50" s="168" t="s">
        <v>302</v>
      </c>
      <c r="B50" s="133" t="s">
        <v>8</v>
      </c>
      <c r="C50" s="168" t="s">
        <v>9</v>
      </c>
      <c r="D50" s="168" t="s">
        <v>10</v>
      </c>
      <c r="E50" s="349" t="s">
        <v>454</v>
      </c>
      <c r="F50" s="349"/>
      <c r="G50" s="169" t="s">
        <v>11</v>
      </c>
      <c r="H50" s="133" t="s">
        <v>12</v>
      </c>
      <c r="I50" s="133" t="s">
        <v>13</v>
      </c>
      <c r="J50" s="133" t="s">
        <v>15</v>
      </c>
    </row>
    <row r="51" spans="1:10" ht="26.1" customHeight="1" x14ac:dyDescent="0.2">
      <c r="A51" s="138" t="s">
        <v>133</v>
      </c>
      <c r="B51" s="139" t="s">
        <v>303</v>
      </c>
      <c r="C51" s="138" t="s">
        <v>110</v>
      </c>
      <c r="D51" s="138" t="s">
        <v>160</v>
      </c>
      <c r="E51" s="385" t="s">
        <v>449</v>
      </c>
      <c r="F51" s="385"/>
      <c r="G51" s="140" t="s">
        <v>155</v>
      </c>
      <c r="H51" s="154">
        <v>1</v>
      </c>
      <c r="I51" s="141">
        <v>136.57</v>
      </c>
      <c r="J51" s="141">
        <v>136.57</v>
      </c>
    </row>
    <row r="52" spans="1:10" ht="15" customHeight="1" x14ac:dyDescent="0.2">
      <c r="A52" s="349" t="s">
        <v>165</v>
      </c>
      <c r="B52" s="350" t="s">
        <v>8</v>
      </c>
      <c r="C52" s="349" t="s">
        <v>9</v>
      </c>
      <c r="D52" s="349" t="s">
        <v>501</v>
      </c>
      <c r="E52" s="350" t="s">
        <v>471</v>
      </c>
      <c r="F52" s="348" t="s">
        <v>502</v>
      </c>
      <c r="G52" s="350"/>
      <c r="H52" s="348" t="s">
        <v>503</v>
      </c>
      <c r="I52" s="350"/>
      <c r="J52" s="350" t="s">
        <v>473</v>
      </c>
    </row>
    <row r="53" spans="1:10" ht="15" customHeight="1" x14ac:dyDescent="0.2">
      <c r="A53" s="350"/>
      <c r="B53" s="350"/>
      <c r="C53" s="350"/>
      <c r="D53" s="350"/>
      <c r="E53" s="350"/>
      <c r="F53" s="133" t="s">
        <v>504</v>
      </c>
      <c r="G53" s="133" t="s">
        <v>505</v>
      </c>
      <c r="H53" s="133" t="s">
        <v>504</v>
      </c>
      <c r="I53" s="133" t="s">
        <v>505</v>
      </c>
      <c r="J53" s="350"/>
    </row>
    <row r="54" spans="1:10" ht="26.1" customHeight="1" x14ac:dyDescent="0.2">
      <c r="A54" s="172" t="s">
        <v>137</v>
      </c>
      <c r="B54" s="161" t="s">
        <v>506</v>
      </c>
      <c r="C54" s="172" t="s">
        <v>110</v>
      </c>
      <c r="D54" s="172" t="s">
        <v>507</v>
      </c>
      <c r="E54" s="162">
        <v>1</v>
      </c>
      <c r="F54" s="165">
        <v>0.3</v>
      </c>
      <c r="G54" s="165">
        <v>0.7</v>
      </c>
      <c r="H54" s="174">
        <v>170.57050000000001</v>
      </c>
      <c r="I54" s="174">
        <v>67.547600000000003</v>
      </c>
      <c r="J54" s="174">
        <v>98.454499999999996</v>
      </c>
    </row>
    <row r="55" spans="1:10" ht="20.100000000000001" customHeight="1" x14ac:dyDescent="0.2">
      <c r="A55" s="345"/>
      <c r="B55" s="345"/>
      <c r="C55" s="345"/>
      <c r="D55" s="345"/>
      <c r="E55" s="345"/>
      <c r="F55" s="345" t="s">
        <v>508</v>
      </c>
      <c r="G55" s="345"/>
      <c r="H55" s="345"/>
      <c r="I55" s="345"/>
      <c r="J55" s="163">
        <v>98.454499999999996</v>
      </c>
    </row>
    <row r="56" spans="1:10" ht="20.100000000000001" customHeight="1" x14ac:dyDescent="0.2">
      <c r="A56" s="168" t="s">
        <v>169</v>
      </c>
      <c r="B56" s="133" t="s">
        <v>8</v>
      </c>
      <c r="C56" s="168" t="s">
        <v>9</v>
      </c>
      <c r="D56" s="168" t="s">
        <v>470</v>
      </c>
      <c r="E56" s="133" t="s">
        <v>471</v>
      </c>
      <c r="F56" s="350" t="s">
        <v>472</v>
      </c>
      <c r="G56" s="350"/>
      <c r="H56" s="350"/>
      <c r="I56" s="350"/>
      <c r="J56" s="133" t="s">
        <v>473</v>
      </c>
    </row>
    <row r="57" spans="1:10" ht="24" customHeight="1" x14ac:dyDescent="0.2">
      <c r="A57" s="172" t="s">
        <v>137</v>
      </c>
      <c r="B57" s="161" t="s">
        <v>517</v>
      </c>
      <c r="C57" s="172" t="s">
        <v>110</v>
      </c>
      <c r="D57" s="172" t="s">
        <v>518</v>
      </c>
      <c r="E57" s="162">
        <v>1</v>
      </c>
      <c r="F57" s="172"/>
      <c r="G57" s="172"/>
      <c r="H57" s="172"/>
      <c r="I57" s="174">
        <v>28.6557</v>
      </c>
      <c r="J57" s="174">
        <v>28.6557</v>
      </c>
    </row>
    <row r="58" spans="1:10" ht="24" customHeight="1" x14ac:dyDescent="0.2">
      <c r="A58" s="172" t="s">
        <v>137</v>
      </c>
      <c r="B58" s="161" t="s">
        <v>519</v>
      </c>
      <c r="C58" s="172" t="s">
        <v>110</v>
      </c>
      <c r="D58" s="172" t="s">
        <v>520</v>
      </c>
      <c r="E58" s="162">
        <v>0.5</v>
      </c>
      <c r="F58" s="172"/>
      <c r="G58" s="172"/>
      <c r="H58" s="172"/>
      <c r="I58" s="174">
        <v>31.341100000000001</v>
      </c>
      <c r="J58" s="174">
        <v>15.6706</v>
      </c>
    </row>
    <row r="59" spans="1:10" ht="24" customHeight="1" x14ac:dyDescent="0.2">
      <c r="A59" s="172" t="s">
        <v>137</v>
      </c>
      <c r="B59" s="161" t="s">
        <v>121</v>
      </c>
      <c r="C59" s="172" t="s">
        <v>110</v>
      </c>
      <c r="D59" s="172" t="s">
        <v>122</v>
      </c>
      <c r="E59" s="162">
        <v>1</v>
      </c>
      <c r="F59" s="172"/>
      <c r="G59" s="172"/>
      <c r="H59" s="172"/>
      <c r="I59" s="174">
        <v>23.782399999999999</v>
      </c>
      <c r="J59" s="174">
        <v>23.782399999999999</v>
      </c>
    </row>
    <row r="60" spans="1:10" ht="20.100000000000001" customHeight="1" x14ac:dyDescent="0.2">
      <c r="A60" s="345"/>
      <c r="B60" s="345"/>
      <c r="C60" s="345"/>
      <c r="D60" s="345"/>
      <c r="E60" s="345"/>
      <c r="F60" s="345" t="s">
        <v>474</v>
      </c>
      <c r="G60" s="345"/>
      <c r="H60" s="345"/>
      <c r="I60" s="345"/>
      <c r="J60" s="163">
        <v>68.108699999999999</v>
      </c>
    </row>
    <row r="61" spans="1:10" ht="20.100000000000001" customHeight="1" x14ac:dyDescent="0.2">
      <c r="A61" s="345"/>
      <c r="B61" s="345"/>
      <c r="C61" s="345"/>
      <c r="D61" s="345"/>
      <c r="E61" s="345"/>
      <c r="F61" s="345" t="s">
        <v>475</v>
      </c>
      <c r="G61" s="345"/>
      <c r="H61" s="345"/>
      <c r="I61" s="345"/>
      <c r="J61" s="163">
        <v>0</v>
      </c>
    </row>
    <row r="62" spans="1:10" ht="20.100000000000001" customHeight="1" x14ac:dyDescent="0.2">
      <c r="A62" s="345"/>
      <c r="B62" s="345"/>
      <c r="C62" s="345"/>
      <c r="D62" s="345"/>
      <c r="E62" s="345"/>
      <c r="F62" s="345" t="s">
        <v>476</v>
      </c>
      <c r="G62" s="345"/>
      <c r="H62" s="345"/>
      <c r="I62" s="345"/>
      <c r="J62" s="163">
        <v>166.56319999999999</v>
      </c>
    </row>
    <row r="63" spans="1:10" ht="20.100000000000001" customHeight="1" x14ac:dyDescent="0.2">
      <c r="A63" s="345"/>
      <c r="B63" s="345"/>
      <c r="C63" s="345"/>
      <c r="D63" s="345"/>
      <c r="E63" s="345"/>
      <c r="F63" s="345" t="s">
        <v>477</v>
      </c>
      <c r="G63" s="345"/>
      <c r="H63" s="345"/>
      <c r="I63" s="345"/>
      <c r="J63" s="163">
        <v>4.2000000000000003E-2</v>
      </c>
    </row>
    <row r="64" spans="1:10" ht="20.100000000000001" customHeight="1" x14ac:dyDescent="0.2">
      <c r="A64" s="345"/>
      <c r="B64" s="345"/>
      <c r="C64" s="345"/>
      <c r="D64" s="345"/>
      <c r="E64" s="345"/>
      <c r="F64" s="345" t="s">
        <v>478</v>
      </c>
      <c r="G64" s="345"/>
      <c r="H64" s="345"/>
      <c r="I64" s="345"/>
      <c r="J64" s="163">
        <v>1.4254</v>
      </c>
    </row>
    <row r="65" spans="1:10" ht="20.100000000000001" customHeight="1" x14ac:dyDescent="0.2">
      <c r="A65" s="345"/>
      <c r="B65" s="345"/>
      <c r="C65" s="345"/>
      <c r="D65" s="345"/>
      <c r="E65" s="345"/>
      <c r="F65" s="345" t="s">
        <v>479</v>
      </c>
      <c r="G65" s="345"/>
      <c r="H65" s="345"/>
      <c r="I65" s="345"/>
      <c r="J65" s="163">
        <v>4</v>
      </c>
    </row>
    <row r="66" spans="1:10" ht="20.100000000000001" customHeight="1" x14ac:dyDescent="0.2">
      <c r="A66" s="345"/>
      <c r="B66" s="345"/>
      <c r="C66" s="345"/>
      <c r="D66" s="345"/>
      <c r="E66" s="345"/>
      <c r="F66" s="345" t="s">
        <v>480</v>
      </c>
      <c r="G66" s="345"/>
      <c r="H66" s="345"/>
      <c r="I66" s="345"/>
      <c r="J66" s="163">
        <v>41.640799999999999</v>
      </c>
    </row>
    <row r="67" spans="1:10" ht="20.100000000000001" customHeight="1" x14ac:dyDescent="0.2">
      <c r="A67" s="168" t="s">
        <v>179</v>
      </c>
      <c r="B67" s="133" t="s">
        <v>9</v>
      </c>
      <c r="C67" s="168" t="s">
        <v>8</v>
      </c>
      <c r="D67" s="168" t="s">
        <v>521</v>
      </c>
      <c r="E67" s="133" t="s">
        <v>471</v>
      </c>
      <c r="F67" s="133" t="s">
        <v>268</v>
      </c>
      <c r="G67" s="350" t="s">
        <v>513</v>
      </c>
      <c r="H67" s="350"/>
      <c r="I67" s="350"/>
      <c r="J67" s="133" t="s">
        <v>473</v>
      </c>
    </row>
    <row r="68" spans="1:10" ht="39" customHeight="1" x14ac:dyDescent="0.2">
      <c r="A68" s="172" t="s">
        <v>137</v>
      </c>
      <c r="B68" s="161" t="s">
        <v>110</v>
      </c>
      <c r="C68" s="172" t="s">
        <v>522</v>
      </c>
      <c r="D68" s="172" t="s">
        <v>523</v>
      </c>
      <c r="E68" s="162">
        <v>0.69699999999999995</v>
      </c>
      <c r="F68" s="164" t="s">
        <v>524</v>
      </c>
      <c r="G68" s="389">
        <v>37.461799999999997</v>
      </c>
      <c r="H68" s="389"/>
      <c r="I68" s="386"/>
      <c r="J68" s="174">
        <v>26.110900000000001</v>
      </c>
    </row>
    <row r="69" spans="1:10" ht="26.1" customHeight="1" x14ac:dyDescent="0.2">
      <c r="A69" s="172" t="s">
        <v>137</v>
      </c>
      <c r="B69" s="161" t="s">
        <v>110</v>
      </c>
      <c r="C69" s="172" t="s">
        <v>525</v>
      </c>
      <c r="D69" s="172" t="s">
        <v>526</v>
      </c>
      <c r="E69" s="162">
        <v>3</v>
      </c>
      <c r="F69" s="164" t="s">
        <v>336</v>
      </c>
      <c r="G69" s="389">
        <v>17.828499999999998</v>
      </c>
      <c r="H69" s="389"/>
      <c r="I69" s="386"/>
      <c r="J69" s="174">
        <v>53.485500000000002</v>
      </c>
    </row>
    <row r="70" spans="1:10" ht="24" customHeight="1" x14ac:dyDescent="0.2">
      <c r="A70" s="172" t="s">
        <v>137</v>
      </c>
      <c r="B70" s="161" t="s">
        <v>110</v>
      </c>
      <c r="C70" s="172" t="s">
        <v>527</v>
      </c>
      <c r="D70" s="172" t="s">
        <v>528</v>
      </c>
      <c r="E70" s="162">
        <v>0.25622</v>
      </c>
      <c r="F70" s="164" t="s">
        <v>529</v>
      </c>
      <c r="G70" s="389">
        <v>29.667300000000001</v>
      </c>
      <c r="H70" s="389"/>
      <c r="I70" s="386"/>
      <c r="J70" s="174">
        <v>7.6013999999999999</v>
      </c>
    </row>
    <row r="71" spans="1:10" ht="20.100000000000001" customHeight="1" x14ac:dyDescent="0.2">
      <c r="A71" s="345"/>
      <c r="B71" s="345"/>
      <c r="C71" s="345"/>
      <c r="D71" s="345"/>
      <c r="E71" s="345"/>
      <c r="F71" s="345" t="s">
        <v>530</v>
      </c>
      <c r="G71" s="345"/>
      <c r="H71" s="345"/>
      <c r="I71" s="345"/>
      <c r="J71" s="163">
        <v>87.197800000000001</v>
      </c>
    </row>
    <row r="72" spans="1:10" ht="20.100000000000001" customHeight="1" x14ac:dyDescent="0.2">
      <c r="A72" s="168" t="s">
        <v>511</v>
      </c>
      <c r="B72" s="133" t="s">
        <v>9</v>
      </c>
      <c r="C72" s="168" t="s">
        <v>8</v>
      </c>
      <c r="D72" s="168" t="s">
        <v>512</v>
      </c>
      <c r="E72" s="133" t="s">
        <v>471</v>
      </c>
      <c r="F72" s="133" t="s">
        <v>268</v>
      </c>
      <c r="G72" s="350" t="s">
        <v>513</v>
      </c>
      <c r="H72" s="350"/>
      <c r="I72" s="350"/>
      <c r="J72" s="133" t="s">
        <v>473</v>
      </c>
    </row>
    <row r="73" spans="1:10" ht="39" customHeight="1" x14ac:dyDescent="0.2">
      <c r="A73" s="170" t="s">
        <v>514</v>
      </c>
      <c r="B73" s="155" t="s">
        <v>110</v>
      </c>
      <c r="C73" s="170">
        <v>1106165</v>
      </c>
      <c r="D73" s="170" t="s">
        <v>531</v>
      </c>
      <c r="E73" s="157">
        <v>3.7499999999999999E-3</v>
      </c>
      <c r="F73" s="156" t="s">
        <v>48</v>
      </c>
      <c r="G73" s="388">
        <v>453.41</v>
      </c>
      <c r="H73" s="388"/>
      <c r="I73" s="387"/>
      <c r="J73" s="173">
        <v>1.7002999999999999</v>
      </c>
    </row>
    <row r="74" spans="1:10" ht="26.1" customHeight="1" x14ac:dyDescent="0.2">
      <c r="A74" s="170" t="s">
        <v>514</v>
      </c>
      <c r="B74" s="155" t="s">
        <v>110</v>
      </c>
      <c r="C74" s="170">
        <v>4805750</v>
      </c>
      <c r="D74" s="170" t="s">
        <v>532</v>
      </c>
      <c r="E74" s="157">
        <v>5.6550000000000003E-2</v>
      </c>
      <c r="F74" s="156" t="s">
        <v>48</v>
      </c>
      <c r="G74" s="388">
        <v>49.96</v>
      </c>
      <c r="H74" s="388"/>
      <c r="I74" s="387"/>
      <c r="J74" s="173">
        <v>2.8252000000000002</v>
      </c>
    </row>
    <row r="75" spans="1:10" ht="24" customHeight="1" x14ac:dyDescent="0.2">
      <c r="A75" s="170" t="s">
        <v>514</v>
      </c>
      <c r="B75" s="155" t="s">
        <v>110</v>
      </c>
      <c r="C75" s="170">
        <v>4815671</v>
      </c>
      <c r="D75" s="170" t="s">
        <v>115</v>
      </c>
      <c r="E75" s="157">
        <v>5.28E-2</v>
      </c>
      <c r="F75" s="156" t="s">
        <v>48</v>
      </c>
      <c r="G75" s="388">
        <v>20.21</v>
      </c>
      <c r="H75" s="388"/>
      <c r="I75" s="387"/>
      <c r="J75" s="173">
        <v>1.0670999999999999</v>
      </c>
    </row>
    <row r="76" spans="1:10" ht="20.100000000000001" customHeight="1" x14ac:dyDescent="0.2">
      <c r="A76" s="345"/>
      <c r="B76" s="345"/>
      <c r="C76" s="345"/>
      <c r="D76" s="345"/>
      <c r="E76" s="345"/>
      <c r="F76" s="345" t="s">
        <v>516</v>
      </c>
      <c r="G76" s="345"/>
      <c r="H76" s="345"/>
      <c r="I76" s="345"/>
      <c r="J76" s="163">
        <v>5.5926</v>
      </c>
    </row>
    <row r="77" spans="1:10" ht="20.100000000000001" customHeight="1" x14ac:dyDescent="0.2">
      <c r="A77" s="168" t="s">
        <v>533</v>
      </c>
      <c r="B77" s="133" t="s">
        <v>9</v>
      </c>
      <c r="C77" s="168" t="s">
        <v>137</v>
      </c>
      <c r="D77" s="168" t="s">
        <v>534</v>
      </c>
      <c r="E77" s="133" t="s">
        <v>8</v>
      </c>
      <c r="F77" s="133" t="s">
        <v>471</v>
      </c>
      <c r="G77" s="169" t="s">
        <v>268</v>
      </c>
      <c r="H77" s="350" t="s">
        <v>513</v>
      </c>
      <c r="I77" s="350"/>
      <c r="J77" s="133" t="s">
        <v>473</v>
      </c>
    </row>
    <row r="78" spans="1:10" ht="39" customHeight="1" x14ac:dyDescent="0.2">
      <c r="A78" s="170" t="s">
        <v>535</v>
      </c>
      <c r="B78" s="155" t="s">
        <v>110</v>
      </c>
      <c r="C78" s="170" t="s">
        <v>522</v>
      </c>
      <c r="D78" s="170" t="s">
        <v>536</v>
      </c>
      <c r="E78" s="155">
        <v>5914655</v>
      </c>
      <c r="F78" s="157">
        <v>6.9999999999999999E-4</v>
      </c>
      <c r="G78" s="156" t="s">
        <v>120</v>
      </c>
      <c r="H78" s="388">
        <v>35.18</v>
      </c>
      <c r="I78" s="387"/>
      <c r="J78" s="173">
        <v>2.46E-2</v>
      </c>
    </row>
    <row r="79" spans="1:10" ht="39" customHeight="1" x14ac:dyDescent="0.2">
      <c r="A79" s="170" t="s">
        <v>535</v>
      </c>
      <c r="B79" s="155" t="s">
        <v>110</v>
      </c>
      <c r="C79" s="170" t="s">
        <v>525</v>
      </c>
      <c r="D79" s="170" t="s">
        <v>536</v>
      </c>
      <c r="E79" s="155">
        <v>5914655</v>
      </c>
      <c r="F79" s="157">
        <v>1.9199999999999998E-2</v>
      </c>
      <c r="G79" s="156" t="s">
        <v>120</v>
      </c>
      <c r="H79" s="388">
        <v>35.18</v>
      </c>
      <c r="I79" s="387"/>
      <c r="J79" s="173">
        <v>0.67549999999999999</v>
      </c>
    </row>
    <row r="80" spans="1:10" ht="39" customHeight="1" x14ac:dyDescent="0.2">
      <c r="A80" s="170" t="s">
        <v>535</v>
      </c>
      <c r="B80" s="155" t="s">
        <v>110</v>
      </c>
      <c r="C80" s="170" t="s">
        <v>527</v>
      </c>
      <c r="D80" s="170" t="s">
        <v>536</v>
      </c>
      <c r="E80" s="155">
        <v>5914655</v>
      </c>
      <c r="F80" s="157">
        <v>3.5E-4</v>
      </c>
      <c r="G80" s="156" t="s">
        <v>120</v>
      </c>
      <c r="H80" s="388">
        <v>35.18</v>
      </c>
      <c r="I80" s="387"/>
      <c r="J80" s="173">
        <v>1.23E-2</v>
      </c>
    </row>
    <row r="81" spans="1:10" ht="20.100000000000001" customHeight="1" x14ac:dyDescent="0.2">
      <c r="A81" s="345"/>
      <c r="B81" s="345"/>
      <c r="C81" s="345"/>
      <c r="D81" s="345"/>
      <c r="E81" s="345"/>
      <c r="F81" s="345" t="s">
        <v>537</v>
      </c>
      <c r="G81" s="345"/>
      <c r="H81" s="345"/>
      <c r="I81" s="345"/>
      <c r="J81" s="163">
        <v>0.71240000000000003</v>
      </c>
    </row>
    <row r="82" spans="1:10" ht="20.100000000000001" customHeight="1" x14ac:dyDescent="0.2">
      <c r="A82" s="168" t="s">
        <v>538</v>
      </c>
      <c r="B82" s="133" t="s">
        <v>9</v>
      </c>
      <c r="C82" s="168" t="s">
        <v>137</v>
      </c>
      <c r="D82" s="168" t="s">
        <v>539</v>
      </c>
      <c r="E82" s="133" t="s">
        <v>471</v>
      </c>
      <c r="F82" s="133" t="s">
        <v>268</v>
      </c>
      <c r="G82" s="348" t="s">
        <v>540</v>
      </c>
      <c r="H82" s="350"/>
      <c r="I82" s="350"/>
      <c r="J82" s="133" t="s">
        <v>473</v>
      </c>
    </row>
    <row r="83" spans="1:10" ht="20.100000000000001" customHeight="1" x14ac:dyDescent="0.2">
      <c r="A83" s="169"/>
      <c r="B83" s="169"/>
      <c r="C83" s="169"/>
      <c r="D83" s="169"/>
      <c r="E83" s="169"/>
      <c r="F83" s="169"/>
      <c r="G83" s="169" t="s">
        <v>541</v>
      </c>
      <c r="H83" s="169" t="s">
        <v>542</v>
      </c>
      <c r="I83" s="169" t="s">
        <v>543</v>
      </c>
      <c r="J83" s="169"/>
    </row>
    <row r="84" spans="1:10" ht="50.1" customHeight="1" x14ac:dyDescent="0.2">
      <c r="A84" s="170" t="s">
        <v>539</v>
      </c>
      <c r="B84" s="155" t="s">
        <v>110</v>
      </c>
      <c r="C84" s="170" t="s">
        <v>522</v>
      </c>
      <c r="D84" s="170" t="s">
        <v>544</v>
      </c>
      <c r="E84" s="157">
        <v>6.9999999999999999E-4</v>
      </c>
      <c r="F84" s="156" t="s">
        <v>341</v>
      </c>
      <c r="G84" s="155" t="s">
        <v>1134</v>
      </c>
      <c r="H84" s="155" t="s">
        <v>1135</v>
      </c>
      <c r="I84" s="155" t="s">
        <v>1136</v>
      </c>
      <c r="J84" s="173">
        <v>0</v>
      </c>
    </row>
    <row r="85" spans="1:10" ht="50.1" customHeight="1" x14ac:dyDescent="0.2">
      <c r="A85" s="170" t="s">
        <v>539</v>
      </c>
      <c r="B85" s="155" t="s">
        <v>110</v>
      </c>
      <c r="C85" s="170" t="s">
        <v>525</v>
      </c>
      <c r="D85" s="170" t="s">
        <v>545</v>
      </c>
      <c r="E85" s="157">
        <v>1.9199999999999998E-2</v>
      </c>
      <c r="F85" s="156" t="s">
        <v>341</v>
      </c>
      <c r="G85" s="155" t="s">
        <v>1134</v>
      </c>
      <c r="H85" s="155" t="s">
        <v>1135</v>
      </c>
      <c r="I85" s="155" t="s">
        <v>1136</v>
      </c>
      <c r="J85" s="173">
        <v>0</v>
      </c>
    </row>
    <row r="86" spans="1:10" ht="50.1" customHeight="1" x14ac:dyDescent="0.2">
      <c r="A86" s="170" t="s">
        <v>539</v>
      </c>
      <c r="B86" s="155" t="s">
        <v>110</v>
      </c>
      <c r="C86" s="170" t="s">
        <v>527</v>
      </c>
      <c r="D86" s="170" t="s">
        <v>546</v>
      </c>
      <c r="E86" s="157">
        <v>3.5E-4</v>
      </c>
      <c r="F86" s="156" t="s">
        <v>341</v>
      </c>
      <c r="G86" s="155" t="s">
        <v>1134</v>
      </c>
      <c r="H86" s="155" t="s">
        <v>1135</v>
      </c>
      <c r="I86" s="155" t="s">
        <v>1136</v>
      </c>
      <c r="J86" s="173">
        <v>0</v>
      </c>
    </row>
    <row r="87" spans="1:10" ht="20.100000000000001" customHeight="1" x14ac:dyDescent="0.2">
      <c r="A87" s="345"/>
      <c r="B87" s="345"/>
      <c r="C87" s="345"/>
      <c r="D87" s="345"/>
      <c r="E87" s="345"/>
      <c r="F87" s="345" t="s">
        <v>547</v>
      </c>
      <c r="G87" s="345"/>
      <c r="H87" s="345"/>
      <c r="I87" s="345"/>
      <c r="J87" s="163">
        <v>0</v>
      </c>
    </row>
    <row r="88" spans="1:10" ht="25.5" x14ac:dyDescent="0.2">
      <c r="A88" s="171"/>
      <c r="B88" s="171"/>
      <c r="C88" s="171"/>
      <c r="D88" s="171"/>
      <c r="E88" s="171" t="s">
        <v>465</v>
      </c>
      <c r="F88" s="159">
        <v>20.974185299999998</v>
      </c>
      <c r="G88" s="171" t="s">
        <v>466</v>
      </c>
      <c r="H88" s="159">
        <v>0</v>
      </c>
      <c r="I88" s="171" t="s">
        <v>467</v>
      </c>
      <c r="J88" s="159">
        <v>20.974185371081823</v>
      </c>
    </row>
    <row r="89" spans="1:10" ht="15" thickBot="1" x14ac:dyDescent="0.25">
      <c r="A89" s="171"/>
      <c r="B89" s="171"/>
      <c r="C89" s="171"/>
      <c r="D89" s="171"/>
      <c r="E89" s="171" t="s">
        <v>468</v>
      </c>
      <c r="F89" s="159">
        <v>31.93</v>
      </c>
      <c r="G89" s="171"/>
      <c r="H89" s="384" t="s">
        <v>469</v>
      </c>
      <c r="I89" s="384"/>
      <c r="J89" s="159">
        <v>168.5</v>
      </c>
    </row>
    <row r="90" spans="1:10" ht="0.95" customHeight="1" thickTop="1" x14ac:dyDescent="0.2">
      <c r="A90" s="160"/>
      <c r="B90" s="160"/>
      <c r="C90" s="160"/>
      <c r="D90" s="160"/>
      <c r="E90" s="160"/>
      <c r="F90" s="160"/>
      <c r="G90" s="160"/>
      <c r="H90" s="160"/>
      <c r="I90" s="160"/>
      <c r="J90" s="160"/>
    </row>
    <row r="91" spans="1:10" ht="18" customHeight="1" x14ac:dyDescent="0.2">
      <c r="A91" s="168" t="s">
        <v>45</v>
      </c>
      <c r="B91" s="133" t="s">
        <v>8</v>
      </c>
      <c r="C91" s="168" t="s">
        <v>9</v>
      </c>
      <c r="D91" s="168" t="s">
        <v>10</v>
      </c>
      <c r="E91" s="349" t="s">
        <v>454</v>
      </c>
      <c r="F91" s="349"/>
      <c r="G91" s="169" t="s">
        <v>11</v>
      </c>
      <c r="H91" s="133" t="s">
        <v>12</v>
      </c>
      <c r="I91" s="133" t="s">
        <v>13</v>
      </c>
      <c r="J91" s="133" t="s">
        <v>15</v>
      </c>
    </row>
    <row r="92" spans="1:10" ht="26.1" customHeight="1" x14ac:dyDescent="0.2">
      <c r="A92" s="138" t="s">
        <v>133</v>
      </c>
      <c r="B92" s="139" t="s">
        <v>332</v>
      </c>
      <c r="C92" s="138" t="s">
        <v>110</v>
      </c>
      <c r="D92" s="138" t="s">
        <v>113</v>
      </c>
      <c r="E92" s="385" t="s">
        <v>449</v>
      </c>
      <c r="F92" s="385"/>
      <c r="G92" s="140" t="s">
        <v>48</v>
      </c>
      <c r="H92" s="154">
        <v>1</v>
      </c>
      <c r="I92" s="141">
        <v>7.03</v>
      </c>
      <c r="J92" s="141">
        <v>7.03</v>
      </c>
    </row>
    <row r="93" spans="1:10" ht="15" customHeight="1" x14ac:dyDescent="0.2">
      <c r="A93" s="349" t="s">
        <v>165</v>
      </c>
      <c r="B93" s="350" t="s">
        <v>8</v>
      </c>
      <c r="C93" s="349" t="s">
        <v>9</v>
      </c>
      <c r="D93" s="349" t="s">
        <v>501</v>
      </c>
      <c r="E93" s="350" t="s">
        <v>471</v>
      </c>
      <c r="F93" s="348" t="s">
        <v>502</v>
      </c>
      <c r="G93" s="350"/>
      <c r="H93" s="348" t="s">
        <v>503</v>
      </c>
      <c r="I93" s="350"/>
      <c r="J93" s="350" t="s">
        <v>473</v>
      </c>
    </row>
    <row r="94" spans="1:10" ht="15" customHeight="1" x14ac:dyDescent="0.2">
      <c r="A94" s="350"/>
      <c r="B94" s="350"/>
      <c r="C94" s="350"/>
      <c r="D94" s="350"/>
      <c r="E94" s="350"/>
      <c r="F94" s="133" t="s">
        <v>504</v>
      </c>
      <c r="G94" s="133" t="s">
        <v>505</v>
      </c>
      <c r="H94" s="133" t="s">
        <v>504</v>
      </c>
      <c r="I94" s="133" t="s">
        <v>505</v>
      </c>
      <c r="J94" s="350"/>
    </row>
    <row r="95" spans="1:10" ht="39" customHeight="1" x14ac:dyDescent="0.2">
      <c r="A95" s="172" t="s">
        <v>137</v>
      </c>
      <c r="B95" s="161" t="s">
        <v>143</v>
      </c>
      <c r="C95" s="172" t="s">
        <v>110</v>
      </c>
      <c r="D95" s="172" t="s">
        <v>548</v>
      </c>
      <c r="E95" s="162">
        <v>1</v>
      </c>
      <c r="F95" s="165">
        <v>1</v>
      </c>
      <c r="G95" s="165">
        <v>0</v>
      </c>
      <c r="H95" s="174">
        <v>153.88229999999999</v>
      </c>
      <c r="I95" s="174">
        <v>78.289400000000001</v>
      </c>
      <c r="J95" s="174">
        <v>153.88229999999999</v>
      </c>
    </row>
    <row r="96" spans="1:10" ht="20.100000000000001" customHeight="1" x14ac:dyDescent="0.2">
      <c r="A96" s="345"/>
      <c r="B96" s="345"/>
      <c r="C96" s="345"/>
      <c r="D96" s="345"/>
      <c r="E96" s="345"/>
      <c r="F96" s="345" t="s">
        <v>508</v>
      </c>
      <c r="G96" s="345"/>
      <c r="H96" s="345"/>
      <c r="I96" s="345"/>
      <c r="J96" s="163">
        <v>153.88229999999999</v>
      </c>
    </row>
    <row r="97" spans="1:10" ht="20.100000000000001" customHeight="1" x14ac:dyDescent="0.2">
      <c r="A97" s="168" t="s">
        <v>169</v>
      </c>
      <c r="B97" s="133" t="s">
        <v>8</v>
      </c>
      <c r="C97" s="168" t="s">
        <v>9</v>
      </c>
      <c r="D97" s="168" t="s">
        <v>470</v>
      </c>
      <c r="E97" s="133" t="s">
        <v>471</v>
      </c>
      <c r="F97" s="350" t="s">
        <v>472</v>
      </c>
      <c r="G97" s="350"/>
      <c r="H97" s="350"/>
      <c r="I97" s="350"/>
      <c r="J97" s="133" t="s">
        <v>473</v>
      </c>
    </row>
    <row r="98" spans="1:10" ht="24" customHeight="1" x14ac:dyDescent="0.2">
      <c r="A98" s="172" t="s">
        <v>137</v>
      </c>
      <c r="B98" s="161" t="s">
        <v>121</v>
      </c>
      <c r="C98" s="172" t="s">
        <v>110</v>
      </c>
      <c r="D98" s="172" t="s">
        <v>122</v>
      </c>
      <c r="E98" s="162">
        <v>1</v>
      </c>
      <c r="F98" s="172"/>
      <c r="G98" s="172"/>
      <c r="H98" s="172"/>
      <c r="I98" s="174">
        <v>23.782399999999999</v>
      </c>
      <c r="J98" s="174">
        <v>23.782399999999999</v>
      </c>
    </row>
    <row r="99" spans="1:10" ht="20.100000000000001" customHeight="1" x14ac:dyDescent="0.2">
      <c r="A99" s="345"/>
      <c r="B99" s="345"/>
      <c r="C99" s="345"/>
      <c r="D99" s="345"/>
      <c r="E99" s="345"/>
      <c r="F99" s="345" t="s">
        <v>474</v>
      </c>
      <c r="G99" s="345"/>
      <c r="H99" s="345"/>
      <c r="I99" s="345"/>
      <c r="J99" s="163">
        <v>23.782399999999999</v>
      </c>
    </row>
    <row r="100" spans="1:10" ht="20.100000000000001" customHeight="1" x14ac:dyDescent="0.2">
      <c r="A100" s="345"/>
      <c r="B100" s="345"/>
      <c r="C100" s="345"/>
      <c r="D100" s="345"/>
      <c r="E100" s="345"/>
      <c r="F100" s="345" t="s">
        <v>475</v>
      </c>
      <c r="G100" s="345"/>
      <c r="H100" s="345"/>
      <c r="I100" s="345"/>
      <c r="J100" s="163">
        <v>0</v>
      </c>
    </row>
    <row r="101" spans="1:10" ht="20.100000000000001" customHeight="1" x14ac:dyDescent="0.2">
      <c r="A101" s="345"/>
      <c r="B101" s="345"/>
      <c r="C101" s="345"/>
      <c r="D101" s="345"/>
      <c r="E101" s="345"/>
      <c r="F101" s="345" t="s">
        <v>476</v>
      </c>
      <c r="G101" s="345"/>
      <c r="H101" s="345"/>
      <c r="I101" s="345"/>
      <c r="J101" s="163">
        <v>177.66470000000001</v>
      </c>
    </row>
    <row r="102" spans="1:10" ht="20.100000000000001" customHeight="1" x14ac:dyDescent="0.2">
      <c r="A102" s="345"/>
      <c r="B102" s="345"/>
      <c r="C102" s="345"/>
      <c r="D102" s="345"/>
      <c r="E102" s="345"/>
      <c r="F102" s="345" t="s">
        <v>477</v>
      </c>
      <c r="G102" s="345"/>
      <c r="H102" s="345"/>
      <c r="I102" s="345"/>
      <c r="J102" s="163">
        <v>5.04E-2</v>
      </c>
    </row>
    <row r="103" spans="1:10" ht="20.100000000000001" customHeight="1" x14ac:dyDescent="0.2">
      <c r="A103" s="345"/>
      <c r="B103" s="345"/>
      <c r="C103" s="345"/>
      <c r="D103" s="345"/>
      <c r="E103" s="345"/>
      <c r="F103" s="345" t="s">
        <v>478</v>
      </c>
      <c r="G103" s="345"/>
      <c r="H103" s="345"/>
      <c r="I103" s="345"/>
      <c r="J103" s="163">
        <v>0.19800000000000001</v>
      </c>
    </row>
    <row r="104" spans="1:10" ht="20.100000000000001" customHeight="1" x14ac:dyDescent="0.2">
      <c r="A104" s="345"/>
      <c r="B104" s="345"/>
      <c r="C104" s="345"/>
      <c r="D104" s="345"/>
      <c r="E104" s="345"/>
      <c r="F104" s="345" t="s">
        <v>479</v>
      </c>
      <c r="G104" s="345"/>
      <c r="H104" s="345"/>
      <c r="I104" s="345"/>
      <c r="J104" s="163">
        <v>26</v>
      </c>
    </row>
    <row r="105" spans="1:10" ht="20.100000000000001" customHeight="1" x14ac:dyDescent="0.2">
      <c r="A105" s="345"/>
      <c r="B105" s="345"/>
      <c r="C105" s="345"/>
      <c r="D105" s="345"/>
      <c r="E105" s="345"/>
      <c r="F105" s="345" t="s">
        <v>480</v>
      </c>
      <c r="G105" s="345"/>
      <c r="H105" s="345"/>
      <c r="I105" s="345"/>
      <c r="J105" s="163">
        <v>6.8333000000000004</v>
      </c>
    </row>
    <row r="106" spans="1:10" ht="25.5" x14ac:dyDescent="0.2">
      <c r="A106" s="171"/>
      <c r="B106" s="171"/>
      <c r="C106" s="171"/>
      <c r="D106" s="171"/>
      <c r="E106" s="171" t="s">
        <v>465</v>
      </c>
      <c r="F106" s="159">
        <v>0.91470769230769233</v>
      </c>
      <c r="G106" s="171" t="s">
        <v>466</v>
      </c>
      <c r="H106" s="159">
        <v>0</v>
      </c>
      <c r="I106" s="171" t="s">
        <v>467</v>
      </c>
      <c r="J106" s="159">
        <v>0.91470769230769233</v>
      </c>
    </row>
    <row r="107" spans="1:10" ht="15" thickBot="1" x14ac:dyDescent="0.25">
      <c r="A107" s="171"/>
      <c r="B107" s="171"/>
      <c r="C107" s="171"/>
      <c r="D107" s="171"/>
      <c r="E107" s="171" t="s">
        <v>468</v>
      </c>
      <c r="F107" s="159">
        <v>1.64</v>
      </c>
      <c r="G107" s="171"/>
      <c r="H107" s="384" t="s">
        <v>469</v>
      </c>
      <c r="I107" s="384"/>
      <c r="J107" s="159">
        <v>8.67</v>
      </c>
    </row>
    <row r="108" spans="1:10" ht="0.95" customHeight="1" thickTop="1" x14ac:dyDescent="0.2">
      <c r="A108" s="160"/>
      <c r="B108" s="160"/>
      <c r="C108" s="160"/>
      <c r="D108" s="160"/>
      <c r="E108" s="160"/>
      <c r="F108" s="160"/>
      <c r="G108" s="160"/>
      <c r="H108" s="160"/>
      <c r="I108" s="160"/>
      <c r="J108" s="160"/>
    </row>
    <row r="109" spans="1:10" ht="18" customHeight="1" x14ac:dyDescent="0.2">
      <c r="A109" s="168" t="s">
        <v>49</v>
      </c>
      <c r="B109" s="133" t="s">
        <v>8</v>
      </c>
      <c r="C109" s="168" t="s">
        <v>9</v>
      </c>
      <c r="D109" s="168" t="s">
        <v>10</v>
      </c>
      <c r="E109" s="349" t="s">
        <v>454</v>
      </c>
      <c r="F109" s="349"/>
      <c r="G109" s="169" t="s">
        <v>11</v>
      </c>
      <c r="H109" s="133" t="s">
        <v>12</v>
      </c>
      <c r="I109" s="133" t="s">
        <v>13</v>
      </c>
      <c r="J109" s="133" t="s">
        <v>15</v>
      </c>
    </row>
    <row r="110" spans="1:10" ht="26.1" customHeight="1" x14ac:dyDescent="0.2">
      <c r="A110" s="138" t="s">
        <v>133</v>
      </c>
      <c r="B110" s="139" t="s">
        <v>333</v>
      </c>
      <c r="C110" s="138" t="s">
        <v>110</v>
      </c>
      <c r="D110" s="138" t="s">
        <v>114</v>
      </c>
      <c r="E110" s="385" t="s">
        <v>449</v>
      </c>
      <c r="F110" s="385"/>
      <c r="G110" s="140" t="s">
        <v>48</v>
      </c>
      <c r="H110" s="154">
        <v>1</v>
      </c>
      <c r="I110" s="141">
        <v>163.35</v>
      </c>
      <c r="J110" s="141">
        <v>163.35</v>
      </c>
    </row>
    <row r="111" spans="1:10" ht="15" customHeight="1" x14ac:dyDescent="0.2">
      <c r="A111" s="349" t="s">
        <v>165</v>
      </c>
      <c r="B111" s="350" t="s">
        <v>8</v>
      </c>
      <c r="C111" s="349" t="s">
        <v>9</v>
      </c>
      <c r="D111" s="349" t="s">
        <v>501</v>
      </c>
      <c r="E111" s="350" t="s">
        <v>471</v>
      </c>
      <c r="F111" s="348" t="s">
        <v>502</v>
      </c>
      <c r="G111" s="350"/>
      <c r="H111" s="348" t="s">
        <v>503</v>
      </c>
      <c r="I111" s="350"/>
      <c r="J111" s="350" t="s">
        <v>473</v>
      </c>
    </row>
    <row r="112" spans="1:10" ht="15" customHeight="1" x14ac:dyDescent="0.2">
      <c r="A112" s="350"/>
      <c r="B112" s="350"/>
      <c r="C112" s="350"/>
      <c r="D112" s="350"/>
      <c r="E112" s="350"/>
      <c r="F112" s="133" t="s">
        <v>504</v>
      </c>
      <c r="G112" s="133" t="s">
        <v>505</v>
      </c>
      <c r="H112" s="133" t="s">
        <v>504</v>
      </c>
      <c r="I112" s="133" t="s">
        <v>505</v>
      </c>
      <c r="J112" s="350"/>
    </row>
    <row r="113" spans="1:10" ht="26.1" customHeight="1" x14ac:dyDescent="0.2">
      <c r="A113" s="172" t="s">
        <v>137</v>
      </c>
      <c r="B113" s="161" t="s">
        <v>549</v>
      </c>
      <c r="C113" s="172" t="s">
        <v>110</v>
      </c>
      <c r="D113" s="172" t="s">
        <v>550</v>
      </c>
      <c r="E113" s="162">
        <v>1</v>
      </c>
      <c r="F113" s="165">
        <v>1</v>
      </c>
      <c r="G113" s="165">
        <v>0</v>
      </c>
      <c r="H113" s="174">
        <v>12.807399999999999</v>
      </c>
      <c r="I113" s="174">
        <v>2.7770000000000001</v>
      </c>
      <c r="J113" s="174">
        <v>12.807399999999999</v>
      </c>
    </row>
    <row r="114" spans="1:10" ht="20.100000000000001" customHeight="1" x14ac:dyDescent="0.2">
      <c r="A114" s="345"/>
      <c r="B114" s="345"/>
      <c r="C114" s="345"/>
      <c r="D114" s="345"/>
      <c r="E114" s="345"/>
      <c r="F114" s="345" t="s">
        <v>508</v>
      </c>
      <c r="G114" s="345"/>
      <c r="H114" s="345"/>
      <c r="I114" s="345"/>
      <c r="J114" s="163">
        <v>12.807399999999999</v>
      </c>
    </row>
    <row r="115" spans="1:10" ht="20.100000000000001" customHeight="1" x14ac:dyDescent="0.2">
      <c r="A115" s="168" t="s">
        <v>169</v>
      </c>
      <c r="B115" s="133" t="s">
        <v>8</v>
      </c>
      <c r="C115" s="168" t="s">
        <v>9</v>
      </c>
      <c r="D115" s="168" t="s">
        <v>470</v>
      </c>
      <c r="E115" s="133" t="s">
        <v>471</v>
      </c>
      <c r="F115" s="350" t="s">
        <v>472</v>
      </c>
      <c r="G115" s="350"/>
      <c r="H115" s="350"/>
      <c r="I115" s="350"/>
      <c r="J115" s="133" t="s">
        <v>473</v>
      </c>
    </row>
    <row r="116" spans="1:10" ht="24" customHeight="1" x14ac:dyDescent="0.2">
      <c r="A116" s="172" t="s">
        <v>137</v>
      </c>
      <c r="B116" s="161" t="s">
        <v>121</v>
      </c>
      <c r="C116" s="172" t="s">
        <v>110</v>
      </c>
      <c r="D116" s="172" t="s">
        <v>122</v>
      </c>
      <c r="E116" s="162">
        <v>1.5</v>
      </c>
      <c r="F116" s="172"/>
      <c r="G116" s="172"/>
      <c r="H116" s="172"/>
      <c r="I116" s="174">
        <v>23.782399999999999</v>
      </c>
      <c r="J116" s="174">
        <v>35.6736</v>
      </c>
    </row>
    <row r="117" spans="1:10" ht="20.100000000000001" customHeight="1" x14ac:dyDescent="0.2">
      <c r="A117" s="345"/>
      <c r="B117" s="345"/>
      <c r="C117" s="345"/>
      <c r="D117" s="345"/>
      <c r="E117" s="345"/>
      <c r="F117" s="345" t="s">
        <v>474</v>
      </c>
      <c r="G117" s="345"/>
      <c r="H117" s="345"/>
      <c r="I117" s="345"/>
      <c r="J117" s="163">
        <v>35.6736</v>
      </c>
    </row>
    <row r="118" spans="1:10" ht="20.100000000000001" customHeight="1" x14ac:dyDescent="0.2">
      <c r="A118" s="345"/>
      <c r="B118" s="345"/>
      <c r="C118" s="345"/>
      <c r="D118" s="345"/>
      <c r="E118" s="345"/>
      <c r="F118" s="345" t="s">
        <v>475</v>
      </c>
      <c r="G118" s="345"/>
      <c r="H118" s="345"/>
      <c r="I118" s="345"/>
      <c r="J118" s="163">
        <v>0</v>
      </c>
    </row>
    <row r="119" spans="1:10" ht="20.100000000000001" customHeight="1" x14ac:dyDescent="0.2">
      <c r="A119" s="345"/>
      <c r="B119" s="345"/>
      <c r="C119" s="345"/>
      <c r="D119" s="345"/>
      <c r="E119" s="345"/>
      <c r="F119" s="345" t="s">
        <v>476</v>
      </c>
      <c r="G119" s="345"/>
      <c r="H119" s="345"/>
      <c r="I119" s="345"/>
      <c r="J119" s="163">
        <v>48.481000000000002</v>
      </c>
    </row>
    <row r="120" spans="1:10" ht="20.100000000000001" customHeight="1" x14ac:dyDescent="0.2">
      <c r="A120" s="345"/>
      <c r="B120" s="345"/>
      <c r="C120" s="345"/>
      <c r="D120" s="345"/>
      <c r="E120" s="345"/>
      <c r="F120" s="345" t="s">
        <v>477</v>
      </c>
      <c r="G120" s="345"/>
      <c r="H120" s="345"/>
      <c r="I120" s="345"/>
      <c r="J120" s="163">
        <v>5.4600000000000003E-2</v>
      </c>
    </row>
    <row r="121" spans="1:10" ht="20.100000000000001" customHeight="1" x14ac:dyDescent="0.2">
      <c r="A121" s="345"/>
      <c r="B121" s="345"/>
      <c r="C121" s="345"/>
      <c r="D121" s="345"/>
      <c r="E121" s="345"/>
      <c r="F121" s="345" t="s">
        <v>478</v>
      </c>
      <c r="G121" s="345"/>
      <c r="H121" s="345"/>
      <c r="I121" s="345"/>
      <c r="J121" s="163">
        <v>0.58699999999999997</v>
      </c>
    </row>
    <row r="122" spans="1:10" ht="20.100000000000001" customHeight="1" x14ac:dyDescent="0.2">
      <c r="A122" s="345"/>
      <c r="B122" s="345"/>
      <c r="C122" s="345"/>
      <c r="D122" s="345"/>
      <c r="E122" s="345"/>
      <c r="F122" s="345" t="s">
        <v>479</v>
      </c>
      <c r="G122" s="345"/>
      <c r="H122" s="345"/>
      <c r="I122" s="345"/>
      <c r="J122" s="163">
        <v>3.5794000000000001</v>
      </c>
    </row>
    <row r="123" spans="1:10" ht="20.100000000000001" customHeight="1" x14ac:dyDescent="0.2">
      <c r="A123" s="345"/>
      <c r="B123" s="345"/>
      <c r="C123" s="345"/>
      <c r="D123" s="345"/>
      <c r="E123" s="345"/>
      <c r="F123" s="345" t="s">
        <v>480</v>
      </c>
      <c r="G123" s="345"/>
      <c r="H123" s="345"/>
      <c r="I123" s="345"/>
      <c r="J123" s="163">
        <v>13.544499999999999</v>
      </c>
    </row>
    <row r="124" spans="1:10" ht="20.100000000000001" customHeight="1" x14ac:dyDescent="0.2">
      <c r="A124" s="168" t="s">
        <v>179</v>
      </c>
      <c r="B124" s="133" t="s">
        <v>9</v>
      </c>
      <c r="C124" s="168" t="s">
        <v>8</v>
      </c>
      <c r="D124" s="168" t="s">
        <v>521</v>
      </c>
      <c r="E124" s="133" t="s">
        <v>471</v>
      </c>
      <c r="F124" s="133" t="s">
        <v>268</v>
      </c>
      <c r="G124" s="350" t="s">
        <v>513</v>
      </c>
      <c r="H124" s="350"/>
      <c r="I124" s="350"/>
      <c r="J124" s="133" t="s">
        <v>473</v>
      </c>
    </row>
    <row r="125" spans="1:10" ht="24" customHeight="1" x14ac:dyDescent="0.2">
      <c r="A125" s="172" t="s">
        <v>137</v>
      </c>
      <c r="B125" s="161" t="s">
        <v>110</v>
      </c>
      <c r="C125" s="172" t="s">
        <v>551</v>
      </c>
      <c r="D125" s="172" t="s">
        <v>552</v>
      </c>
      <c r="E125" s="162">
        <v>1.05</v>
      </c>
      <c r="F125" s="164" t="s">
        <v>48</v>
      </c>
      <c r="G125" s="389">
        <v>139.33359999999999</v>
      </c>
      <c r="H125" s="389"/>
      <c r="I125" s="386"/>
      <c r="J125" s="174">
        <v>146.30029999999999</v>
      </c>
    </row>
    <row r="126" spans="1:10" ht="20.100000000000001" customHeight="1" x14ac:dyDescent="0.2">
      <c r="A126" s="345"/>
      <c r="B126" s="345"/>
      <c r="C126" s="345"/>
      <c r="D126" s="345"/>
      <c r="E126" s="345"/>
      <c r="F126" s="345" t="s">
        <v>530</v>
      </c>
      <c r="G126" s="345"/>
      <c r="H126" s="345"/>
      <c r="I126" s="345"/>
      <c r="J126" s="163">
        <v>146.30029999999999</v>
      </c>
    </row>
    <row r="127" spans="1:10" ht="20.100000000000001" customHeight="1" x14ac:dyDescent="0.2">
      <c r="A127" s="168" t="s">
        <v>533</v>
      </c>
      <c r="B127" s="133" t="s">
        <v>9</v>
      </c>
      <c r="C127" s="168" t="s">
        <v>137</v>
      </c>
      <c r="D127" s="168" t="s">
        <v>534</v>
      </c>
      <c r="E127" s="133" t="s">
        <v>8</v>
      </c>
      <c r="F127" s="133" t="s">
        <v>471</v>
      </c>
      <c r="G127" s="169" t="s">
        <v>268</v>
      </c>
      <c r="H127" s="350" t="s">
        <v>513</v>
      </c>
      <c r="I127" s="350"/>
      <c r="J127" s="133" t="s">
        <v>473</v>
      </c>
    </row>
    <row r="128" spans="1:10" ht="39" customHeight="1" x14ac:dyDescent="0.2">
      <c r="A128" s="170" t="s">
        <v>535</v>
      </c>
      <c r="B128" s="155" t="s">
        <v>110</v>
      </c>
      <c r="C128" s="170" t="s">
        <v>551</v>
      </c>
      <c r="D128" s="170" t="s">
        <v>553</v>
      </c>
      <c r="E128" s="155">
        <v>5914647</v>
      </c>
      <c r="F128" s="157">
        <v>1.575</v>
      </c>
      <c r="G128" s="156" t="s">
        <v>120</v>
      </c>
      <c r="H128" s="388">
        <v>1.85</v>
      </c>
      <c r="I128" s="387"/>
      <c r="J128" s="173">
        <v>2.9138000000000002</v>
      </c>
    </row>
    <row r="129" spans="1:10" ht="20.100000000000001" customHeight="1" x14ac:dyDescent="0.2">
      <c r="A129" s="345"/>
      <c r="B129" s="345"/>
      <c r="C129" s="345"/>
      <c r="D129" s="345"/>
      <c r="E129" s="345"/>
      <c r="F129" s="345" t="s">
        <v>537</v>
      </c>
      <c r="G129" s="345"/>
      <c r="H129" s="345"/>
      <c r="I129" s="345"/>
      <c r="J129" s="163">
        <v>2.9138000000000002</v>
      </c>
    </row>
    <row r="130" spans="1:10" ht="20.100000000000001" customHeight="1" x14ac:dyDescent="0.2">
      <c r="A130" s="168" t="s">
        <v>538</v>
      </c>
      <c r="B130" s="133" t="s">
        <v>9</v>
      </c>
      <c r="C130" s="168" t="s">
        <v>137</v>
      </c>
      <c r="D130" s="168" t="s">
        <v>539</v>
      </c>
      <c r="E130" s="133" t="s">
        <v>471</v>
      </c>
      <c r="F130" s="133" t="s">
        <v>268</v>
      </c>
      <c r="G130" s="348" t="s">
        <v>540</v>
      </c>
      <c r="H130" s="350"/>
      <c r="I130" s="350"/>
      <c r="J130" s="133" t="s">
        <v>473</v>
      </c>
    </row>
    <row r="131" spans="1:10" ht="20.100000000000001" customHeight="1" x14ac:dyDescent="0.2">
      <c r="A131" s="169"/>
      <c r="B131" s="169"/>
      <c r="C131" s="169"/>
      <c r="D131" s="169"/>
      <c r="E131" s="169"/>
      <c r="F131" s="169"/>
      <c r="G131" s="169" t="s">
        <v>541</v>
      </c>
      <c r="H131" s="169" t="s">
        <v>542</v>
      </c>
      <c r="I131" s="169" t="s">
        <v>543</v>
      </c>
      <c r="J131" s="169"/>
    </row>
    <row r="132" spans="1:10" ht="50.1" customHeight="1" x14ac:dyDescent="0.2">
      <c r="A132" s="170" t="s">
        <v>539</v>
      </c>
      <c r="B132" s="155" t="s">
        <v>110</v>
      </c>
      <c r="C132" s="170" t="s">
        <v>551</v>
      </c>
      <c r="D132" s="170" t="s">
        <v>554</v>
      </c>
      <c r="E132" s="157">
        <v>1.575</v>
      </c>
      <c r="F132" s="156" t="s">
        <v>341</v>
      </c>
      <c r="G132" s="155" t="s">
        <v>1137</v>
      </c>
      <c r="H132" s="155" t="s">
        <v>1138</v>
      </c>
      <c r="I132" s="155" t="s">
        <v>1139</v>
      </c>
      <c r="J132" s="173">
        <v>0</v>
      </c>
    </row>
    <row r="133" spans="1:10" ht="20.100000000000001" customHeight="1" x14ac:dyDescent="0.2">
      <c r="A133" s="345"/>
      <c r="B133" s="345"/>
      <c r="C133" s="345"/>
      <c r="D133" s="345"/>
      <c r="E133" s="345"/>
      <c r="F133" s="345" t="s">
        <v>547</v>
      </c>
      <c r="G133" s="345"/>
      <c r="H133" s="345"/>
      <c r="I133" s="345"/>
      <c r="J133" s="163">
        <v>0</v>
      </c>
    </row>
    <row r="134" spans="1:10" ht="25.5" x14ac:dyDescent="0.2">
      <c r="A134" s="171"/>
      <c r="B134" s="171"/>
      <c r="C134" s="171"/>
      <c r="D134" s="171"/>
      <c r="E134" s="171" t="s">
        <v>465</v>
      </c>
      <c r="F134" s="159">
        <v>9.9664187652610234</v>
      </c>
      <c r="G134" s="171" t="s">
        <v>466</v>
      </c>
      <c r="H134" s="159">
        <v>0</v>
      </c>
      <c r="I134" s="171" t="s">
        <v>467</v>
      </c>
      <c r="J134" s="159">
        <v>9.9664187652610234</v>
      </c>
    </row>
    <row r="135" spans="1:10" ht="15" thickBot="1" x14ac:dyDescent="0.25">
      <c r="A135" s="171"/>
      <c r="B135" s="171"/>
      <c r="C135" s="171"/>
      <c r="D135" s="171"/>
      <c r="E135" s="171" t="s">
        <v>468</v>
      </c>
      <c r="F135" s="159">
        <v>38.19</v>
      </c>
      <c r="G135" s="171"/>
      <c r="H135" s="384" t="s">
        <v>469</v>
      </c>
      <c r="I135" s="384"/>
      <c r="J135" s="159">
        <v>201.54</v>
      </c>
    </row>
    <row r="136" spans="1:10" ht="0.95" customHeight="1" thickTop="1" x14ac:dyDescent="0.2">
      <c r="A136" s="160"/>
      <c r="B136" s="160"/>
      <c r="C136" s="160"/>
      <c r="D136" s="160"/>
      <c r="E136" s="160"/>
      <c r="F136" s="160"/>
      <c r="G136" s="160"/>
      <c r="H136" s="160"/>
      <c r="I136" s="160"/>
      <c r="J136" s="160"/>
    </row>
    <row r="137" spans="1:10" ht="18" customHeight="1" x14ac:dyDescent="0.2">
      <c r="A137" s="168" t="s">
        <v>52</v>
      </c>
      <c r="B137" s="133" t="s">
        <v>8</v>
      </c>
      <c r="C137" s="168" t="s">
        <v>9</v>
      </c>
      <c r="D137" s="168" t="s">
        <v>10</v>
      </c>
      <c r="E137" s="349" t="s">
        <v>454</v>
      </c>
      <c r="F137" s="349"/>
      <c r="G137" s="169" t="s">
        <v>11</v>
      </c>
      <c r="H137" s="133" t="s">
        <v>12</v>
      </c>
      <c r="I137" s="133" t="s">
        <v>13</v>
      </c>
      <c r="J137" s="133" t="s">
        <v>15</v>
      </c>
    </row>
    <row r="138" spans="1:10" ht="26.1" customHeight="1" x14ac:dyDescent="0.2">
      <c r="A138" s="138" t="s">
        <v>133</v>
      </c>
      <c r="B138" s="139" t="s">
        <v>334</v>
      </c>
      <c r="C138" s="138" t="s">
        <v>110</v>
      </c>
      <c r="D138" s="138" t="s">
        <v>335</v>
      </c>
      <c r="E138" s="385" t="s">
        <v>449</v>
      </c>
      <c r="F138" s="385"/>
      <c r="G138" s="140" t="s">
        <v>336</v>
      </c>
      <c r="H138" s="154">
        <v>1</v>
      </c>
      <c r="I138" s="141">
        <v>470.66</v>
      </c>
      <c r="J138" s="141">
        <v>470.66</v>
      </c>
    </row>
    <row r="139" spans="1:10" ht="15" customHeight="1" x14ac:dyDescent="0.2">
      <c r="A139" s="349" t="s">
        <v>165</v>
      </c>
      <c r="B139" s="350" t="s">
        <v>8</v>
      </c>
      <c r="C139" s="349" t="s">
        <v>9</v>
      </c>
      <c r="D139" s="349" t="s">
        <v>501</v>
      </c>
      <c r="E139" s="350" t="s">
        <v>471</v>
      </c>
      <c r="F139" s="348" t="s">
        <v>502</v>
      </c>
      <c r="G139" s="350"/>
      <c r="H139" s="348" t="s">
        <v>503</v>
      </c>
      <c r="I139" s="350"/>
      <c r="J139" s="350" t="s">
        <v>473</v>
      </c>
    </row>
    <row r="140" spans="1:10" ht="15" customHeight="1" x14ac:dyDescent="0.2">
      <c r="A140" s="350"/>
      <c r="B140" s="350"/>
      <c r="C140" s="350"/>
      <c r="D140" s="350"/>
      <c r="E140" s="350"/>
      <c r="F140" s="133" t="s">
        <v>504</v>
      </c>
      <c r="G140" s="133" t="s">
        <v>505</v>
      </c>
      <c r="H140" s="133" t="s">
        <v>504</v>
      </c>
      <c r="I140" s="133" t="s">
        <v>505</v>
      </c>
      <c r="J140" s="350"/>
    </row>
    <row r="141" spans="1:10" ht="26.1" customHeight="1" x14ac:dyDescent="0.2">
      <c r="A141" s="172" t="s">
        <v>137</v>
      </c>
      <c r="B141" s="161" t="s">
        <v>555</v>
      </c>
      <c r="C141" s="172" t="s">
        <v>110</v>
      </c>
      <c r="D141" s="172" t="s">
        <v>556</v>
      </c>
      <c r="E141" s="162">
        <v>1</v>
      </c>
      <c r="F141" s="165">
        <v>1</v>
      </c>
      <c r="G141" s="165">
        <v>0</v>
      </c>
      <c r="H141" s="174">
        <v>322.90190000000001</v>
      </c>
      <c r="I141" s="174">
        <v>112.983</v>
      </c>
      <c r="J141" s="174">
        <v>322.90190000000001</v>
      </c>
    </row>
    <row r="142" spans="1:10" ht="20.100000000000001" customHeight="1" x14ac:dyDescent="0.2">
      <c r="A142" s="345"/>
      <c r="B142" s="345"/>
      <c r="C142" s="345"/>
      <c r="D142" s="345"/>
      <c r="E142" s="345"/>
      <c r="F142" s="345" t="s">
        <v>508</v>
      </c>
      <c r="G142" s="345"/>
      <c r="H142" s="345"/>
      <c r="I142" s="345"/>
      <c r="J142" s="163">
        <v>322.90190000000001</v>
      </c>
    </row>
    <row r="143" spans="1:10" ht="20.100000000000001" customHeight="1" x14ac:dyDescent="0.2">
      <c r="A143" s="168" t="s">
        <v>169</v>
      </c>
      <c r="B143" s="133" t="s">
        <v>8</v>
      </c>
      <c r="C143" s="168" t="s">
        <v>9</v>
      </c>
      <c r="D143" s="168" t="s">
        <v>470</v>
      </c>
      <c r="E143" s="133" t="s">
        <v>471</v>
      </c>
      <c r="F143" s="350" t="s">
        <v>472</v>
      </c>
      <c r="G143" s="350"/>
      <c r="H143" s="350"/>
      <c r="I143" s="350"/>
      <c r="J143" s="133" t="s">
        <v>473</v>
      </c>
    </row>
    <row r="144" spans="1:10" ht="24" customHeight="1" x14ac:dyDescent="0.2">
      <c r="A144" s="172" t="s">
        <v>137</v>
      </c>
      <c r="B144" s="161" t="s">
        <v>121</v>
      </c>
      <c r="C144" s="172" t="s">
        <v>110</v>
      </c>
      <c r="D144" s="172" t="s">
        <v>122</v>
      </c>
      <c r="E144" s="162">
        <v>3</v>
      </c>
      <c r="F144" s="172"/>
      <c r="G144" s="172"/>
      <c r="H144" s="172"/>
      <c r="I144" s="174">
        <v>23.782399999999999</v>
      </c>
      <c r="J144" s="174">
        <v>71.347200000000001</v>
      </c>
    </row>
    <row r="145" spans="1:10" ht="20.100000000000001" customHeight="1" x14ac:dyDescent="0.2">
      <c r="A145" s="345"/>
      <c r="B145" s="345"/>
      <c r="C145" s="345"/>
      <c r="D145" s="345"/>
      <c r="E145" s="345"/>
      <c r="F145" s="345" t="s">
        <v>474</v>
      </c>
      <c r="G145" s="345"/>
      <c r="H145" s="345"/>
      <c r="I145" s="345"/>
      <c r="J145" s="163">
        <v>71.347200000000001</v>
      </c>
    </row>
    <row r="146" spans="1:10" ht="20.100000000000001" customHeight="1" x14ac:dyDescent="0.2">
      <c r="A146" s="345"/>
      <c r="B146" s="345"/>
      <c r="C146" s="345"/>
      <c r="D146" s="345"/>
      <c r="E146" s="345"/>
      <c r="F146" s="345" t="s">
        <v>475</v>
      </c>
      <c r="G146" s="345"/>
      <c r="H146" s="345"/>
      <c r="I146" s="345"/>
      <c r="J146" s="163">
        <v>0</v>
      </c>
    </row>
    <row r="147" spans="1:10" ht="20.100000000000001" customHeight="1" x14ac:dyDescent="0.2">
      <c r="A147" s="345"/>
      <c r="B147" s="345"/>
      <c r="C147" s="345"/>
      <c r="D147" s="345"/>
      <c r="E147" s="345"/>
      <c r="F147" s="345" t="s">
        <v>476</v>
      </c>
      <c r="G147" s="345"/>
      <c r="H147" s="345"/>
      <c r="I147" s="345"/>
      <c r="J147" s="163">
        <v>394.2491</v>
      </c>
    </row>
    <row r="148" spans="1:10" ht="20.100000000000001" customHeight="1" x14ac:dyDescent="0.2">
      <c r="A148" s="345"/>
      <c r="B148" s="345"/>
      <c r="C148" s="345"/>
      <c r="D148" s="345"/>
      <c r="E148" s="345"/>
      <c r="F148" s="345" t="s">
        <v>477</v>
      </c>
      <c r="G148" s="345"/>
      <c r="H148" s="345"/>
      <c r="I148" s="345"/>
      <c r="J148" s="163">
        <v>5.04E-2</v>
      </c>
    </row>
    <row r="149" spans="1:10" ht="20.100000000000001" customHeight="1" x14ac:dyDescent="0.2">
      <c r="A149" s="345"/>
      <c r="B149" s="345"/>
      <c r="C149" s="345"/>
      <c r="D149" s="345"/>
      <c r="E149" s="345"/>
      <c r="F149" s="345" t="s">
        <v>478</v>
      </c>
      <c r="G149" s="345"/>
      <c r="H149" s="345"/>
      <c r="I149" s="345"/>
      <c r="J149" s="163">
        <v>1.4936</v>
      </c>
    </row>
    <row r="150" spans="1:10" ht="20.100000000000001" customHeight="1" x14ac:dyDescent="0.2">
      <c r="A150" s="345"/>
      <c r="B150" s="345"/>
      <c r="C150" s="345"/>
      <c r="D150" s="345"/>
      <c r="E150" s="345"/>
      <c r="F150" s="345" t="s">
        <v>479</v>
      </c>
      <c r="G150" s="345"/>
      <c r="H150" s="345"/>
      <c r="I150" s="345"/>
      <c r="J150" s="163">
        <v>6.2249999999999996</v>
      </c>
    </row>
    <row r="151" spans="1:10" ht="20.100000000000001" customHeight="1" x14ac:dyDescent="0.2">
      <c r="A151" s="345"/>
      <c r="B151" s="345"/>
      <c r="C151" s="345"/>
      <c r="D151" s="345"/>
      <c r="E151" s="345"/>
      <c r="F151" s="345" t="s">
        <v>480</v>
      </c>
      <c r="G151" s="345"/>
      <c r="H151" s="345"/>
      <c r="I151" s="345"/>
      <c r="J151" s="163">
        <v>63.333199999999998</v>
      </c>
    </row>
    <row r="152" spans="1:10" ht="20.100000000000001" customHeight="1" x14ac:dyDescent="0.2">
      <c r="A152" s="168" t="s">
        <v>179</v>
      </c>
      <c r="B152" s="133" t="s">
        <v>9</v>
      </c>
      <c r="C152" s="168" t="s">
        <v>8</v>
      </c>
      <c r="D152" s="168" t="s">
        <v>521</v>
      </c>
      <c r="E152" s="133" t="s">
        <v>471</v>
      </c>
      <c r="F152" s="133" t="s">
        <v>268</v>
      </c>
      <c r="G152" s="350" t="s">
        <v>513</v>
      </c>
      <c r="H152" s="350"/>
      <c r="I152" s="350"/>
      <c r="J152" s="133" t="s">
        <v>473</v>
      </c>
    </row>
    <row r="153" spans="1:10" ht="24" customHeight="1" x14ac:dyDescent="0.2">
      <c r="A153" s="172" t="s">
        <v>137</v>
      </c>
      <c r="B153" s="161" t="s">
        <v>110</v>
      </c>
      <c r="C153" s="172" t="s">
        <v>557</v>
      </c>
      <c r="D153" s="172" t="s">
        <v>558</v>
      </c>
      <c r="E153" s="162">
        <v>1</v>
      </c>
      <c r="F153" s="164" t="s">
        <v>336</v>
      </c>
      <c r="G153" s="389">
        <v>257.4425</v>
      </c>
      <c r="H153" s="389"/>
      <c r="I153" s="386"/>
      <c r="J153" s="174">
        <v>257.4425</v>
      </c>
    </row>
    <row r="154" spans="1:10" ht="20.100000000000001" customHeight="1" x14ac:dyDescent="0.2">
      <c r="A154" s="345"/>
      <c r="B154" s="345"/>
      <c r="C154" s="345"/>
      <c r="D154" s="345"/>
      <c r="E154" s="345"/>
      <c r="F154" s="345" t="s">
        <v>530</v>
      </c>
      <c r="G154" s="345"/>
      <c r="H154" s="345"/>
      <c r="I154" s="345"/>
      <c r="J154" s="163">
        <v>257.4425</v>
      </c>
    </row>
    <row r="155" spans="1:10" ht="20.100000000000001" customHeight="1" x14ac:dyDescent="0.2">
      <c r="A155" s="168" t="s">
        <v>511</v>
      </c>
      <c r="B155" s="133" t="s">
        <v>9</v>
      </c>
      <c r="C155" s="168" t="s">
        <v>8</v>
      </c>
      <c r="D155" s="168" t="s">
        <v>512</v>
      </c>
      <c r="E155" s="133" t="s">
        <v>471</v>
      </c>
      <c r="F155" s="133" t="s">
        <v>268</v>
      </c>
      <c r="G155" s="350" t="s">
        <v>513</v>
      </c>
      <c r="H155" s="350"/>
      <c r="I155" s="350"/>
      <c r="J155" s="133" t="s">
        <v>473</v>
      </c>
    </row>
    <row r="156" spans="1:10" ht="26.1" customHeight="1" x14ac:dyDescent="0.2">
      <c r="A156" s="170" t="s">
        <v>514</v>
      </c>
      <c r="B156" s="155" t="s">
        <v>110</v>
      </c>
      <c r="C156" s="170">
        <v>1109671</v>
      </c>
      <c r="D156" s="170" t="s">
        <v>559</v>
      </c>
      <c r="E156" s="157">
        <v>4.3E-3</v>
      </c>
      <c r="F156" s="156" t="s">
        <v>48</v>
      </c>
      <c r="G156" s="388">
        <v>549.39</v>
      </c>
      <c r="H156" s="388"/>
      <c r="I156" s="387"/>
      <c r="J156" s="173">
        <v>2.3624000000000001</v>
      </c>
    </row>
    <row r="157" spans="1:10" ht="39" customHeight="1" x14ac:dyDescent="0.2">
      <c r="A157" s="170" t="s">
        <v>514</v>
      </c>
      <c r="B157" s="155" t="s">
        <v>110</v>
      </c>
      <c r="C157" s="170">
        <v>1106165</v>
      </c>
      <c r="D157" s="170" t="s">
        <v>531</v>
      </c>
      <c r="E157" s="157">
        <v>0.22500000000000001</v>
      </c>
      <c r="F157" s="156" t="s">
        <v>48</v>
      </c>
      <c r="G157" s="388">
        <v>453.41</v>
      </c>
      <c r="H157" s="388"/>
      <c r="I157" s="387"/>
      <c r="J157" s="173">
        <v>102.01730000000001</v>
      </c>
    </row>
    <row r="158" spans="1:10" ht="39" customHeight="1" x14ac:dyDescent="0.2">
      <c r="A158" s="170" t="s">
        <v>514</v>
      </c>
      <c r="B158" s="155" t="s">
        <v>110</v>
      </c>
      <c r="C158" s="170">
        <v>3103302</v>
      </c>
      <c r="D158" s="170" t="s">
        <v>560</v>
      </c>
      <c r="E158" s="157">
        <v>0.6</v>
      </c>
      <c r="F158" s="156" t="s">
        <v>25</v>
      </c>
      <c r="G158" s="388">
        <v>73.349999999999994</v>
      </c>
      <c r="H158" s="388"/>
      <c r="I158" s="387"/>
      <c r="J158" s="173">
        <v>44.01</v>
      </c>
    </row>
    <row r="159" spans="1:10" ht="20.100000000000001" customHeight="1" x14ac:dyDescent="0.2">
      <c r="A159" s="345"/>
      <c r="B159" s="345"/>
      <c r="C159" s="345"/>
      <c r="D159" s="345"/>
      <c r="E159" s="345"/>
      <c r="F159" s="345" t="s">
        <v>516</v>
      </c>
      <c r="G159" s="345"/>
      <c r="H159" s="345"/>
      <c r="I159" s="345"/>
      <c r="J159" s="163">
        <v>148.3897</v>
      </c>
    </row>
    <row r="160" spans="1:10" ht="20.100000000000001" customHeight="1" x14ac:dyDescent="0.2">
      <c r="A160" s="168" t="s">
        <v>538</v>
      </c>
      <c r="B160" s="133" t="s">
        <v>9</v>
      </c>
      <c r="C160" s="168" t="s">
        <v>137</v>
      </c>
      <c r="D160" s="168" t="s">
        <v>539</v>
      </c>
      <c r="E160" s="133" t="s">
        <v>471</v>
      </c>
      <c r="F160" s="133" t="s">
        <v>268</v>
      </c>
      <c r="G160" s="348" t="s">
        <v>540</v>
      </c>
      <c r="H160" s="350"/>
      <c r="I160" s="350"/>
      <c r="J160" s="133" t="s">
        <v>473</v>
      </c>
    </row>
    <row r="161" spans="1:10" ht="20.100000000000001" customHeight="1" x14ac:dyDescent="0.2">
      <c r="A161" s="169"/>
      <c r="B161" s="169"/>
      <c r="C161" s="169"/>
      <c r="D161" s="169"/>
      <c r="E161" s="169"/>
      <c r="F161" s="169"/>
      <c r="G161" s="169" t="s">
        <v>541</v>
      </c>
      <c r="H161" s="169" t="s">
        <v>542</v>
      </c>
      <c r="I161" s="169" t="s">
        <v>543</v>
      </c>
      <c r="J161" s="169"/>
    </row>
    <row r="162" spans="1:10" ht="50.1" customHeight="1" x14ac:dyDescent="0.2">
      <c r="A162" s="170" t="s">
        <v>539</v>
      </c>
      <c r="B162" s="155" t="s">
        <v>110</v>
      </c>
      <c r="C162" s="170" t="s">
        <v>557</v>
      </c>
      <c r="D162" s="170" t="s">
        <v>561</v>
      </c>
      <c r="E162" s="157">
        <v>0.34040999999999999</v>
      </c>
      <c r="F162" s="156" t="s">
        <v>341</v>
      </c>
      <c r="G162" s="155" t="s">
        <v>1140</v>
      </c>
      <c r="H162" s="155" t="s">
        <v>1141</v>
      </c>
      <c r="I162" s="155" t="s">
        <v>1142</v>
      </c>
      <c r="J162" s="173">
        <v>0</v>
      </c>
    </row>
    <row r="163" spans="1:10" ht="20.100000000000001" customHeight="1" x14ac:dyDescent="0.2">
      <c r="A163" s="345"/>
      <c r="B163" s="345"/>
      <c r="C163" s="345"/>
      <c r="D163" s="345"/>
      <c r="E163" s="345"/>
      <c r="F163" s="345" t="s">
        <v>547</v>
      </c>
      <c r="G163" s="345"/>
      <c r="H163" s="345"/>
      <c r="I163" s="345"/>
      <c r="J163" s="163">
        <v>0</v>
      </c>
    </row>
    <row r="164" spans="1:10" ht="25.5" x14ac:dyDescent="0.2">
      <c r="A164" s="171"/>
      <c r="B164" s="171"/>
      <c r="C164" s="171"/>
      <c r="D164" s="171"/>
      <c r="E164" s="171" t="s">
        <v>465</v>
      </c>
      <c r="F164" s="159">
        <v>53.858669590361444</v>
      </c>
      <c r="G164" s="171" t="s">
        <v>466</v>
      </c>
      <c r="H164" s="159">
        <v>0</v>
      </c>
      <c r="I164" s="171" t="s">
        <v>467</v>
      </c>
      <c r="J164" s="159">
        <v>53.8586696851456</v>
      </c>
    </row>
    <row r="165" spans="1:10" ht="15" thickBot="1" x14ac:dyDescent="0.25">
      <c r="A165" s="171"/>
      <c r="B165" s="171"/>
      <c r="C165" s="171"/>
      <c r="D165" s="171"/>
      <c r="E165" s="171" t="s">
        <v>468</v>
      </c>
      <c r="F165" s="159">
        <v>110.04</v>
      </c>
      <c r="G165" s="171"/>
      <c r="H165" s="384" t="s">
        <v>469</v>
      </c>
      <c r="I165" s="384"/>
      <c r="J165" s="159">
        <v>580.70000000000005</v>
      </c>
    </row>
    <row r="166" spans="1:10" ht="0.95" customHeight="1" thickTop="1" x14ac:dyDescent="0.2">
      <c r="A166" s="160"/>
      <c r="B166" s="160"/>
      <c r="C166" s="160"/>
      <c r="D166" s="160"/>
      <c r="E166" s="160"/>
      <c r="F166" s="160"/>
      <c r="G166" s="160"/>
      <c r="H166" s="160"/>
      <c r="I166" s="160"/>
      <c r="J166" s="160"/>
    </row>
    <row r="167" spans="1:10" ht="18" customHeight="1" x14ac:dyDescent="0.2">
      <c r="A167" s="168" t="s">
        <v>55</v>
      </c>
      <c r="B167" s="133" t="s">
        <v>8</v>
      </c>
      <c r="C167" s="168" t="s">
        <v>9</v>
      </c>
      <c r="D167" s="168" t="s">
        <v>10</v>
      </c>
      <c r="E167" s="349" t="s">
        <v>454</v>
      </c>
      <c r="F167" s="349"/>
      <c r="G167" s="169" t="s">
        <v>11</v>
      </c>
      <c r="H167" s="133" t="s">
        <v>12</v>
      </c>
      <c r="I167" s="133" t="s">
        <v>13</v>
      </c>
      <c r="J167" s="133" t="s">
        <v>15</v>
      </c>
    </row>
    <row r="168" spans="1:10" ht="24" customHeight="1" x14ac:dyDescent="0.2">
      <c r="A168" s="138" t="s">
        <v>133</v>
      </c>
      <c r="B168" s="139" t="s">
        <v>337</v>
      </c>
      <c r="C168" s="138" t="s">
        <v>110</v>
      </c>
      <c r="D168" s="138" t="s">
        <v>115</v>
      </c>
      <c r="E168" s="385" t="s">
        <v>449</v>
      </c>
      <c r="F168" s="385"/>
      <c r="G168" s="140" t="s">
        <v>48</v>
      </c>
      <c r="H168" s="154">
        <v>1</v>
      </c>
      <c r="I168" s="141">
        <v>20.21</v>
      </c>
      <c r="J168" s="141">
        <v>20.21</v>
      </c>
    </row>
    <row r="169" spans="1:10" ht="15" customHeight="1" x14ac:dyDescent="0.2">
      <c r="A169" s="349" t="s">
        <v>165</v>
      </c>
      <c r="B169" s="350" t="s">
        <v>8</v>
      </c>
      <c r="C169" s="349" t="s">
        <v>9</v>
      </c>
      <c r="D169" s="349" t="s">
        <v>501</v>
      </c>
      <c r="E169" s="350" t="s">
        <v>471</v>
      </c>
      <c r="F169" s="348" t="s">
        <v>502</v>
      </c>
      <c r="G169" s="350"/>
      <c r="H169" s="348" t="s">
        <v>503</v>
      </c>
      <c r="I169" s="350"/>
      <c r="J169" s="350" t="s">
        <v>473</v>
      </c>
    </row>
    <row r="170" spans="1:10" ht="15" customHeight="1" x14ac:dyDescent="0.2">
      <c r="A170" s="350"/>
      <c r="B170" s="350"/>
      <c r="C170" s="350"/>
      <c r="D170" s="350"/>
      <c r="E170" s="350"/>
      <c r="F170" s="133" t="s">
        <v>504</v>
      </c>
      <c r="G170" s="133" t="s">
        <v>505</v>
      </c>
      <c r="H170" s="133" t="s">
        <v>504</v>
      </c>
      <c r="I170" s="133" t="s">
        <v>505</v>
      </c>
      <c r="J170" s="350"/>
    </row>
    <row r="171" spans="1:10" ht="26.1" customHeight="1" x14ac:dyDescent="0.2">
      <c r="A171" s="172" t="s">
        <v>137</v>
      </c>
      <c r="B171" s="161" t="s">
        <v>549</v>
      </c>
      <c r="C171" s="172" t="s">
        <v>110</v>
      </c>
      <c r="D171" s="172" t="s">
        <v>550</v>
      </c>
      <c r="E171" s="162">
        <v>1</v>
      </c>
      <c r="F171" s="165">
        <v>1</v>
      </c>
      <c r="G171" s="165">
        <v>0</v>
      </c>
      <c r="H171" s="174">
        <v>12.807399999999999</v>
      </c>
      <c r="I171" s="174">
        <v>2.7770000000000001</v>
      </c>
      <c r="J171" s="174">
        <v>12.807399999999999</v>
      </c>
    </row>
    <row r="172" spans="1:10" ht="20.100000000000001" customHeight="1" x14ac:dyDescent="0.2">
      <c r="A172" s="345"/>
      <c r="B172" s="345"/>
      <c r="C172" s="345"/>
      <c r="D172" s="345"/>
      <c r="E172" s="345"/>
      <c r="F172" s="345" t="s">
        <v>508</v>
      </c>
      <c r="G172" s="345"/>
      <c r="H172" s="345"/>
      <c r="I172" s="345"/>
      <c r="J172" s="163">
        <v>12.807399999999999</v>
      </c>
    </row>
    <row r="173" spans="1:10" ht="20.100000000000001" customHeight="1" x14ac:dyDescent="0.2">
      <c r="A173" s="168" t="s">
        <v>169</v>
      </c>
      <c r="B173" s="133" t="s">
        <v>8</v>
      </c>
      <c r="C173" s="168" t="s">
        <v>9</v>
      </c>
      <c r="D173" s="168" t="s">
        <v>470</v>
      </c>
      <c r="E173" s="133" t="s">
        <v>471</v>
      </c>
      <c r="F173" s="350" t="s">
        <v>472</v>
      </c>
      <c r="G173" s="350"/>
      <c r="H173" s="350"/>
      <c r="I173" s="350"/>
      <c r="J173" s="133" t="s">
        <v>473</v>
      </c>
    </row>
    <row r="174" spans="1:10" ht="24" customHeight="1" x14ac:dyDescent="0.2">
      <c r="A174" s="172" t="s">
        <v>137</v>
      </c>
      <c r="B174" s="161" t="s">
        <v>121</v>
      </c>
      <c r="C174" s="172" t="s">
        <v>110</v>
      </c>
      <c r="D174" s="172" t="s">
        <v>122</v>
      </c>
      <c r="E174" s="162">
        <v>2</v>
      </c>
      <c r="F174" s="172"/>
      <c r="G174" s="172"/>
      <c r="H174" s="172"/>
      <c r="I174" s="174">
        <v>23.782399999999999</v>
      </c>
      <c r="J174" s="174">
        <v>47.564799999999998</v>
      </c>
    </row>
    <row r="175" spans="1:10" ht="20.100000000000001" customHeight="1" x14ac:dyDescent="0.2">
      <c r="A175" s="345"/>
      <c r="B175" s="345"/>
      <c r="C175" s="345"/>
      <c r="D175" s="345"/>
      <c r="E175" s="345"/>
      <c r="F175" s="345" t="s">
        <v>474</v>
      </c>
      <c r="G175" s="345"/>
      <c r="H175" s="345"/>
      <c r="I175" s="345"/>
      <c r="J175" s="163">
        <v>47.564799999999998</v>
      </c>
    </row>
    <row r="176" spans="1:10" ht="20.100000000000001" customHeight="1" x14ac:dyDescent="0.2">
      <c r="A176" s="345"/>
      <c r="B176" s="345"/>
      <c r="C176" s="345"/>
      <c r="D176" s="345"/>
      <c r="E176" s="345"/>
      <c r="F176" s="345" t="s">
        <v>475</v>
      </c>
      <c r="G176" s="345"/>
      <c r="H176" s="345"/>
      <c r="I176" s="345"/>
      <c r="J176" s="163">
        <v>0</v>
      </c>
    </row>
    <row r="177" spans="1:10" ht="20.100000000000001" customHeight="1" x14ac:dyDescent="0.2">
      <c r="A177" s="345"/>
      <c r="B177" s="345"/>
      <c r="C177" s="345"/>
      <c r="D177" s="345"/>
      <c r="E177" s="345"/>
      <c r="F177" s="345" t="s">
        <v>476</v>
      </c>
      <c r="G177" s="345"/>
      <c r="H177" s="345"/>
      <c r="I177" s="345"/>
      <c r="J177" s="163">
        <v>60.372199999999999</v>
      </c>
    </row>
    <row r="178" spans="1:10" ht="20.100000000000001" customHeight="1" x14ac:dyDescent="0.2">
      <c r="A178" s="345"/>
      <c r="B178" s="345"/>
      <c r="C178" s="345"/>
      <c r="D178" s="345"/>
      <c r="E178" s="345"/>
      <c r="F178" s="345" t="s">
        <v>477</v>
      </c>
      <c r="G178" s="345"/>
      <c r="H178" s="345"/>
      <c r="I178" s="345"/>
      <c r="J178" s="163">
        <v>5.04E-2</v>
      </c>
    </row>
    <row r="179" spans="1:10" ht="20.100000000000001" customHeight="1" x14ac:dyDescent="0.2">
      <c r="A179" s="345"/>
      <c r="B179" s="345"/>
      <c r="C179" s="345"/>
      <c r="D179" s="345"/>
      <c r="E179" s="345"/>
      <c r="F179" s="345" t="s">
        <v>478</v>
      </c>
      <c r="G179" s="345"/>
      <c r="H179" s="345"/>
      <c r="I179" s="345"/>
      <c r="J179" s="163">
        <v>0.81579999999999997</v>
      </c>
    </row>
    <row r="180" spans="1:10" ht="20.100000000000001" customHeight="1" x14ac:dyDescent="0.2">
      <c r="A180" s="345"/>
      <c r="B180" s="345"/>
      <c r="C180" s="345"/>
      <c r="D180" s="345"/>
      <c r="E180" s="345"/>
      <c r="F180" s="345" t="s">
        <v>479</v>
      </c>
      <c r="G180" s="345"/>
      <c r="H180" s="345"/>
      <c r="I180" s="345"/>
      <c r="J180" s="163">
        <v>3.1124999999999998</v>
      </c>
    </row>
    <row r="181" spans="1:10" ht="20.100000000000001" customHeight="1" x14ac:dyDescent="0.2">
      <c r="A181" s="345"/>
      <c r="B181" s="345"/>
      <c r="C181" s="345"/>
      <c r="D181" s="345"/>
      <c r="E181" s="345"/>
      <c r="F181" s="345" t="s">
        <v>480</v>
      </c>
      <c r="G181" s="345"/>
      <c r="H181" s="345"/>
      <c r="I181" s="345"/>
      <c r="J181" s="163">
        <v>19.396699999999999</v>
      </c>
    </row>
    <row r="182" spans="1:10" ht="25.5" x14ac:dyDescent="0.2">
      <c r="A182" s="171"/>
      <c r="B182" s="171"/>
      <c r="C182" s="171"/>
      <c r="D182" s="171"/>
      <c r="E182" s="171" t="s">
        <v>465</v>
      </c>
      <c r="F182" s="159">
        <v>15.28186345381526</v>
      </c>
      <c r="G182" s="171" t="s">
        <v>466</v>
      </c>
      <c r="H182" s="159">
        <v>0</v>
      </c>
      <c r="I182" s="171" t="s">
        <v>467</v>
      </c>
      <c r="J182" s="159">
        <v>15.28186345381526</v>
      </c>
    </row>
    <row r="183" spans="1:10" ht="15" thickBot="1" x14ac:dyDescent="0.25">
      <c r="A183" s="171"/>
      <c r="B183" s="171"/>
      <c r="C183" s="171"/>
      <c r="D183" s="171"/>
      <c r="E183" s="171" t="s">
        <v>468</v>
      </c>
      <c r="F183" s="159">
        <v>4.72</v>
      </c>
      <c r="G183" s="171"/>
      <c r="H183" s="384" t="s">
        <v>469</v>
      </c>
      <c r="I183" s="384"/>
      <c r="J183" s="159">
        <v>24.93</v>
      </c>
    </row>
    <row r="184" spans="1:10" ht="0.95" customHeight="1" thickTop="1" x14ac:dyDescent="0.2">
      <c r="A184" s="160"/>
      <c r="B184" s="160"/>
      <c r="C184" s="160"/>
      <c r="D184" s="160"/>
      <c r="E184" s="160"/>
      <c r="F184" s="160"/>
      <c r="G184" s="160"/>
      <c r="H184" s="160"/>
      <c r="I184" s="160"/>
      <c r="J184" s="160"/>
    </row>
    <row r="185" spans="1:10" ht="18" customHeight="1" x14ac:dyDescent="0.2">
      <c r="A185" s="168" t="s">
        <v>59</v>
      </c>
      <c r="B185" s="133" t="s">
        <v>8</v>
      </c>
      <c r="C185" s="168" t="s">
        <v>9</v>
      </c>
      <c r="D185" s="168" t="s">
        <v>10</v>
      </c>
      <c r="E185" s="349" t="s">
        <v>454</v>
      </c>
      <c r="F185" s="349"/>
      <c r="G185" s="169" t="s">
        <v>11</v>
      </c>
      <c r="H185" s="133" t="s">
        <v>12</v>
      </c>
      <c r="I185" s="133" t="s">
        <v>13</v>
      </c>
      <c r="J185" s="133" t="s">
        <v>15</v>
      </c>
    </row>
    <row r="186" spans="1:10" ht="26.1" customHeight="1" x14ac:dyDescent="0.2">
      <c r="A186" s="138" t="s">
        <v>133</v>
      </c>
      <c r="B186" s="139" t="s">
        <v>338</v>
      </c>
      <c r="C186" s="138" t="s">
        <v>110</v>
      </c>
      <c r="D186" s="138" t="s">
        <v>119</v>
      </c>
      <c r="E186" s="385" t="s">
        <v>449</v>
      </c>
      <c r="F186" s="385"/>
      <c r="G186" s="140" t="s">
        <v>48</v>
      </c>
      <c r="H186" s="154">
        <v>1</v>
      </c>
      <c r="I186" s="141">
        <v>240.05</v>
      </c>
      <c r="J186" s="141">
        <v>240.05</v>
      </c>
    </row>
    <row r="187" spans="1:10" ht="15" customHeight="1" x14ac:dyDescent="0.2">
      <c r="A187" s="349" t="s">
        <v>165</v>
      </c>
      <c r="B187" s="350" t="s">
        <v>8</v>
      </c>
      <c r="C187" s="349" t="s">
        <v>9</v>
      </c>
      <c r="D187" s="349" t="s">
        <v>501</v>
      </c>
      <c r="E187" s="350" t="s">
        <v>471</v>
      </c>
      <c r="F187" s="348" t="s">
        <v>502</v>
      </c>
      <c r="G187" s="350"/>
      <c r="H187" s="348" t="s">
        <v>503</v>
      </c>
      <c r="I187" s="350"/>
      <c r="J187" s="350" t="s">
        <v>473</v>
      </c>
    </row>
    <row r="188" spans="1:10" ht="15" customHeight="1" x14ac:dyDescent="0.2">
      <c r="A188" s="350"/>
      <c r="B188" s="350"/>
      <c r="C188" s="350"/>
      <c r="D188" s="350"/>
      <c r="E188" s="350"/>
      <c r="F188" s="133" t="s">
        <v>504</v>
      </c>
      <c r="G188" s="133" t="s">
        <v>505</v>
      </c>
      <c r="H188" s="133" t="s">
        <v>504</v>
      </c>
      <c r="I188" s="133" t="s">
        <v>505</v>
      </c>
      <c r="J188" s="350"/>
    </row>
    <row r="189" spans="1:10" ht="26.1" customHeight="1" x14ac:dyDescent="0.2">
      <c r="A189" s="172" t="s">
        <v>137</v>
      </c>
      <c r="B189" s="161" t="s">
        <v>562</v>
      </c>
      <c r="C189" s="172" t="s">
        <v>110</v>
      </c>
      <c r="D189" s="172" t="s">
        <v>563</v>
      </c>
      <c r="E189" s="162">
        <v>1</v>
      </c>
      <c r="F189" s="165">
        <v>0.34</v>
      </c>
      <c r="G189" s="165">
        <v>0.66</v>
      </c>
      <c r="H189" s="174">
        <v>355.81189999999998</v>
      </c>
      <c r="I189" s="174">
        <v>96.755399999999995</v>
      </c>
      <c r="J189" s="174">
        <v>184.83459999999999</v>
      </c>
    </row>
    <row r="190" spans="1:10" ht="26.1" customHeight="1" x14ac:dyDescent="0.2">
      <c r="A190" s="172" t="s">
        <v>137</v>
      </c>
      <c r="B190" s="161" t="s">
        <v>564</v>
      </c>
      <c r="C190" s="172" t="s">
        <v>110</v>
      </c>
      <c r="D190" s="172" t="s">
        <v>565</v>
      </c>
      <c r="E190" s="162">
        <v>1</v>
      </c>
      <c r="F190" s="165">
        <v>1</v>
      </c>
      <c r="G190" s="165">
        <v>0</v>
      </c>
      <c r="H190" s="174">
        <v>370.07069999999999</v>
      </c>
      <c r="I190" s="174">
        <v>151.50290000000001</v>
      </c>
      <c r="J190" s="174">
        <v>370.07069999999999</v>
      </c>
    </row>
    <row r="191" spans="1:10" ht="26.1" customHeight="1" x14ac:dyDescent="0.2">
      <c r="A191" s="172" t="s">
        <v>137</v>
      </c>
      <c r="B191" s="161" t="s">
        <v>126</v>
      </c>
      <c r="C191" s="172" t="s">
        <v>110</v>
      </c>
      <c r="D191" s="172" t="s">
        <v>127</v>
      </c>
      <c r="E191" s="162">
        <v>1</v>
      </c>
      <c r="F191" s="165">
        <v>0.97</v>
      </c>
      <c r="G191" s="165">
        <v>0.03</v>
      </c>
      <c r="H191" s="174">
        <v>302.84969999999998</v>
      </c>
      <c r="I191" s="174">
        <v>148.1044</v>
      </c>
      <c r="J191" s="174">
        <v>298.20729999999998</v>
      </c>
    </row>
    <row r="192" spans="1:10" ht="26.1" customHeight="1" x14ac:dyDescent="0.2">
      <c r="A192" s="172" t="s">
        <v>137</v>
      </c>
      <c r="B192" s="161" t="s">
        <v>566</v>
      </c>
      <c r="C192" s="172" t="s">
        <v>110</v>
      </c>
      <c r="D192" s="172" t="s">
        <v>567</v>
      </c>
      <c r="E192" s="162">
        <v>1</v>
      </c>
      <c r="F192" s="165">
        <v>0.79</v>
      </c>
      <c r="G192" s="165">
        <v>0.21</v>
      </c>
      <c r="H192" s="174">
        <v>262.45580000000001</v>
      </c>
      <c r="I192" s="174">
        <v>114.2236</v>
      </c>
      <c r="J192" s="174">
        <v>231.327</v>
      </c>
    </row>
    <row r="193" spans="1:10" ht="20.100000000000001" customHeight="1" x14ac:dyDescent="0.2">
      <c r="A193" s="345"/>
      <c r="B193" s="345"/>
      <c r="C193" s="345"/>
      <c r="D193" s="345"/>
      <c r="E193" s="345"/>
      <c r="F193" s="345" t="s">
        <v>508</v>
      </c>
      <c r="G193" s="345"/>
      <c r="H193" s="345"/>
      <c r="I193" s="345"/>
      <c r="J193" s="163">
        <v>1084.4395999999999</v>
      </c>
    </row>
    <row r="194" spans="1:10" ht="20.100000000000001" customHeight="1" x14ac:dyDescent="0.2">
      <c r="A194" s="168" t="s">
        <v>169</v>
      </c>
      <c r="B194" s="133" t="s">
        <v>8</v>
      </c>
      <c r="C194" s="168" t="s">
        <v>9</v>
      </c>
      <c r="D194" s="168" t="s">
        <v>470</v>
      </c>
      <c r="E194" s="133" t="s">
        <v>471</v>
      </c>
      <c r="F194" s="350" t="s">
        <v>472</v>
      </c>
      <c r="G194" s="350"/>
      <c r="H194" s="350"/>
      <c r="I194" s="350"/>
      <c r="J194" s="133" t="s">
        <v>473</v>
      </c>
    </row>
    <row r="195" spans="1:10" ht="24" customHeight="1" x14ac:dyDescent="0.2">
      <c r="A195" s="172" t="s">
        <v>137</v>
      </c>
      <c r="B195" s="161" t="s">
        <v>121</v>
      </c>
      <c r="C195" s="172" t="s">
        <v>110</v>
      </c>
      <c r="D195" s="172" t="s">
        <v>122</v>
      </c>
      <c r="E195" s="162">
        <v>1</v>
      </c>
      <c r="F195" s="172"/>
      <c r="G195" s="172"/>
      <c r="H195" s="172"/>
      <c r="I195" s="174">
        <v>23.782399999999999</v>
      </c>
      <c r="J195" s="174">
        <v>23.782399999999999</v>
      </c>
    </row>
    <row r="196" spans="1:10" ht="20.100000000000001" customHeight="1" x14ac:dyDescent="0.2">
      <c r="A196" s="345"/>
      <c r="B196" s="345"/>
      <c r="C196" s="345"/>
      <c r="D196" s="345"/>
      <c r="E196" s="345"/>
      <c r="F196" s="345" t="s">
        <v>474</v>
      </c>
      <c r="G196" s="345"/>
      <c r="H196" s="345"/>
      <c r="I196" s="345"/>
      <c r="J196" s="163">
        <v>23.782399999999999</v>
      </c>
    </row>
    <row r="197" spans="1:10" ht="20.100000000000001" customHeight="1" x14ac:dyDescent="0.2">
      <c r="A197" s="345"/>
      <c r="B197" s="345"/>
      <c r="C197" s="345"/>
      <c r="D197" s="345"/>
      <c r="E197" s="345"/>
      <c r="F197" s="345" t="s">
        <v>475</v>
      </c>
      <c r="G197" s="345"/>
      <c r="H197" s="345"/>
      <c r="I197" s="345"/>
      <c r="J197" s="163">
        <v>0</v>
      </c>
    </row>
    <row r="198" spans="1:10" ht="20.100000000000001" customHeight="1" x14ac:dyDescent="0.2">
      <c r="A198" s="345"/>
      <c r="B198" s="345"/>
      <c r="C198" s="345"/>
      <c r="D198" s="345"/>
      <c r="E198" s="345"/>
      <c r="F198" s="345" t="s">
        <v>476</v>
      </c>
      <c r="G198" s="345"/>
      <c r="H198" s="345"/>
      <c r="I198" s="345"/>
      <c r="J198" s="163">
        <v>1108.222</v>
      </c>
    </row>
    <row r="199" spans="1:10" ht="20.100000000000001" customHeight="1" x14ac:dyDescent="0.2">
      <c r="A199" s="345"/>
      <c r="B199" s="345"/>
      <c r="C199" s="345"/>
      <c r="D199" s="345"/>
      <c r="E199" s="345"/>
      <c r="F199" s="345" t="s">
        <v>477</v>
      </c>
      <c r="G199" s="345"/>
      <c r="H199" s="345"/>
      <c r="I199" s="345"/>
      <c r="J199" s="163">
        <v>0.1605</v>
      </c>
    </row>
    <row r="200" spans="1:10" ht="20.100000000000001" customHeight="1" x14ac:dyDescent="0.2">
      <c r="A200" s="345"/>
      <c r="B200" s="345"/>
      <c r="C200" s="345"/>
      <c r="D200" s="345"/>
      <c r="E200" s="345"/>
      <c r="F200" s="345" t="s">
        <v>478</v>
      </c>
      <c r="G200" s="345"/>
      <c r="H200" s="345"/>
      <c r="I200" s="345"/>
      <c r="J200" s="163">
        <v>0.75790000000000002</v>
      </c>
    </row>
    <row r="201" spans="1:10" ht="20.100000000000001" customHeight="1" x14ac:dyDescent="0.2">
      <c r="A201" s="345"/>
      <c r="B201" s="345"/>
      <c r="C201" s="345"/>
      <c r="D201" s="345"/>
      <c r="E201" s="345"/>
      <c r="F201" s="345" t="s">
        <v>479</v>
      </c>
      <c r="G201" s="345"/>
      <c r="H201" s="345"/>
      <c r="I201" s="345"/>
      <c r="J201" s="163">
        <v>113.18</v>
      </c>
    </row>
    <row r="202" spans="1:10" ht="20.100000000000001" customHeight="1" x14ac:dyDescent="0.2">
      <c r="A202" s="345"/>
      <c r="B202" s="345"/>
      <c r="C202" s="345"/>
      <c r="D202" s="345"/>
      <c r="E202" s="345"/>
      <c r="F202" s="345" t="s">
        <v>480</v>
      </c>
      <c r="G202" s="345"/>
      <c r="H202" s="345"/>
      <c r="I202" s="345"/>
      <c r="J202" s="163">
        <v>9.7917000000000005</v>
      </c>
    </row>
    <row r="203" spans="1:10" ht="20.100000000000001" customHeight="1" x14ac:dyDescent="0.2">
      <c r="A203" s="168" t="s">
        <v>511</v>
      </c>
      <c r="B203" s="133" t="s">
        <v>9</v>
      </c>
      <c r="C203" s="168" t="s">
        <v>8</v>
      </c>
      <c r="D203" s="168" t="s">
        <v>512</v>
      </c>
      <c r="E203" s="133" t="s">
        <v>471</v>
      </c>
      <c r="F203" s="133" t="s">
        <v>268</v>
      </c>
      <c r="G203" s="350" t="s">
        <v>513</v>
      </c>
      <c r="H203" s="350"/>
      <c r="I203" s="350"/>
      <c r="J203" s="133" t="s">
        <v>473</v>
      </c>
    </row>
    <row r="204" spans="1:10" ht="26.1" customHeight="1" x14ac:dyDescent="0.2">
      <c r="A204" s="170" t="s">
        <v>514</v>
      </c>
      <c r="B204" s="155" t="s">
        <v>110</v>
      </c>
      <c r="C204" s="170">
        <v>6416040</v>
      </c>
      <c r="D204" s="170" t="s">
        <v>568</v>
      </c>
      <c r="E204" s="157">
        <v>1</v>
      </c>
      <c r="F204" s="156" t="s">
        <v>48</v>
      </c>
      <c r="G204" s="388">
        <v>221.69</v>
      </c>
      <c r="H204" s="388"/>
      <c r="I204" s="387"/>
      <c r="J204" s="173">
        <v>221.69</v>
      </c>
    </row>
    <row r="205" spans="1:10" ht="20.100000000000001" customHeight="1" x14ac:dyDescent="0.2">
      <c r="A205" s="345"/>
      <c r="B205" s="345"/>
      <c r="C205" s="345"/>
      <c r="D205" s="345"/>
      <c r="E205" s="345"/>
      <c r="F205" s="345" t="s">
        <v>516</v>
      </c>
      <c r="G205" s="345"/>
      <c r="H205" s="345"/>
      <c r="I205" s="345"/>
      <c r="J205" s="163">
        <v>221.69</v>
      </c>
    </row>
    <row r="206" spans="1:10" ht="20.100000000000001" customHeight="1" x14ac:dyDescent="0.2">
      <c r="A206" s="168" t="s">
        <v>533</v>
      </c>
      <c r="B206" s="133" t="s">
        <v>9</v>
      </c>
      <c r="C206" s="168" t="s">
        <v>137</v>
      </c>
      <c r="D206" s="168" t="s">
        <v>534</v>
      </c>
      <c r="E206" s="133" t="s">
        <v>8</v>
      </c>
      <c r="F206" s="133" t="s">
        <v>471</v>
      </c>
      <c r="G206" s="169" t="s">
        <v>268</v>
      </c>
      <c r="H206" s="350" t="s">
        <v>513</v>
      </c>
      <c r="I206" s="350"/>
      <c r="J206" s="133" t="s">
        <v>473</v>
      </c>
    </row>
    <row r="207" spans="1:10" ht="51.95" customHeight="1" x14ac:dyDescent="0.2">
      <c r="A207" s="170" t="s">
        <v>535</v>
      </c>
      <c r="B207" s="155" t="s">
        <v>110</v>
      </c>
      <c r="C207" s="170">
        <v>6416040</v>
      </c>
      <c r="D207" s="170" t="s">
        <v>569</v>
      </c>
      <c r="E207" s="155">
        <v>5914652</v>
      </c>
      <c r="F207" s="157">
        <v>2.2000000000000002</v>
      </c>
      <c r="G207" s="156" t="s">
        <v>120</v>
      </c>
      <c r="H207" s="388">
        <v>3.55</v>
      </c>
      <c r="I207" s="387"/>
      <c r="J207" s="173">
        <v>7.81</v>
      </c>
    </row>
    <row r="208" spans="1:10" ht="20.100000000000001" customHeight="1" x14ac:dyDescent="0.2">
      <c r="A208" s="345"/>
      <c r="B208" s="345"/>
      <c r="C208" s="345"/>
      <c r="D208" s="345"/>
      <c r="E208" s="345"/>
      <c r="F208" s="345" t="s">
        <v>537</v>
      </c>
      <c r="G208" s="345"/>
      <c r="H208" s="345"/>
      <c r="I208" s="345"/>
      <c r="J208" s="163">
        <v>7.81</v>
      </c>
    </row>
    <row r="209" spans="1:10" ht="20.100000000000001" customHeight="1" x14ac:dyDescent="0.2">
      <c r="A209" s="168" t="s">
        <v>538</v>
      </c>
      <c r="B209" s="133" t="s">
        <v>9</v>
      </c>
      <c r="C209" s="168" t="s">
        <v>137</v>
      </c>
      <c r="D209" s="168" t="s">
        <v>539</v>
      </c>
      <c r="E209" s="133" t="s">
        <v>471</v>
      </c>
      <c r="F209" s="133" t="s">
        <v>268</v>
      </c>
      <c r="G209" s="348" t="s">
        <v>540</v>
      </c>
      <c r="H209" s="350"/>
      <c r="I209" s="350"/>
      <c r="J209" s="133" t="s">
        <v>473</v>
      </c>
    </row>
    <row r="210" spans="1:10" ht="20.100000000000001" customHeight="1" x14ac:dyDescent="0.2">
      <c r="A210" s="169"/>
      <c r="B210" s="169"/>
      <c r="C210" s="169"/>
      <c r="D210" s="169"/>
      <c r="E210" s="169"/>
      <c r="F210" s="169"/>
      <c r="G210" s="169" t="s">
        <v>541</v>
      </c>
      <c r="H210" s="169" t="s">
        <v>542</v>
      </c>
      <c r="I210" s="169" t="s">
        <v>543</v>
      </c>
      <c r="J210" s="169"/>
    </row>
    <row r="211" spans="1:10" ht="50.1" customHeight="1" x14ac:dyDescent="0.2">
      <c r="A211" s="170" t="s">
        <v>539</v>
      </c>
      <c r="B211" s="155" t="s">
        <v>110</v>
      </c>
      <c r="C211" s="170">
        <v>6416040</v>
      </c>
      <c r="D211" s="170" t="s">
        <v>570</v>
      </c>
      <c r="E211" s="157">
        <v>2.2000000000000002</v>
      </c>
      <c r="F211" s="156" t="s">
        <v>341</v>
      </c>
      <c r="G211" s="155" t="s">
        <v>1137</v>
      </c>
      <c r="H211" s="155" t="s">
        <v>1138</v>
      </c>
      <c r="I211" s="155" t="s">
        <v>1139</v>
      </c>
      <c r="J211" s="173">
        <v>0</v>
      </c>
    </row>
    <row r="212" spans="1:10" ht="20.100000000000001" customHeight="1" x14ac:dyDescent="0.2">
      <c r="A212" s="345"/>
      <c r="B212" s="345"/>
      <c r="C212" s="345"/>
      <c r="D212" s="345"/>
      <c r="E212" s="345"/>
      <c r="F212" s="345" t="s">
        <v>547</v>
      </c>
      <c r="G212" s="345"/>
      <c r="H212" s="345"/>
      <c r="I212" s="345"/>
      <c r="J212" s="163">
        <v>0</v>
      </c>
    </row>
    <row r="213" spans="1:10" ht="25.5" x14ac:dyDescent="0.2">
      <c r="A213" s="171"/>
      <c r="B213" s="171"/>
      <c r="C213" s="171"/>
      <c r="D213" s="171"/>
      <c r="E213" s="171" t="s">
        <v>465</v>
      </c>
      <c r="F213" s="159">
        <v>0.84051599222477469</v>
      </c>
      <c r="G213" s="171" t="s">
        <v>466</v>
      </c>
      <c r="H213" s="159">
        <v>0</v>
      </c>
      <c r="I213" s="171" t="s">
        <v>467</v>
      </c>
      <c r="J213" s="159">
        <v>0.84051599222477469</v>
      </c>
    </row>
    <row r="214" spans="1:10" ht="15" thickBot="1" x14ac:dyDescent="0.25">
      <c r="A214" s="171"/>
      <c r="B214" s="171"/>
      <c r="C214" s="171"/>
      <c r="D214" s="171"/>
      <c r="E214" s="171" t="s">
        <v>468</v>
      </c>
      <c r="F214" s="159">
        <v>56.12</v>
      </c>
      <c r="G214" s="171"/>
      <c r="H214" s="384" t="s">
        <v>469</v>
      </c>
      <c r="I214" s="384"/>
      <c r="J214" s="159">
        <v>296.17</v>
      </c>
    </row>
    <row r="215" spans="1:10" ht="0.95" customHeight="1" thickTop="1" x14ac:dyDescent="0.2">
      <c r="A215" s="160"/>
      <c r="B215" s="160"/>
      <c r="C215" s="160"/>
      <c r="D215" s="160"/>
      <c r="E215" s="160"/>
      <c r="F215" s="160"/>
      <c r="G215" s="160"/>
      <c r="H215" s="160"/>
      <c r="I215" s="160"/>
      <c r="J215" s="160"/>
    </row>
    <row r="216" spans="1:10" ht="18" customHeight="1" x14ac:dyDescent="0.2">
      <c r="A216" s="168" t="s">
        <v>339</v>
      </c>
      <c r="B216" s="133" t="s">
        <v>8</v>
      </c>
      <c r="C216" s="168" t="s">
        <v>9</v>
      </c>
      <c r="D216" s="168" t="s">
        <v>10</v>
      </c>
      <c r="E216" s="349" t="s">
        <v>454</v>
      </c>
      <c r="F216" s="349"/>
      <c r="G216" s="169" t="s">
        <v>11</v>
      </c>
      <c r="H216" s="133" t="s">
        <v>12</v>
      </c>
      <c r="I216" s="133" t="s">
        <v>13</v>
      </c>
      <c r="J216" s="133" t="s">
        <v>15</v>
      </c>
    </row>
    <row r="217" spans="1:10" ht="26.1" customHeight="1" x14ac:dyDescent="0.2">
      <c r="A217" s="138" t="s">
        <v>133</v>
      </c>
      <c r="B217" s="139" t="s">
        <v>340</v>
      </c>
      <c r="C217" s="138" t="s">
        <v>110</v>
      </c>
      <c r="D217" s="138" t="s">
        <v>116</v>
      </c>
      <c r="E217" s="385" t="s">
        <v>449</v>
      </c>
      <c r="F217" s="385"/>
      <c r="G217" s="140" t="s">
        <v>341</v>
      </c>
      <c r="H217" s="154">
        <v>1</v>
      </c>
      <c r="I217" s="141">
        <v>0.82</v>
      </c>
      <c r="J217" s="141">
        <v>0.82</v>
      </c>
    </row>
    <row r="218" spans="1:10" ht="15" customHeight="1" x14ac:dyDescent="0.2">
      <c r="A218" s="349" t="s">
        <v>165</v>
      </c>
      <c r="B218" s="350" t="s">
        <v>8</v>
      </c>
      <c r="C218" s="349" t="s">
        <v>9</v>
      </c>
      <c r="D218" s="349" t="s">
        <v>501</v>
      </c>
      <c r="E218" s="350" t="s">
        <v>471</v>
      </c>
      <c r="F218" s="348" t="s">
        <v>502</v>
      </c>
      <c r="G218" s="350"/>
      <c r="H218" s="348" t="s">
        <v>503</v>
      </c>
      <c r="I218" s="350"/>
      <c r="J218" s="350" t="s">
        <v>473</v>
      </c>
    </row>
    <row r="219" spans="1:10" ht="15" customHeight="1" x14ac:dyDescent="0.2">
      <c r="A219" s="350"/>
      <c r="B219" s="350"/>
      <c r="C219" s="350"/>
      <c r="D219" s="350"/>
      <c r="E219" s="350"/>
      <c r="F219" s="133" t="s">
        <v>504</v>
      </c>
      <c r="G219" s="133" t="s">
        <v>505</v>
      </c>
      <c r="H219" s="133" t="s">
        <v>504</v>
      </c>
      <c r="I219" s="133" t="s">
        <v>505</v>
      </c>
      <c r="J219" s="350"/>
    </row>
    <row r="220" spans="1:10" ht="26.1" customHeight="1" x14ac:dyDescent="0.2">
      <c r="A220" s="172" t="s">
        <v>137</v>
      </c>
      <c r="B220" s="161" t="s">
        <v>226</v>
      </c>
      <c r="C220" s="172" t="s">
        <v>110</v>
      </c>
      <c r="D220" s="172" t="s">
        <v>225</v>
      </c>
      <c r="E220" s="162">
        <v>1</v>
      </c>
      <c r="F220" s="165">
        <v>1</v>
      </c>
      <c r="G220" s="165">
        <v>0</v>
      </c>
      <c r="H220" s="174">
        <v>307.32339999999999</v>
      </c>
      <c r="I220" s="174">
        <v>90.166300000000007</v>
      </c>
      <c r="J220" s="174">
        <v>307.32339999999999</v>
      </c>
    </row>
    <row r="221" spans="1:10" ht="20.100000000000001" customHeight="1" x14ac:dyDescent="0.2">
      <c r="A221" s="345"/>
      <c r="B221" s="345"/>
      <c r="C221" s="345"/>
      <c r="D221" s="345"/>
      <c r="E221" s="345"/>
      <c r="F221" s="345" t="s">
        <v>508</v>
      </c>
      <c r="G221" s="345"/>
      <c r="H221" s="345"/>
      <c r="I221" s="345"/>
      <c r="J221" s="163">
        <v>307.32339999999999</v>
      </c>
    </row>
    <row r="222" spans="1:10" ht="20.100000000000001" customHeight="1" x14ac:dyDescent="0.2">
      <c r="A222" s="345"/>
      <c r="B222" s="345"/>
      <c r="C222" s="345"/>
      <c r="D222" s="345"/>
      <c r="E222" s="345"/>
      <c r="F222" s="345" t="s">
        <v>476</v>
      </c>
      <c r="G222" s="345"/>
      <c r="H222" s="345"/>
      <c r="I222" s="345"/>
      <c r="J222" s="163">
        <v>307.32339999999999</v>
      </c>
    </row>
    <row r="223" spans="1:10" ht="20.100000000000001" customHeight="1" x14ac:dyDescent="0.2">
      <c r="A223" s="345"/>
      <c r="B223" s="345"/>
      <c r="C223" s="345"/>
      <c r="D223" s="345"/>
      <c r="E223" s="345"/>
      <c r="F223" s="345" t="s">
        <v>477</v>
      </c>
      <c r="G223" s="345"/>
      <c r="H223" s="345"/>
      <c r="I223" s="345"/>
      <c r="J223" s="163">
        <v>0</v>
      </c>
    </row>
    <row r="224" spans="1:10" ht="20.100000000000001" customHeight="1" x14ac:dyDescent="0.2">
      <c r="A224" s="345"/>
      <c r="B224" s="345"/>
      <c r="C224" s="345"/>
      <c r="D224" s="345"/>
      <c r="E224" s="345"/>
      <c r="F224" s="345" t="s">
        <v>478</v>
      </c>
      <c r="G224" s="345"/>
      <c r="H224" s="345"/>
      <c r="I224" s="345"/>
      <c r="J224" s="163">
        <v>0</v>
      </c>
    </row>
    <row r="225" spans="1:10" ht="20.100000000000001" customHeight="1" x14ac:dyDescent="0.2">
      <c r="A225" s="345"/>
      <c r="B225" s="345"/>
      <c r="C225" s="345"/>
      <c r="D225" s="345"/>
      <c r="E225" s="345"/>
      <c r="F225" s="345" t="s">
        <v>479</v>
      </c>
      <c r="G225" s="345"/>
      <c r="H225" s="345"/>
      <c r="I225" s="345"/>
      <c r="J225" s="163">
        <v>373.5</v>
      </c>
    </row>
    <row r="226" spans="1:10" ht="20.100000000000001" customHeight="1" x14ac:dyDescent="0.2">
      <c r="A226" s="345"/>
      <c r="B226" s="345"/>
      <c r="C226" s="345"/>
      <c r="D226" s="345"/>
      <c r="E226" s="345"/>
      <c r="F226" s="345" t="s">
        <v>480</v>
      </c>
      <c r="G226" s="345"/>
      <c r="H226" s="345"/>
      <c r="I226" s="345"/>
      <c r="J226" s="163">
        <v>0.82279999999999998</v>
      </c>
    </row>
    <row r="227" spans="1:10" ht="25.5" x14ac:dyDescent="0.2">
      <c r="A227" s="171"/>
      <c r="B227" s="171"/>
      <c r="C227" s="171"/>
      <c r="D227" s="171"/>
      <c r="E227" s="171" t="s">
        <v>465</v>
      </c>
      <c r="F227" s="159">
        <v>0</v>
      </c>
      <c r="G227" s="171" t="s">
        <v>466</v>
      </c>
      <c r="H227" s="159">
        <v>0</v>
      </c>
      <c r="I227" s="171" t="s">
        <v>467</v>
      </c>
      <c r="J227" s="159">
        <v>0</v>
      </c>
    </row>
    <row r="228" spans="1:10" ht="15" thickBot="1" x14ac:dyDescent="0.25">
      <c r="A228" s="171"/>
      <c r="B228" s="171"/>
      <c r="C228" s="171"/>
      <c r="D228" s="171"/>
      <c r="E228" s="171" t="s">
        <v>468</v>
      </c>
      <c r="F228" s="159">
        <v>0.19</v>
      </c>
      <c r="G228" s="171"/>
      <c r="H228" s="384" t="s">
        <v>469</v>
      </c>
      <c r="I228" s="384"/>
      <c r="J228" s="159">
        <v>1.01</v>
      </c>
    </row>
    <row r="229" spans="1:10" ht="0.95" customHeight="1" thickTop="1" x14ac:dyDescent="0.2">
      <c r="A229" s="160"/>
      <c r="B229" s="160"/>
      <c r="C229" s="160"/>
      <c r="D229" s="160"/>
      <c r="E229" s="160"/>
      <c r="F229" s="160"/>
      <c r="G229" s="160"/>
      <c r="H229" s="160"/>
      <c r="I229" s="160"/>
      <c r="J229" s="160"/>
    </row>
    <row r="230" spans="1:10" ht="18" customHeight="1" x14ac:dyDescent="0.2">
      <c r="A230" s="168" t="s">
        <v>342</v>
      </c>
      <c r="B230" s="133" t="s">
        <v>8</v>
      </c>
      <c r="C230" s="168" t="s">
        <v>9</v>
      </c>
      <c r="D230" s="168" t="s">
        <v>10</v>
      </c>
      <c r="E230" s="349" t="s">
        <v>454</v>
      </c>
      <c r="F230" s="349"/>
      <c r="G230" s="169" t="s">
        <v>11</v>
      </c>
      <c r="H230" s="133" t="s">
        <v>12</v>
      </c>
      <c r="I230" s="133" t="s">
        <v>13</v>
      </c>
      <c r="J230" s="133" t="s">
        <v>15</v>
      </c>
    </row>
    <row r="231" spans="1:10" ht="24" customHeight="1" x14ac:dyDescent="0.2">
      <c r="A231" s="138" t="s">
        <v>133</v>
      </c>
      <c r="B231" s="139" t="s">
        <v>343</v>
      </c>
      <c r="C231" s="138" t="s">
        <v>110</v>
      </c>
      <c r="D231" s="138" t="s">
        <v>344</v>
      </c>
      <c r="E231" s="385" t="s">
        <v>449</v>
      </c>
      <c r="F231" s="385"/>
      <c r="G231" s="140" t="s">
        <v>25</v>
      </c>
      <c r="H231" s="154">
        <v>1</v>
      </c>
      <c r="I231" s="141">
        <v>0.56000000000000005</v>
      </c>
      <c r="J231" s="141">
        <v>0.56000000000000005</v>
      </c>
    </row>
    <row r="232" spans="1:10" ht="15" customHeight="1" x14ac:dyDescent="0.2">
      <c r="A232" s="349" t="s">
        <v>165</v>
      </c>
      <c r="B232" s="350" t="s">
        <v>8</v>
      </c>
      <c r="C232" s="349" t="s">
        <v>9</v>
      </c>
      <c r="D232" s="349" t="s">
        <v>501</v>
      </c>
      <c r="E232" s="350" t="s">
        <v>471</v>
      </c>
      <c r="F232" s="348" t="s">
        <v>502</v>
      </c>
      <c r="G232" s="350"/>
      <c r="H232" s="348" t="s">
        <v>503</v>
      </c>
      <c r="I232" s="350"/>
      <c r="J232" s="350" t="s">
        <v>473</v>
      </c>
    </row>
    <row r="233" spans="1:10" ht="15" customHeight="1" x14ac:dyDescent="0.2">
      <c r="A233" s="350"/>
      <c r="B233" s="350"/>
      <c r="C233" s="350"/>
      <c r="D233" s="350"/>
      <c r="E233" s="350"/>
      <c r="F233" s="133" t="s">
        <v>504</v>
      </c>
      <c r="G233" s="133" t="s">
        <v>505</v>
      </c>
      <c r="H233" s="133" t="s">
        <v>504</v>
      </c>
      <c r="I233" s="133" t="s">
        <v>505</v>
      </c>
      <c r="J233" s="350"/>
    </row>
    <row r="234" spans="1:10" ht="26.1" customHeight="1" x14ac:dyDescent="0.2">
      <c r="A234" s="172" t="s">
        <v>137</v>
      </c>
      <c r="B234" s="161" t="s">
        <v>130</v>
      </c>
      <c r="C234" s="172" t="s">
        <v>110</v>
      </c>
      <c r="D234" s="172" t="s">
        <v>131</v>
      </c>
      <c r="E234" s="162">
        <v>1</v>
      </c>
      <c r="F234" s="165">
        <v>1</v>
      </c>
      <c r="G234" s="165">
        <v>0</v>
      </c>
      <c r="H234" s="174">
        <v>330.13929999999999</v>
      </c>
      <c r="I234" s="174">
        <v>108.142</v>
      </c>
      <c r="J234" s="174">
        <v>330.13929999999999</v>
      </c>
    </row>
    <row r="235" spans="1:10" ht="26.1" customHeight="1" x14ac:dyDescent="0.2">
      <c r="A235" s="172" t="s">
        <v>137</v>
      </c>
      <c r="B235" s="161" t="s">
        <v>571</v>
      </c>
      <c r="C235" s="172" t="s">
        <v>110</v>
      </c>
      <c r="D235" s="172" t="s">
        <v>572</v>
      </c>
      <c r="E235" s="162">
        <v>2</v>
      </c>
      <c r="F235" s="165">
        <v>1</v>
      </c>
      <c r="G235" s="165">
        <v>0</v>
      </c>
      <c r="H235" s="174">
        <v>100.6741</v>
      </c>
      <c r="I235" s="174">
        <v>65.310100000000006</v>
      </c>
      <c r="J235" s="174">
        <v>201.34819999999999</v>
      </c>
    </row>
    <row r="236" spans="1:10" ht="20.100000000000001" customHeight="1" x14ac:dyDescent="0.2">
      <c r="A236" s="345"/>
      <c r="B236" s="345"/>
      <c r="C236" s="345"/>
      <c r="D236" s="345"/>
      <c r="E236" s="345"/>
      <c r="F236" s="345" t="s">
        <v>508</v>
      </c>
      <c r="G236" s="345"/>
      <c r="H236" s="345"/>
      <c r="I236" s="345"/>
      <c r="J236" s="163">
        <v>531.48749999999995</v>
      </c>
    </row>
    <row r="237" spans="1:10" ht="20.100000000000001" customHeight="1" x14ac:dyDescent="0.2">
      <c r="A237" s="168" t="s">
        <v>169</v>
      </c>
      <c r="B237" s="133" t="s">
        <v>8</v>
      </c>
      <c r="C237" s="168" t="s">
        <v>9</v>
      </c>
      <c r="D237" s="168" t="s">
        <v>470</v>
      </c>
      <c r="E237" s="133" t="s">
        <v>471</v>
      </c>
      <c r="F237" s="350" t="s">
        <v>472</v>
      </c>
      <c r="G237" s="350"/>
      <c r="H237" s="350"/>
      <c r="I237" s="350"/>
      <c r="J237" s="133" t="s">
        <v>473</v>
      </c>
    </row>
    <row r="238" spans="1:10" ht="24" customHeight="1" x14ac:dyDescent="0.2">
      <c r="A238" s="172" t="s">
        <v>137</v>
      </c>
      <c r="B238" s="161" t="s">
        <v>121</v>
      </c>
      <c r="C238" s="172" t="s">
        <v>110</v>
      </c>
      <c r="D238" s="172" t="s">
        <v>122</v>
      </c>
      <c r="E238" s="162">
        <v>2</v>
      </c>
      <c r="F238" s="172"/>
      <c r="G238" s="172"/>
      <c r="H238" s="172"/>
      <c r="I238" s="174">
        <v>23.782399999999999</v>
      </c>
      <c r="J238" s="174">
        <v>47.564799999999998</v>
      </c>
    </row>
    <row r="239" spans="1:10" ht="20.100000000000001" customHeight="1" x14ac:dyDescent="0.2">
      <c r="A239" s="345"/>
      <c r="B239" s="345"/>
      <c r="C239" s="345"/>
      <c r="D239" s="345"/>
      <c r="E239" s="345"/>
      <c r="F239" s="345" t="s">
        <v>474</v>
      </c>
      <c r="G239" s="345"/>
      <c r="H239" s="345"/>
      <c r="I239" s="345"/>
      <c r="J239" s="163">
        <v>47.564799999999998</v>
      </c>
    </row>
    <row r="240" spans="1:10" ht="20.100000000000001" customHeight="1" x14ac:dyDescent="0.2">
      <c r="A240" s="345"/>
      <c r="B240" s="345"/>
      <c r="C240" s="345"/>
      <c r="D240" s="345"/>
      <c r="E240" s="345"/>
      <c r="F240" s="345" t="s">
        <v>475</v>
      </c>
      <c r="G240" s="345"/>
      <c r="H240" s="345"/>
      <c r="I240" s="345"/>
      <c r="J240" s="163">
        <v>0</v>
      </c>
    </row>
    <row r="241" spans="1:10" ht="20.100000000000001" customHeight="1" x14ac:dyDescent="0.2">
      <c r="A241" s="345"/>
      <c r="B241" s="345"/>
      <c r="C241" s="345"/>
      <c r="D241" s="345"/>
      <c r="E241" s="345"/>
      <c r="F241" s="345" t="s">
        <v>476</v>
      </c>
      <c r="G241" s="345"/>
      <c r="H241" s="345"/>
      <c r="I241" s="345"/>
      <c r="J241" s="163">
        <v>579.05229999999995</v>
      </c>
    </row>
    <row r="242" spans="1:10" ht="20.100000000000001" customHeight="1" x14ac:dyDescent="0.2">
      <c r="A242" s="345"/>
      <c r="B242" s="345"/>
      <c r="C242" s="345"/>
      <c r="D242" s="345"/>
      <c r="E242" s="345"/>
      <c r="F242" s="345" t="s">
        <v>477</v>
      </c>
      <c r="G242" s="345"/>
      <c r="H242" s="345"/>
      <c r="I242" s="345"/>
      <c r="J242" s="163">
        <v>0.1605</v>
      </c>
    </row>
    <row r="243" spans="1:10" ht="20.100000000000001" customHeight="1" x14ac:dyDescent="0.2">
      <c r="A243" s="345"/>
      <c r="B243" s="345"/>
      <c r="C243" s="345"/>
      <c r="D243" s="345"/>
      <c r="E243" s="345"/>
      <c r="F243" s="345" t="s">
        <v>478</v>
      </c>
      <c r="G243" s="345"/>
      <c r="H243" s="345"/>
      <c r="I243" s="345"/>
      <c r="J243" s="163">
        <v>4.0899999999999999E-2</v>
      </c>
    </row>
    <row r="244" spans="1:10" ht="20.100000000000001" customHeight="1" x14ac:dyDescent="0.2">
      <c r="A244" s="345"/>
      <c r="B244" s="345"/>
      <c r="C244" s="345"/>
      <c r="D244" s="345"/>
      <c r="E244" s="345"/>
      <c r="F244" s="345" t="s">
        <v>479</v>
      </c>
      <c r="G244" s="345"/>
      <c r="H244" s="345"/>
      <c r="I244" s="345"/>
      <c r="J244" s="163">
        <v>1125</v>
      </c>
    </row>
    <row r="245" spans="1:10" ht="20.100000000000001" customHeight="1" x14ac:dyDescent="0.2">
      <c r="A245" s="345"/>
      <c r="B245" s="345"/>
      <c r="C245" s="345"/>
      <c r="D245" s="345"/>
      <c r="E245" s="345"/>
      <c r="F245" s="345" t="s">
        <v>480</v>
      </c>
      <c r="G245" s="345"/>
      <c r="H245" s="345"/>
      <c r="I245" s="345"/>
      <c r="J245" s="163">
        <v>0.51470000000000005</v>
      </c>
    </row>
    <row r="246" spans="1:10" ht="25.5" x14ac:dyDescent="0.2">
      <c r="A246" s="171"/>
      <c r="B246" s="171"/>
      <c r="C246" s="171"/>
      <c r="D246" s="171"/>
      <c r="E246" s="171" t="s">
        <v>465</v>
      </c>
      <c r="F246" s="159">
        <v>4.2279822222222221E-2</v>
      </c>
      <c r="G246" s="171" t="s">
        <v>466</v>
      </c>
      <c r="H246" s="159">
        <v>0</v>
      </c>
      <c r="I246" s="171" t="s">
        <v>467</v>
      </c>
      <c r="J246" s="159">
        <v>4.2279822222222221E-2</v>
      </c>
    </row>
    <row r="247" spans="1:10" ht="15" thickBot="1" x14ac:dyDescent="0.25">
      <c r="A247" s="171"/>
      <c r="B247" s="171"/>
      <c r="C247" s="171"/>
      <c r="D247" s="171"/>
      <c r="E247" s="171" t="s">
        <v>468</v>
      </c>
      <c r="F247" s="159">
        <v>0.13</v>
      </c>
      <c r="G247" s="171"/>
      <c r="H247" s="384" t="s">
        <v>469</v>
      </c>
      <c r="I247" s="384"/>
      <c r="J247" s="159">
        <v>0.69</v>
      </c>
    </row>
    <row r="248" spans="1:10" ht="0.95" customHeight="1" thickTop="1" x14ac:dyDescent="0.2">
      <c r="A248" s="160"/>
      <c r="B248" s="160"/>
      <c r="C248" s="160"/>
      <c r="D248" s="160"/>
      <c r="E248" s="160"/>
      <c r="F248" s="160"/>
      <c r="G248" s="160"/>
      <c r="H248" s="160"/>
      <c r="I248" s="160"/>
      <c r="J248" s="160"/>
    </row>
    <row r="249" spans="1:10" ht="18" customHeight="1" x14ac:dyDescent="0.2">
      <c r="A249" s="168" t="s">
        <v>347</v>
      </c>
      <c r="B249" s="133" t="s">
        <v>8</v>
      </c>
      <c r="C249" s="168" t="s">
        <v>9</v>
      </c>
      <c r="D249" s="168" t="s">
        <v>10</v>
      </c>
      <c r="E249" s="349" t="s">
        <v>454</v>
      </c>
      <c r="F249" s="349"/>
      <c r="G249" s="169" t="s">
        <v>11</v>
      </c>
      <c r="H249" s="133" t="s">
        <v>12</v>
      </c>
      <c r="I249" s="133" t="s">
        <v>13</v>
      </c>
      <c r="J249" s="133" t="s">
        <v>15</v>
      </c>
    </row>
    <row r="250" spans="1:10" ht="39" customHeight="1" x14ac:dyDescent="0.2">
      <c r="A250" s="138" t="s">
        <v>133</v>
      </c>
      <c r="B250" s="139" t="s">
        <v>348</v>
      </c>
      <c r="C250" s="138" t="s">
        <v>23</v>
      </c>
      <c r="D250" s="138" t="s">
        <v>349</v>
      </c>
      <c r="E250" s="385" t="s">
        <v>573</v>
      </c>
      <c r="F250" s="385"/>
      <c r="G250" s="140" t="s">
        <v>350</v>
      </c>
      <c r="H250" s="154">
        <v>1</v>
      </c>
      <c r="I250" s="141">
        <v>1.69</v>
      </c>
      <c r="J250" s="141">
        <v>1.69</v>
      </c>
    </row>
    <row r="251" spans="1:10" ht="65.099999999999994" customHeight="1" x14ac:dyDescent="0.2">
      <c r="A251" s="170" t="s">
        <v>134</v>
      </c>
      <c r="B251" s="155" t="s">
        <v>574</v>
      </c>
      <c r="C251" s="170" t="s">
        <v>23</v>
      </c>
      <c r="D251" s="170" t="s">
        <v>575</v>
      </c>
      <c r="E251" s="387" t="s">
        <v>462</v>
      </c>
      <c r="F251" s="387"/>
      <c r="G251" s="156" t="s">
        <v>135</v>
      </c>
      <c r="H251" s="157">
        <v>2.8985999999999999E-3</v>
      </c>
      <c r="I251" s="158">
        <v>548.04</v>
      </c>
      <c r="J251" s="158">
        <v>1.58</v>
      </c>
    </row>
    <row r="252" spans="1:10" ht="65.099999999999994" customHeight="1" x14ac:dyDescent="0.2">
      <c r="A252" s="170" t="s">
        <v>134</v>
      </c>
      <c r="B252" s="155" t="s">
        <v>576</v>
      </c>
      <c r="C252" s="170" t="s">
        <v>23</v>
      </c>
      <c r="D252" s="170" t="s">
        <v>577</v>
      </c>
      <c r="E252" s="387" t="s">
        <v>462</v>
      </c>
      <c r="F252" s="387"/>
      <c r="G252" s="156" t="s">
        <v>136</v>
      </c>
      <c r="H252" s="157">
        <v>1.0889999999999999E-3</v>
      </c>
      <c r="I252" s="158">
        <v>104.09</v>
      </c>
      <c r="J252" s="158">
        <v>0.11</v>
      </c>
    </row>
    <row r="253" spans="1:10" ht="25.5" x14ac:dyDescent="0.2">
      <c r="A253" s="171"/>
      <c r="B253" s="171"/>
      <c r="C253" s="171"/>
      <c r="D253" s="171"/>
      <c r="E253" s="171" t="s">
        <v>465</v>
      </c>
      <c r="F253" s="159">
        <v>0.11</v>
      </c>
      <c r="G253" s="171" t="s">
        <v>466</v>
      </c>
      <c r="H253" s="159">
        <v>0</v>
      </c>
      <c r="I253" s="171" t="s">
        <v>467</v>
      </c>
      <c r="J253" s="159">
        <v>0.11</v>
      </c>
    </row>
    <row r="254" spans="1:10" ht="15" thickBot="1" x14ac:dyDescent="0.25">
      <c r="A254" s="171"/>
      <c r="B254" s="171"/>
      <c r="C254" s="171"/>
      <c r="D254" s="171"/>
      <c r="E254" s="171" t="s">
        <v>468</v>
      </c>
      <c r="F254" s="159">
        <v>0.39</v>
      </c>
      <c r="G254" s="171"/>
      <c r="H254" s="384" t="s">
        <v>469</v>
      </c>
      <c r="I254" s="384"/>
      <c r="J254" s="159">
        <v>2.08</v>
      </c>
    </row>
    <row r="255" spans="1:10" ht="0.95" customHeight="1" thickTop="1" x14ac:dyDescent="0.2">
      <c r="A255" s="160"/>
      <c r="B255" s="160"/>
      <c r="C255" s="160"/>
      <c r="D255" s="160"/>
      <c r="E255" s="160"/>
      <c r="F255" s="160"/>
      <c r="G255" s="160"/>
      <c r="H255" s="160"/>
      <c r="I255" s="160"/>
      <c r="J255" s="160"/>
    </row>
    <row r="256" spans="1:10" ht="18" customHeight="1" x14ac:dyDescent="0.2">
      <c r="A256" s="168" t="s">
        <v>351</v>
      </c>
      <c r="B256" s="133" t="s">
        <v>8</v>
      </c>
      <c r="C256" s="168" t="s">
        <v>9</v>
      </c>
      <c r="D256" s="168" t="s">
        <v>10</v>
      </c>
      <c r="E256" s="349" t="s">
        <v>454</v>
      </c>
      <c r="F256" s="349"/>
      <c r="G256" s="169" t="s">
        <v>11</v>
      </c>
      <c r="H256" s="133" t="s">
        <v>12</v>
      </c>
      <c r="I256" s="133" t="s">
        <v>13</v>
      </c>
      <c r="J256" s="133" t="s">
        <v>15</v>
      </c>
    </row>
    <row r="257" spans="1:10" ht="51.95" customHeight="1" x14ac:dyDescent="0.2">
      <c r="A257" s="138" t="s">
        <v>133</v>
      </c>
      <c r="B257" s="139" t="s">
        <v>352</v>
      </c>
      <c r="C257" s="138" t="s">
        <v>23</v>
      </c>
      <c r="D257" s="138" t="s">
        <v>353</v>
      </c>
      <c r="E257" s="385" t="s">
        <v>573</v>
      </c>
      <c r="F257" s="385"/>
      <c r="G257" s="140" t="s">
        <v>350</v>
      </c>
      <c r="H257" s="154">
        <v>1</v>
      </c>
      <c r="I257" s="141">
        <v>0.64</v>
      </c>
      <c r="J257" s="141">
        <v>0.64</v>
      </c>
    </row>
    <row r="258" spans="1:10" ht="65.099999999999994" customHeight="1" x14ac:dyDescent="0.2">
      <c r="A258" s="170" t="s">
        <v>134</v>
      </c>
      <c r="B258" s="155" t="s">
        <v>574</v>
      </c>
      <c r="C258" s="170" t="s">
        <v>23</v>
      </c>
      <c r="D258" s="170" t="s">
        <v>575</v>
      </c>
      <c r="E258" s="387" t="s">
        <v>462</v>
      </c>
      <c r="F258" s="387"/>
      <c r="G258" s="156" t="s">
        <v>135</v>
      </c>
      <c r="H258" s="157">
        <v>1.1111000000000001E-3</v>
      </c>
      <c r="I258" s="158">
        <v>548.04</v>
      </c>
      <c r="J258" s="158">
        <v>0.6</v>
      </c>
    </row>
    <row r="259" spans="1:10" ht="65.099999999999994" customHeight="1" x14ac:dyDescent="0.2">
      <c r="A259" s="170" t="s">
        <v>134</v>
      </c>
      <c r="B259" s="155" t="s">
        <v>576</v>
      </c>
      <c r="C259" s="170" t="s">
        <v>23</v>
      </c>
      <c r="D259" s="170" t="s">
        <v>577</v>
      </c>
      <c r="E259" s="387" t="s">
        <v>462</v>
      </c>
      <c r="F259" s="387"/>
      <c r="G259" s="156" t="s">
        <v>136</v>
      </c>
      <c r="H259" s="157">
        <v>4.1750000000000001E-4</v>
      </c>
      <c r="I259" s="158">
        <v>104.09</v>
      </c>
      <c r="J259" s="158">
        <v>0.04</v>
      </c>
    </row>
    <row r="260" spans="1:10" ht="25.5" x14ac:dyDescent="0.2">
      <c r="A260" s="171"/>
      <c r="B260" s="171"/>
      <c r="C260" s="171"/>
      <c r="D260" s="171"/>
      <c r="E260" s="171" t="s">
        <v>465</v>
      </c>
      <c r="F260" s="159">
        <v>0.04</v>
      </c>
      <c r="G260" s="171" t="s">
        <v>466</v>
      </c>
      <c r="H260" s="159">
        <v>0</v>
      </c>
      <c r="I260" s="171" t="s">
        <v>467</v>
      </c>
      <c r="J260" s="159">
        <v>0.04</v>
      </c>
    </row>
    <row r="261" spans="1:10" ht="15" thickBot="1" x14ac:dyDescent="0.25">
      <c r="A261" s="171"/>
      <c r="B261" s="171"/>
      <c r="C261" s="171"/>
      <c r="D261" s="171"/>
      <c r="E261" s="171" t="s">
        <v>468</v>
      </c>
      <c r="F261" s="159">
        <v>0.14000000000000001</v>
      </c>
      <c r="G261" s="171"/>
      <c r="H261" s="384" t="s">
        <v>469</v>
      </c>
      <c r="I261" s="384"/>
      <c r="J261" s="159">
        <v>0.78</v>
      </c>
    </row>
    <row r="262" spans="1:10" ht="0.95" customHeight="1" thickTop="1" x14ac:dyDescent="0.2">
      <c r="A262" s="160"/>
      <c r="B262" s="160"/>
      <c r="C262" s="160"/>
      <c r="D262" s="160"/>
      <c r="E262" s="160"/>
      <c r="F262" s="160"/>
      <c r="G262" s="160"/>
      <c r="H262" s="160"/>
      <c r="I262" s="160"/>
      <c r="J262" s="160"/>
    </row>
    <row r="263" spans="1:10" ht="18" customHeight="1" x14ac:dyDescent="0.2">
      <c r="A263" s="168" t="s">
        <v>354</v>
      </c>
      <c r="B263" s="133" t="s">
        <v>8</v>
      </c>
      <c r="C263" s="168" t="s">
        <v>9</v>
      </c>
      <c r="D263" s="168" t="s">
        <v>10</v>
      </c>
      <c r="E263" s="349" t="s">
        <v>454</v>
      </c>
      <c r="F263" s="349"/>
      <c r="G263" s="169" t="s">
        <v>11</v>
      </c>
      <c r="H263" s="133" t="s">
        <v>12</v>
      </c>
      <c r="I263" s="133" t="s">
        <v>13</v>
      </c>
      <c r="J263" s="133" t="s">
        <v>15</v>
      </c>
    </row>
    <row r="264" spans="1:10" ht="26.1" customHeight="1" x14ac:dyDescent="0.2">
      <c r="A264" s="138" t="s">
        <v>133</v>
      </c>
      <c r="B264" s="139" t="s">
        <v>355</v>
      </c>
      <c r="C264" s="138" t="s">
        <v>110</v>
      </c>
      <c r="D264" s="138" t="s">
        <v>356</v>
      </c>
      <c r="E264" s="385" t="s">
        <v>449</v>
      </c>
      <c r="F264" s="385"/>
      <c r="G264" s="140" t="s">
        <v>155</v>
      </c>
      <c r="H264" s="154">
        <v>1</v>
      </c>
      <c r="I264" s="141">
        <v>4969.53</v>
      </c>
      <c r="J264" s="141">
        <v>4969.53</v>
      </c>
    </row>
    <row r="265" spans="1:10" ht="20.100000000000001" customHeight="1" x14ac:dyDescent="0.2">
      <c r="A265" s="345"/>
      <c r="B265" s="345"/>
      <c r="C265" s="345"/>
      <c r="D265" s="345"/>
      <c r="E265" s="345"/>
      <c r="F265" s="345" t="s">
        <v>476</v>
      </c>
      <c r="G265" s="345"/>
      <c r="H265" s="345"/>
      <c r="I265" s="345"/>
      <c r="J265" s="163">
        <v>0</v>
      </c>
    </row>
    <row r="266" spans="1:10" ht="20.100000000000001" customHeight="1" x14ac:dyDescent="0.2">
      <c r="A266" s="345"/>
      <c r="B266" s="345"/>
      <c r="C266" s="345"/>
      <c r="D266" s="345"/>
      <c r="E266" s="345"/>
      <c r="F266" s="345" t="s">
        <v>477</v>
      </c>
      <c r="G266" s="345"/>
      <c r="H266" s="345"/>
      <c r="I266" s="345"/>
      <c r="J266" s="163">
        <v>0</v>
      </c>
    </row>
    <row r="267" spans="1:10" ht="20.100000000000001" customHeight="1" x14ac:dyDescent="0.2">
      <c r="A267" s="345"/>
      <c r="B267" s="345"/>
      <c r="C267" s="345"/>
      <c r="D267" s="345"/>
      <c r="E267" s="345"/>
      <c r="F267" s="345" t="s">
        <v>478</v>
      </c>
      <c r="G267" s="345"/>
      <c r="H267" s="345"/>
      <c r="I267" s="345"/>
      <c r="J267" s="163">
        <v>0</v>
      </c>
    </row>
    <row r="268" spans="1:10" ht="20.100000000000001" customHeight="1" x14ac:dyDescent="0.2">
      <c r="A268" s="345"/>
      <c r="B268" s="345"/>
      <c r="C268" s="345"/>
      <c r="D268" s="345"/>
      <c r="E268" s="345"/>
      <c r="F268" s="345" t="s">
        <v>479</v>
      </c>
      <c r="G268" s="345"/>
      <c r="H268" s="345"/>
      <c r="I268" s="345"/>
      <c r="J268" s="163">
        <v>1</v>
      </c>
    </row>
    <row r="269" spans="1:10" ht="20.100000000000001" customHeight="1" x14ac:dyDescent="0.2">
      <c r="A269" s="345"/>
      <c r="B269" s="345"/>
      <c r="C269" s="345"/>
      <c r="D269" s="345"/>
      <c r="E269" s="345"/>
      <c r="F269" s="345" t="s">
        <v>480</v>
      </c>
      <c r="G269" s="345"/>
      <c r="H269" s="345"/>
      <c r="I269" s="345"/>
      <c r="J269" s="163">
        <v>0</v>
      </c>
    </row>
    <row r="270" spans="1:10" ht="20.100000000000001" customHeight="1" x14ac:dyDescent="0.2">
      <c r="A270" s="168" t="s">
        <v>179</v>
      </c>
      <c r="B270" s="133" t="s">
        <v>9</v>
      </c>
      <c r="C270" s="168" t="s">
        <v>8</v>
      </c>
      <c r="D270" s="168" t="s">
        <v>521</v>
      </c>
      <c r="E270" s="133" t="s">
        <v>471</v>
      </c>
      <c r="F270" s="133" t="s">
        <v>268</v>
      </c>
      <c r="G270" s="350" t="s">
        <v>513</v>
      </c>
      <c r="H270" s="350"/>
      <c r="I270" s="350"/>
      <c r="J270" s="133" t="s">
        <v>473</v>
      </c>
    </row>
    <row r="271" spans="1:10" ht="26.1" customHeight="1" x14ac:dyDescent="0.2">
      <c r="A271" s="172" t="s">
        <v>137</v>
      </c>
      <c r="B271" s="161" t="s">
        <v>110</v>
      </c>
      <c r="C271" s="172" t="s">
        <v>578</v>
      </c>
      <c r="D271" s="172" t="s">
        <v>579</v>
      </c>
      <c r="E271" s="162">
        <v>39.5627</v>
      </c>
      <c r="F271" s="164" t="s">
        <v>524</v>
      </c>
      <c r="G271" s="389">
        <v>10.0275</v>
      </c>
      <c r="H271" s="389"/>
      <c r="I271" s="386"/>
      <c r="J271" s="174">
        <v>396.71499999999997</v>
      </c>
    </row>
    <row r="272" spans="1:10" ht="26.1" customHeight="1" x14ac:dyDescent="0.2">
      <c r="A272" s="172" t="s">
        <v>137</v>
      </c>
      <c r="B272" s="161" t="s">
        <v>110</v>
      </c>
      <c r="C272" s="172" t="s">
        <v>580</v>
      </c>
      <c r="D272" s="172" t="s">
        <v>581</v>
      </c>
      <c r="E272" s="162">
        <v>7.0000000000000007E-2</v>
      </c>
      <c r="F272" s="164" t="s">
        <v>336</v>
      </c>
      <c r="G272" s="389">
        <v>14.1043</v>
      </c>
      <c r="H272" s="389"/>
      <c r="I272" s="386"/>
      <c r="J272" s="174">
        <v>0.98729999999999996</v>
      </c>
    </row>
    <row r="273" spans="1:10" ht="20.100000000000001" customHeight="1" x14ac:dyDescent="0.2">
      <c r="A273" s="345"/>
      <c r="B273" s="345"/>
      <c r="C273" s="345"/>
      <c r="D273" s="345"/>
      <c r="E273" s="345"/>
      <c r="F273" s="345" t="s">
        <v>530</v>
      </c>
      <c r="G273" s="345"/>
      <c r="H273" s="345"/>
      <c r="I273" s="345"/>
      <c r="J273" s="163">
        <v>397.70229999999998</v>
      </c>
    </row>
    <row r="274" spans="1:10" ht="20.100000000000001" customHeight="1" x14ac:dyDescent="0.2">
      <c r="A274" s="168" t="s">
        <v>511</v>
      </c>
      <c r="B274" s="133" t="s">
        <v>9</v>
      </c>
      <c r="C274" s="168" t="s">
        <v>8</v>
      </c>
      <c r="D274" s="168" t="s">
        <v>512</v>
      </c>
      <c r="E274" s="133" t="s">
        <v>471</v>
      </c>
      <c r="F274" s="133" t="s">
        <v>268</v>
      </c>
      <c r="G274" s="350" t="s">
        <v>513</v>
      </c>
      <c r="H274" s="350"/>
      <c r="I274" s="350"/>
      <c r="J274" s="133" t="s">
        <v>473</v>
      </c>
    </row>
    <row r="275" spans="1:10" ht="24" customHeight="1" x14ac:dyDescent="0.2">
      <c r="A275" s="170" t="s">
        <v>514</v>
      </c>
      <c r="B275" s="155" t="s">
        <v>110</v>
      </c>
      <c r="C275" s="170">
        <v>1100657</v>
      </c>
      <c r="D275" s="170" t="s">
        <v>582</v>
      </c>
      <c r="E275" s="157">
        <v>2.2934999999999999</v>
      </c>
      <c r="F275" s="156" t="s">
        <v>48</v>
      </c>
      <c r="G275" s="388">
        <v>3.76</v>
      </c>
      <c r="H275" s="388"/>
      <c r="I275" s="387"/>
      <c r="J275" s="173">
        <v>8.6235999999999997</v>
      </c>
    </row>
    <row r="276" spans="1:10" ht="26.1" customHeight="1" x14ac:dyDescent="0.2">
      <c r="A276" s="170" t="s">
        <v>514</v>
      </c>
      <c r="B276" s="155" t="s">
        <v>110</v>
      </c>
      <c r="C276" s="170">
        <v>407819</v>
      </c>
      <c r="D276" s="170" t="s">
        <v>583</v>
      </c>
      <c r="E276" s="157">
        <v>128.7433</v>
      </c>
      <c r="F276" s="156" t="s">
        <v>524</v>
      </c>
      <c r="G276" s="388">
        <v>12.37</v>
      </c>
      <c r="H276" s="388"/>
      <c r="I276" s="387"/>
      <c r="J276" s="173">
        <v>1592.5545999999999</v>
      </c>
    </row>
    <row r="277" spans="1:10" ht="26.1" customHeight="1" x14ac:dyDescent="0.2">
      <c r="A277" s="170" t="s">
        <v>514</v>
      </c>
      <c r="B277" s="155" t="s">
        <v>110</v>
      </c>
      <c r="C277" s="170">
        <v>1107892</v>
      </c>
      <c r="D277" s="170" t="s">
        <v>584</v>
      </c>
      <c r="E277" s="157">
        <v>2.2934999999999999</v>
      </c>
      <c r="F277" s="156" t="s">
        <v>48</v>
      </c>
      <c r="G277" s="388">
        <v>528.66999999999996</v>
      </c>
      <c r="H277" s="388"/>
      <c r="I277" s="387"/>
      <c r="J277" s="173">
        <v>1212.5046</v>
      </c>
    </row>
    <row r="278" spans="1:10" ht="26.1" customHeight="1" x14ac:dyDescent="0.2">
      <c r="A278" s="170" t="s">
        <v>514</v>
      </c>
      <c r="B278" s="155" t="s">
        <v>110</v>
      </c>
      <c r="C278" s="170">
        <v>1106057</v>
      </c>
      <c r="D278" s="170" t="s">
        <v>585</v>
      </c>
      <c r="E278" s="157">
        <v>0.26879999999999998</v>
      </c>
      <c r="F278" s="156" t="s">
        <v>48</v>
      </c>
      <c r="G278" s="388">
        <v>515.82000000000005</v>
      </c>
      <c r="H278" s="388"/>
      <c r="I278" s="387"/>
      <c r="J278" s="173">
        <v>138.6524</v>
      </c>
    </row>
    <row r="279" spans="1:10" ht="26.1" customHeight="1" x14ac:dyDescent="0.2">
      <c r="A279" s="170" t="s">
        <v>514</v>
      </c>
      <c r="B279" s="155" t="s">
        <v>110</v>
      </c>
      <c r="C279" s="170">
        <v>4805757</v>
      </c>
      <c r="D279" s="170" t="s">
        <v>113</v>
      </c>
      <c r="E279" s="157">
        <v>14.82</v>
      </c>
      <c r="F279" s="156" t="s">
        <v>48</v>
      </c>
      <c r="G279" s="388">
        <v>7.03</v>
      </c>
      <c r="H279" s="388"/>
      <c r="I279" s="387"/>
      <c r="J279" s="173">
        <v>104.1846</v>
      </c>
    </row>
    <row r="280" spans="1:10" ht="39" customHeight="1" x14ac:dyDescent="0.2">
      <c r="A280" s="170" t="s">
        <v>514</v>
      </c>
      <c r="B280" s="155" t="s">
        <v>110</v>
      </c>
      <c r="C280" s="170">
        <v>3103302</v>
      </c>
      <c r="D280" s="170" t="s">
        <v>560</v>
      </c>
      <c r="E280" s="157">
        <v>19.930399999999999</v>
      </c>
      <c r="F280" s="156" t="s">
        <v>25</v>
      </c>
      <c r="G280" s="388">
        <v>73.349999999999994</v>
      </c>
      <c r="H280" s="388"/>
      <c r="I280" s="387"/>
      <c r="J280" s="173">
        <v>1461.8948</v>
      </c>
    </row>
    <row r="281" spans="1:10" ht="26.1" customHeight="1" x14ac:dyDescent="0.2">
      <c r="A281" s="170" t="s">
        <v>514</v>
      </c>
      <c r="B281" s="155" t="s">
        <v>110</v>
      </c>
      <c r="C281" s="170">
        <v>2408058</v>
      </c>
      <c r="D281" s="170" t="s">
        <v>586</v>
      </c>
      <c r="E281" s="157">
        <v>0.75922999999999996</v>
      </c>
      <c r="F281" s="156" t="s">
        <v>524</v>
      </c>
      <c r="G281" s="388">
        <v>68.52</v>
      </c>
      <c r="H281" s="388"/>
      <c r="I281" s="387"/>
      <c r="J281" s="173">
        <v>52.022399999999998</v>
      </c>
    </row>
    <row r="282" spans="1:10" ht="20.100000000000001" customHeight="1" x14ac:dyDescent="0.2">
      <c r="A282" s="345"/>
      <c r="B282" s="345"/>
      <c r="C282" s="345"/>
      <c r="D282" s="345"/>
      <c r="E282" s="345"/>
      <c r="F282" s="345" t="s">
        <v>516</v>
      </c>
      <c r="G282" s="345"/>
      <c r="H282" s="345"/>
      <c r="I282" s="345"/>
      <c r="J282" s="163">
        <v>4570.4369999999999</v>
      </c>
    </row>
    <row r="283" spans="1:10" ht="20.100000000000001" customHeight="1" x14ac:dyDescent="0.2">
      <c r="A283" s="168" t="s">
        <v>533</v>
      </c>
      <c r="B283" s="133" t="s">
        <v>9</v>
      </c>
      <c r="C283" s="168" t="s">
        <v>137</v>
      </c>
      <c r="D283" s="168" t="s">
        <v>534</v>
      </c>
      <c r="E283" s="133" t="s">
        <v>8</v>
      </c>
      <c r="F283" s="133" t="s">
        <v>471</v>
      </c>
      <c r="G283" s="169" t="s">
        <v>268</v>
      </c>
      <c r="H283" s="350" t="s">
        <v>513</v>
      </c>
      <c r="I283" s="350"/>
      <c r="J283" s="133" t="s">
        <v>473</v>
      </c>
    </row>
    <row r="284" spans="1:10" ht="39" customHeight="1" x14ac:dyDescent="0.2">
      <c r="A284" s="170" t="s">
        <v>535</v>
      </c>
      <c r="B284" s="155" t="s">
        <v>110</v>
      </c>
      <c r="C284" s="170" t="s">
        <v>578</v>
      </c>
      <c r="D284" s="170" t="s">
        <v>536</v>
      </c>
      <c r="E284" s="155">
        <v>5914655</v>
      </c>
      <c r="F284" s="157">
        <v>3.9559999999999998E-2</v>
      </c>
      <c r="G284" s="156" t="s">
        <v>120</v>
      </c>
      <c r="H284" s="388">
        <v>35.18</v>
      </c>
      <c r="I284" s="387"/>
      <c r="J284" s="173">
        <v>1.3916999999999999</v>
      </c>
    </row>
    <row r="285" spans="1:10" ht="39" customHeight="1" x14ac:dyDescent="0.2">
      <c r="A285" s="170" t="s">
        <v>535</v>
      </c>
      <c r="B285" s="155" t="s">
        <v>110</v>
      </c>
      <c r="C285" s="170" t="s">
        <v>580</v>
      </c>
      <c r="D285" s="170" t="s">
        <v>536</v>
      </c>
      <c r="E285" s="155">
        <v>5914655</v>
      </c>
      <c r="F285" s="157">
        <v>1E-4</v>
      </c>
      <c r="G285" s="156" t="s">
        <v>120</v>
      </c>
      <c r="H285" s="388">
        <v>35.18</v>
      </c>
      <c r="I285" s="387"/>
      <c r="J285" s="173">
        <v>3.5000000000000001E-3</v>
      </c>
    </row>
    <row r="286" spans="1:10" ht="20.100000000000001" customHeight="1" x14ac:dyDescent="0.2">
      <c r="A286" s="345"/>
      <c r="B286" s="345"/>
      <c r="C286" s="345"/>
      <c r="D286" s="345"/>
      <c r="E286" s="345"/>
      <c r="F286" s="345" t="s">
        <v>537</v>
      </c>
      <c r="G286" s="345"/>
      <c r="H286" s="345"/>
      <c r="I286" s="345"/>
      <c r="J286" s="163">
        <v>1.3952</v>
      </c>
    </row>
    <row r="287" spans="1:10" ht="20.100000000000001" customHeight="1" x14ac:dyDescent="0.2">
      <c r="A287" s="168" t="s">
        <v>538</v>
      </c>
      <c r="B287" s="133" t="s">
        <v>9</v>
      </c>
      <c r="C287" s="168" t="s">
        <v>137</v>
      </c>
      <c r="D287" s="168" t="s">
        <v>539</v>
      </c>
      <c r="E287" s="133" t="s">
        <v>471</v>
      </c>
      <c r="F287" s="133" t="s">
        <v>268</v>
      </c>
      <c r="G287" s="348" t="s">
        <v>540</v>
      </c>
      <c r="H287" s="350"/>
      <c r="I287" s="350"/>
      <c r="J287" s="133" t="s">
        <v>473</v>
      </c>
    </row>
    <row r="288" spans="1:10" ht="20.100000000000001" customHeight="1" x14ac:dyDescent="0.2">
      <c r="A288" s="169"/>
      <c r="B288" s="169"/>
      <c r="C288" s="169"/>
      <c r="D288" s="169"/>
      <c r="E288" s="169"/>
      <c r="F288" s="169"/>
      <c r="G288" s="169" t="s">
        <v>541</v>
      </c>
      <c r="H288" s="169" t="s">
        <v>542</v>
      </c>
      <c r="I288" s="169" t="s">
        <v>543</v>
      </c>
      <c r="J288" s="169"/>
    </row>
    <row r="289" spans="1:10" ht="50.1" customHeight="1" x14ac:dyDescent="0.2">
      <c r="A289" s="170" t="s">
        <v>539</v>
      </c>
      <c r="B289" s="155" t="s">
        <v>110</v>
      </c>
      <c r="C289" s="170" t="s">
        <v>578</v>
      </c>
      <c r="D289" s="170" t="s">
        <v>587</v>
      </c>
      <c r="E289" s="157">
        <v>3.9559999999999998E-2</v>
      </c>
      <c r="F289" s="156" t="s">
        <v>341</v>
      </c>
      <c r="G289" s="155" t="s">
        <v>1134</v>
      </c>
      <c r="H289" s="155" t="s">
        <v>1135</v>
      </c>
      <c r="I289" s="155" t="s">
        <v>1136</v>
      </c>
      <c r="J289" s="173">
        <v>0</v>
      </c>
    </row>
    <row r="290" spans="1:10" ht="50.1" customHeight="1" x14ac:dyDescent="0.2">
      <c r="A290" s="170" t="s">
        <v>539</v>
      </c>
      <c r="B290" s="155" t="s">
        <v>110</v>
      </c>
      <c r="C290" s="170" t="s">
        <v>580</v>
      </c>
      <c r="D290" s="170" t="s">
        <v>588</v>
      </c>
      <c r="E290" s="157">
        <v>1E-4</v>
      </c>
      <c r="F290" s="156" t="s">
        <v>341</v>
      </c>
      <c r="G290" s="155" t="s">
        <v>1134</v>
      </c>
      <c r="H290" s="155" t="s">
        <v>1135</v>
      </c>
      <c r="I290" s="155" t="s">
        <v>1136</v>
      </c>
      <c r="J290" s="173">
        <v>0</v>
      </c>
    </row>
    <row r="291" spans="1:10" ht="20.100000000000001" customHeight="1" x14ac:dyDescent="0.2">
      <c r="A291" s="345"/>
      <c r="B291" s="345"/>
      <c r="C291" s="345"/>
      <c r="D291" s="345"/>
      <c r="E291" s="345"/>
      <c r="F291" s="345" t="s">
        <v>547</v>
      </c>
      <c r="G291" s="345"/>
      <c r="H291" s="345"/>
      <c r="I291" s="345"/>
      <c r="J291" s="163">
        <v>0</v>
      </c>
    </row>
    <row r="292" spans="1:10" ht="25.5" x14ac:dyDescent="0.2">
      <c r="A292" s="171"/>
      <c r="B292" s="171"/>
      <c r="C292" s="171"/>
      <c r="D292" s="171"/>
      <c r="E292" s="171" t="s">
        <v>465</v>
      </c>
      <c r="F292" s="159">
        <v>1878.1207912</v>
      </c>
      <c r="G292" s="171" t="s">
        <v>466</v>
      </c>
      <c r="H292" s="159">
        <v>0</v>
      </c>
      <c r="I292" s="171" t="s">
        <v>467</v>
      </c>
      <c r="J292" s="159">
        <v>1878.1207919363349</v>
      </c>
    </row>
    <row r="293" spans="1:10" ht="19.5" customHeight="1" x14ac:dyDescent="0.2">
      <c r="A293" s="171"/>
      <c r="B293" s="171"/>
      <c r="C293" s="171"/>
      <c r="D293" s="171"/>
      <c r="E293" s="171" t="s">
        <v>468</v>
      </c>
      <c r="F293" s="159">
        <v>1161.8699999999999</v>
      </c>
      <c r="G293" s="171"/>
      <c r="H293" s="384" t="s">
        <v>469</v>
      </c>
      <c r="I293" s="384"/>
      <c r="J293" s="159">
        <v>6131.4</v>
      </c>
    </row>
    <row r="294" spans="1:10" ht="19.5" customHeight="1" x14ac:dyDescent="0.2">
      <c r="A294" s="171"/>
      <c r="B294" s="171"/>
      <c r="C294" s="171"/>
      <c r="D294" s="171"/>
      <c r="E294" s="171"/>
      <c r="F294" s="159"/>
      <c r="G294" s="171"/>
      <c r="H294" s="171"/>
      <c r="I294" s="171"/>
      <c r="J294" s="159"/>
    </row>
    <row r="295" spans="1:10" ht="19.5" customHeight="1" x14ac:dyDescent="0.2">
      <c r="A295" s="168" t="s">
        <v>1550</v>
      </c>
      <c r="B295" s="133" t="s">
        <v>8</v>
      </c>
      <c r="C295" s="168" t="s">
        <v>9</v>
      </c>
      <c r="D295" s="168" t="s">
        <v>10</v>
      </c>
      <c r="E295" s="349" t="s">
        <v>454</v>
      </c>
      <c r="F295" s="349"/>
      <c r="G295" s="169" t="s">
        <v>11</v>
      </c>
      <c r="H295" s="133" t="s">
        <v>12</v>
      </c>
      <c r="I295" s="133" t="s">
        <v>13</v>
      </c>
      <c r="J295" s="133" t="s">
        <v>15</v>
      </c>
    </row>
    <row r="296" spans="1:10" ht="19.5" customHeight="1" x14ac:dyDescent="0.2">
      <c r="A296" s="138" t="s">
        <v>133</v>
      </c>
      <c r="B296" s="139" t="s">
        <v>1551</v>
      </c>
      <c r="C296" s="138" t="s">
        <v>31</v>
      </c>
      <c r="D296" s="138" t="s">
        <v>1548</v>
      </c>
      <c r="E296" s="385" t="s">
        <v>1552</v>
      </c>
      <c r="F296" s="385"/>
      <c r="G296" s="140" t="s">
        <v>155</v>
      </c>
      <c r="H296" s="154">
        <v>1</v>
      </c>
      <c r="I296" s="141">
        <v>1900.28</v>
      </c>
      <c r="J296" s="141">
        <v>1900.28</v>
      </c>
    </row>
    <row r="297" spans="1:10" ht="38.25" x14ac:dyDescent="0.2">
      <c r="A297" s="170" t="s">
        <v>134</v>
      </c>
      <c r="B297" s="155" t="s">
        <v>1553</v>
      </c>
      <c r="C297" s="170" t="s">
        <v>31</v>
      </c>
      <c r="D297" s="170" t="s">
        <v>1554</v>
      </c>
      <c r="E297" s="387" t="s">
        <v>1555</v>
      </c>
      <c r="F297" s="387"/>
      <c r="G297" s="156" t="s">
        <v>25</v>
      </c>
      <c r="H297" s="157">
        <v>0.64</v>
      </c>
      <c r="I297" s="158">
        <v>196.09</v>
      </c>
      <c r="J297" s="158">
        <v>125.49</v>
      </c>
    </row>
    <row r="298" spans="1:10" ht="25.5" x14ac:dyDescent="0.2">
      <c r="A298" s="170" t="s">
        <v>134</v>
      </c>
      <c r="B298" s="155" t="s">
        <v>1178</v>
      </c>
      <c r="C298" s="170" t="s">
        <v>23</v>
      </c>
      <c r="D298" s="170" t="s">
        <v>1179</v>
      </c>
      <c r="E298" s="387" t="s">
        <v>459</v>
      </c>
      <c r="F298" s="387"/>
      <c r="G298" s="156" t="s">
        <v>39</v>
      </c>
      <c r="H298" s="157">
        <v>0.5</v>
      </c>
      <c r="I298" s="158">
        <v>29.88</v>
      </c>
      <c r="J298" s="158">
        <v>14.94</v>
      </c>
    </row>
    <row r="299" spans="1:10" ht="25.5" x14ac:dyDescent="0.2">
      <c r="A299" s="170" t="s">
        <v>134</v>
      </c>
      <c r="B299" s="155" t="s">
        <v>457</v>
      </c>
      <c r="C299" s="170" t="s">
        <v>23</v>
      </c>
      <c r="D299" s="170" t="s">
        <v>458</v>
      </c>
      <c r="E299" s="387" t="s">
        <v>459</v>
      </c>
      <c r="F299" s="387"/>
      <c r="G299" s="156" t="s">
        <v>39</v>
      </c>
      <c r="H299" s="157">
        <v>1</v>
      </c>
      <c r="I299" s="158">
        <v>24.83</v>
      </c>
      <c r="J299" s="158">
        <v>24.83</v>
      </c>
    </row>
    <row r="300" spans="1:10" ht="51" x14ac:dyDescent="0.2">
      <c r="A300" s="170" t="s">
        <v>134</v>
      </c>
      <c r="B300" s="155" t="s">
        <v>1556</v>
      </c>
      <c r="C300" s="170" t="s">
        <v>23</v>
      </c>
      <c r="D300" s="170" t="s">
        <v>1557</v>
      </c>
      <c r="E300" s="387" t="s">
        <v>1558</v>
      </c>
      <c r="F300" s="387"/>
      <c r="G300" s="156" t="s">
        <v>25</v>
      </c>
      <c r="H300" s="157">
        <v>2</v>
      </c>
      <c r="I300" s="158">
        <v>58.89</v>
      </c>
      <c r="J300" s="158">
        <v>117.78</v>
      </c>
    </row>
    <row r="301" spans="1:10" ht="25.5" x14ac:dyDescent="0.2">
      <c r="A301" s="170" t="s">
        <v>134</v>
      </c>
      <c r="B301" s="155" t="s">
        <v>1559</v>
      </c>
      <c r="C301" s="170" t="s">
        <v>23</v>
      </c>
      <c r="D301" s="170" t="s">
        <v>1560</v>
      </c>
      <c r="E301" s="387" t="s">
        <v>1561</v>
      </c>
      <c r="F301" s="387"/>
      <c r="G301" s="156" t="s">
        <v>48</v>
      </c>
      <c r="H301" s="157">
        <v>0.4</v>
      </c>
      <c r="I301" s="158">
        <v>122.38</v>
      </c>
      <c r="J301" s="158">
        <v>48.95</v>
      </c>
    </row>
    <row r="302" spans="1:10" ht="25.5" x14ac:dyDescent="0.2">
      <c r="A302" s="172" t="s">
        <v>137</v>
      </c>
      <c r="B302" s="161" t="s">
        <v>1562</v>
      </c>
      <c r="C302" s="172" t="s">
        <v>23</v>
      </c>
      <c r="D302" s="172" t="s">
        <v>1563</v>
      </c>
      <c r="E302" s="386" t="s">
        <v>521</v>
      </c>
      <c r="F302" s="386"/>
      <c r="G302" s="164" t="s">
        <v>80</v>
      </c>
      <c r="H302" s="162">
        <v>8.4</v>
      </c>
      <c r="I302" s="165">
        <v>58.52</v>
      </c>
      <c r="J302" s="165">
        <v>491.56799999999998</v>
      </c>
    </row>
    <row r="303" spans="1:10" ht="19.5" customHeight="1" x14ac:dyDescent="0.2">
      <c r="A303" s="172" t="s">
        <v>137</v>
      </c>
      <c r="B303" s="161" t="s">
        <v>1564</v>
      </c>
      <c r="C303" s="172" t="s">
        <v>110</v>
      </c>
      <c r="D303" s="172" t="s">
        <v>1565</v>
      </c>
      <c r="E303" s="386" t="s">
        <v>521</v>
      </c>
      <c r="F303" s="386"/>
      <c r="G303" s="164" t="s">
        <v>524</v>
      </c>
      <c r="H303" s="162">
        <v>34.51</v>
      </c>
      <c r="I303" s="165">
        <v>5.1965000000000003</v>
      </c>
      <c r="J303" s="165">
        <v>179.33121499999999</v>
      </c>
    </row>
    <row r="304" spans="1:10" ht="19.5" customHeight="1" x14ac:dyDescent="0.2">
      <c r="A304" s="172" t="s">
        <v>137</v>
      </c>
      <c r="B304" s="161" t="s">
        <v>1566</v>
      </c>
      <c r="C304" s="172" t="s">
        <v>23</v>
      </c>
      <c r="D304" s="172" t="s">
        <v>1567</v>
      </c>
      <c r="E304" s="386" t="s">
        <v>521</v>
      </c>
      <c r="F304" s="386"/>
      <c r="G304" s="164" t="s">
        <v>80</v>
      </c>
      <c r="H304" s="162">
        <v>28</v>
      </c>
      <c r="I304" s="165">
        <v>32.049999999999997</v>
      </c>
      <c r="J304" s="165">
        <v>897.4</v>
      </c>
    </row>
    <row r="305" spans="1:10" ht="19.5" customHeight="1" x14ac:dyDescent="0.2">
      <c r="A305" s="171"/>
      <c r="B305" s="171"/>
      <c r="C305" s="171"/>
      <c r="D305" s="171"/>
      <c r="E305" s="171" t="s">
        <v>465</v>
      </c>
      <c r="F305" s="159">
        <v>176.01</v>
      </c>
      <c r="G305" s="171" t="s">
        <v>466</v>
      </c>
      <c r="H305" s="159">
        <v>0</v>
      </c>
      <c r="I305" s="171" t="s">
        <v>467</v>
      </c>
      <c r="J305" s="159">
        <v>176.01</v>
      </c>
    </row>
    <row r="306" spans="1:10" ht="19.5" customHeight="1" x14ac:dyDescent="0.2">
      <c r="A306" s="171"/>
      <c r="B306" s="171"/>
      <c r="C306" s="171"/>
      <c r="D306" s="171"/>
      <c r="E306" s="171" t="s">
        <v>468</v>
      </c>
      <c r="F306" s="159">
        <v>444.28</v>
      </c>
      <c r="G306" s="171"/>
      <c r="H306" s="384" t="s">
        <v>469</v>
      </c>
      <c r="I306" s="384"/>
      <c r="J306" s="159">
        <v>2344.56</v>
      </c>
    </row>
    <row r="307" spans="1:10" ht="19.5" customHeight="1" x14ac:dyDescent="0.2">
      <c r="A307" s="168" t="s">
        <v>357</v>
      </c>
      <c r="B307" s="133" t="s">
        <v>8</v>
      </c>
      <c r="C307" s="168" t="s">
        <v>9</v>
      </c>
      <c r="D307" s="168" t="s">
        <v>10</v>
      </c>
      <c r="E307" s="349" t="s">
        <v>454</v>
      </c>
      <c r="F307" s="349"/>
      <c r="G307" s="169" t="s">
        <v>11</v>
      </c>
      <c r="H307" s="133" t="s">
        <v>12</v>
      </c>
      <c r="I307" s="133" t="s">
        <v>13</v>
      </c>
      <c r="J307" s="133" t="s">
        <v>15</v>
      </c>
    </row>
    <row r="308" spans="1:10" ht="26.1" customHeight="1" x14ac:dyDescent="0.2">
      <c r="A308" s="138" t="s">
        <v>133</v>
      </c>
      <c r="B308" s="139" t="s">
        <v>358</v>
      </c>
      <c r="C308" s="138" t="s">
        <v>110</v>
      </c>
      <c r="D308" s="138" t="s">
        <v>359</v>
      </c>
      <c r="E308" s="385" t="s">
        <v>449</v>
      </c>
      <c r="F308" s="385"/>
      <c r="G308" s="140" t="s">
        <v>336</v>
      </c>
      <c r="H308" s="154">
        <v>1</v>
      </c>
      <c r="I308" s="141">
        <v>51.88</v>
      </c>
      <c r="J308" s="141">
        <v>51.88</v>
      </c>
    </row>
    <row r="309" spans="1:10" ht="20.100000000000001" customHeight="1" x14ac:dyDescent="0.2">
      <c r="A309" s="345"/>
      <c r="B309" s="345"/>
      <c r="C309" s="345"/>
      <c r="D309" s="345"/>
      <c r="E309" s="345"/>
      <c r="F309" s="345" t="s">
        <v>476</v>
      </c>
      <c r="G309" s="345"/>
      <c r="H309" s="345"/>
      <c r="I309" s="345"/>
      <c r="J309" s="163">
        <v>0</v>
      </c>
    </row>
    <row r="310" spans="1:10" ht="20.100000000000001" customHeight="1" x14ac:dyDescent="0.2">
      <c r="A310" s="345"/>
      <c r="B310" s="345"/>
      <c r="C310" s="345"/>
      <c r="D310" s="345"/>
      <c r="E310" s="345"/>
      <c r="F310" s="345" t="s">
        <v>477</v>
      </c>
      <c r="G310" s="345"/>
      <c r="H310" s="345"/>
      <c r="I310" s="345"/>
      <c r="J310" s="163">
        <v>0</v>
      </c>
    </row>
    <row r="311" spans="1:10" ht="20.100000000000001" customHeight="1" x14ac:dyDescent="0.2">
      <c r="A311" s="345"/>
      <c r="B311" s="345"/>
      <c r="C311" s="345"/>
      <c r="D311" s="345"/>
      <c r="E311" s="345"/>
      <c r="F311" s="345" t="s">
        <v>478</v>
      </c>
      <c r="G311" s="345"/>
      <c r="H311" s="345"/>
      <c r="I311" s="345"/>
      <c r="J311" s="163">
        <v>0</v>
      </c>
    </row>
    <row r="312" spans="1:10" ht="20.100000000000001" customHeight="1" x14ac:dyDescent="0.2">
      <c r="A312" s="345"/>
      <c r="B312" s="345"/>
      <c r="C312" s="345"/>
      <c r="D312" s="345"/>
      <c r="E312" s="345"/>
      <c r="F312" s="345" t="s">
        <v>479</v>
      </c>
      <c r="G312" s="345"/>
      <c r="H312" s="345"/>
      <c r="I312" s="345"/>
      <c r="J312" s="163">
        <v>1</v>
      </c>
    </row>
    <row r="313" spans="1:10" ht="20.100000000000001" customHeight="1" x14ac:dyDescent="0.2">
      <c r="A313" s="345"/>
      <c r="B313" s="345"/>
      <c r="C313" s="345"/>
      <c r="D313" s="345"/>
      <c r="E313" s="345"/>
      <c r="F313" s="345" t="s">
        <v>480</v>
      </c>
      <c r="G313" s="345"/>
      <c r="H313" s="345"/>
      <c r="I313" s="345"/>
      <c r="J313" s="163">
        <v>0</v>
      </c>
    </row>
    <row r="314" spans="1:10" ht="20.100000000000001" customHeight="1" x14ac:dyDescent="0.2">
      <c r="A314" s="168" t="s">
        <v>511</v>
      </c>
      <c r="B314" s="133" t="s">
        <v>9</v>
      </c>
      <c r="C314" s="168" t="s">
        <v>8</v>
      </c>
      <c r="D314" s="168" t="s">
        <v>512</v>
      </c>
      <c r="E314" s="133" t="s">
        <v>471</v>
      </c>
      <c r="F314" s="133" t="s">
        <v>268</v>
      </c>
      <c r="G314" s="350" t="s">
        <v>513</v>
      </c>
      <c r="H314" s="350"/>
      <c r="I314" s="350"/>
      <c r="J314" s="133" t="s">
        <v>473</v>
      </c>
    </row>
    <row r="315" spans="1:10" ht="26.1" customHeight="1" x14ac:dyDescent="0.2">
      <c r="A315" s="170" t="s">
        <v>514</v>
      </c>
      <c r="B315" s="155" t="s">
        <v>110</v>
      </c>
      <c r="C315" s="170">
        <v>4805756</v>
      </c>
      <c r="D315" s="170" t="s">
        <v>589</v>
      </c>
      <c r="E315" s="157">
        <v>1.0294000000000001</v>
      </c>
      <c r="F315" s="156" t="s">
        <v>25</v>
      </c>
      <c r="G315" s="388">
        <v>5.62</v>
      </c>
      <c r="H315" s="388"/>
      <c r="I315" s="387"/>
      <c r="J315" s="173">
        <v>5.7851999999999997</v>
      </c>
    </row>
    <row r="316" spans="1:10" ht="26.1" customHeight="1" x14ac:dyDescent="0.2">
      <c r="A316" s="170" t="s">
        <v>514</v>
      </c>
      <c r="B316" s="155" t="s">
        <v>110</v>
      </c>
      <c r="C316" s="170">
        <v>1109669</v>
      </c>
      <c r="D316" s="170" t="s">
        <v>590</v>
      </c>
      <c r="E316" s="157">
        <v>1E-4</v>
      </c>
      <c r="F316" s="156" t="s">
        <v>48</v>
      </c>
      <c r="G316" s="388">
        <v>612.45000000000005</v>
      </c>
      <c r="H316" s="388"/>
      <c r="I316" s="387"/>
      <c r="J316" s="173">
        <v>6.1199999999999997E-2</v>
      </c>
    </row>
    <row r="317" spans="1:10" ht="26.1" customHeight="1" x14ac:dyDescent="0.2">
      <c r="A317" s="170" t="s">
        <v>514</v>
      </c>
      <c r="B317" s="155" t="s">
        <v>110</v>
      </c>
      <c r="C317" s="170">
        <v>1107892</v>
      </c>
      <c r="D317" s="170" t="s">
        <v>584</v>
      </c>
      <c r="E317" s="157">
        <v>7.6300000000000007E-2</v>
      </c>
      <c r="F317" s="156" t="s">
        <v>48</v>
      </c>
      <c r="G317" s="388">
        <v>528.66999999999996</v>
      </c>
      <c r="H317" s="388"/>
      <c r="I317" s="387"/>
      <c r="J317" s="173">
        <v>40.337499999999999</v>
      </c>
    </row>
    <row r="318" spans="1:10" ht="51.95" customHeight="1" x14ac:dyDescent="0.2">
      <c r="A318" s="170" t="s">
        <v>514</v>
      </c>
      <c r="B318" s="155" t="s">
        <v>110</v>
      </c>
      <c r="C318" s="170">
        <v>2004519</v>
      </c>
      <c r="D318" s="170" t="s">
        <v>591</v>
      </c>
      <c r="E318" s="157">
        <v>0.13639999999999999</v>
      </c>
      <c r="F318" s="156" t="s">
        <v>48</v>
      </c>
      <c r="G318" s="388">
        <v>27.81</v>
      </c>
      <c r="H318" s="388"/>
      <c r="I318" s="387"/>
      <c r="J318" s="173">
        <v>3.7932999999999999</v>
      </c>
    </row>
    <row r="319" spans="1:10" ht="26.1" customHeight="1" x14ac:dyDescent="0.2">
      <c r="A319" s="170" t="s">
        <v>514</v>
      </c>
      <c r="B319" s="155" t="s">
        <v>110</v>
      </c>
      <c r="C319" s="170">
        <v>3108022</v>
      </c>
      <c r="D319" s="170" t="s">
        <v>592</v>
      </c>
      <c r="E319" s="157">
        <v>0.51470000000000005</v>
      </c>
      <c r="F319" s="156" t="s">
        <v>336</v>
      </c>
      <c r="G319" s="388">
        <v>3.7</v>
      </c>
      <c r="H319" s="388"/>
      <c r="I319" s="387"/>
      <c r="J319" s="173">
        <v>1.9044000000000001</v>
      </c>
    </row>
    <row r="320" spans="1:10" ht="20.100000000000001" customHeight="1" x14ac:dyDescent="0.2">
      <c r="A320" s="345"/>
      <c r="B320" s="345"/>
      <c r="C320" s="345"/>
      <c r="D320" s="345"/>
      <c r="E320" s="345"/>
      <c r="F320" s="345" t="s">
        <v>516</v>
      </c>
      <c r="G320" s="345"/>
      <c r="H320" s="345"/>
      <c r="I320" s="345"/>
      <c r="J320" s="163">
        <v>51.881599999999999</v>
      </c>
    </row>
    <row r="321" spans="1:10" ht="25.5" x14ac:dyDescent="0.2">
      <c r="A321" s="171"/>
      <c r="B321" s="171"/>
      <c r="C321" s="171"/>
      <c r="D321" s="171"/>
      <c r="E321" s="171" t="s">
        <v>465</v>
      </c>
      <c r="F321" s="159">
        <v>11.261433800000001</v>
      </c>
      <c r="G321" s="171" t="s">
        <v>466</v>
      </c>
      <c r="H321" s="159">
        <v>0</v>
      </c>
      <c r="I321" s="171" t="s">
        <v>467</v>
      </c>
      <c r="J321" s="159">
        <v>11.26143385865551</v>
      </c>
    </row>
    <row r="322" spans="1:10" ht="15" thickBot="1" x14ac:dyDescent="0.25">
      <c r="A322" s="171"/>
      <c r="B322" s="171"/>
      <c r="C322" s="171"/>
      <c r="D322" s="171"/>
      <c r="E322" s="171" t="s">
        <v>468</v>
      </c>
      <c r="F322" s="159">
        <v>12.12</v>
      </c>
      <c r="G322" s="171"/>
      <c r="H322" s="384" t="s">
        <v>469</v>
      </c>
      <c r="I322" s="384"/>
      <c r="J322" s="159">
        <v>64</v>
      </c>
    </row>
    <row r="323" spans="1:10" ht="0.95" customHeight="1" thickTop="1" x14ac:dyDescent="0.2">
      <c r="A323" s="160"/>
      <c r="B323" s="160"/>
      <c r="C323" s="160"/>
      <c r="D323" s="160"/>
      <c r="E323" s="160"/>
      <c r="F323" s="160"/>
      <c r="G323" s="160"/>
      <c r="H323" s="160"/>
      <c r="I323" s="160"/>
      <c r="J323" s="160"/>
    </row>
    <row r="324" spans="1:10" ht="18" customHeight="1" x14ac:dyDescent="0.2">
      <c r="A324" s="168" t="s">
        <v>360</v>
      </c>
      <c r="B324" s="133" t="s">
        <v>8</v>
      </c>
      <c r="C324" s="168" t="s">
        <v>9</v>
      </c>
      <c r="D324" s="168" t="s">
        <v>10</v>
      </c>
      <c r="E324" s="349" t="s">
        <v>454</v>
      </c>
      <c r="F324" s="349"/>
      <c r="G324" s="169" t="s">
        <v>11</v>
      </c>
      <c r="H324" s="133" t="s">
        <v>12</v>
      </c>
      <c r="I324" s="133" t="s">
        <v>13</v>
      </c>
      <c r="J324" s="133" t="s">
        <v>15</v>
      </c>
    </row>
    <row r="325" spans="1:10" ht="26.1" customHeight="1" x14ac:dyDescent="0.2">
      <c r="A325" s="138" t="s">
        <v>133</v>
      </c>
      <c r="B325" s="139" t="s">
        <v>361</v>
      </c>
      <c r="C325" s="138" t="s">
        <v>110</v>
      </c>
      <c r="D325" s="138" t="s">
        <v>362</v>
      </c>
      <c r="E325" s="385" t="s">
        <v>449</v>
      </c>
      <c r="F325" s="385"/>
      <c r="G325" s="140" t="s">
        <v>155</v>
      </c>
      <c r="H325" s="154">
        <v>1</v>
      </c>
      <c r="I325" s="141">
        <v>798.59</v>
      </c>
      <c r="J325" s="141">
        <v>798.59</v>
      </c>
    </row>
    <row r="326" spans="1:10" ht="20.100000000000001" customHeight="1" x14ac:dyDescent="0.2">
      <c r="A326" s="345"/>
      <c r="B326" s="345"/>
      <c r="C326" s="345"/>
      <c r="D326" s="345"/>
      <c r="E326" s="345"/>
      <c r="F326" s="345" t="s">
        <v>476</v>
      </c>
      <c r="G326" s="345"/>
      <c r="H326" s="345"/>
      <c r="I326" s="345"/>
      <c r="J326" s="163">
        <v>0</v>
      </c>
    </row>
    <row r="327" spans="1:10" ht="20.100000000000001" customHeight="1" x14ac:dyDescent="0.2">
      <c r="A327" s="345"/>
      <c r="B327" s="345"/>
      <c r="C327" s="345"/>
      <c r="D327" s="345"/>
      <c r="E327" s="345"/>
      <c r="F327" s="345" t="s">
        <v>477</v>
      </c>
      <c r="G327" s="345"/>
      <c r="H327" s="345"/>
      <c r="I327" s="345"/>
      <c r="J327" s="163">
        <v>0</v>
      </c>
    </row>
    <row r="328" spans="1:10" ht="20.100000000000001" customHeight="1" x14ac:dyDescent="0.2">
      <c r="A328" s="345"/>
      <c r="B328" s="345"/>
      <c r="C328" s="345"/>
      <c r="D328" s="345"/>
      <c r="E328" s="345"/>
      <c r="F328" s="345" t="s">
        <v>478</v>
      </c>
      <c r="G328" s="345"/>
      <c r="H328" s="345"/>
      <c r="I328" s="345"/>
      <c r="J328" s="163">
        <v>0</v>
      </c>
    </row>
    <row r="329" spans="1:10" ht="20.100000000000001" customHeight="1" x14ac:dyDescent="0.2">
      <c r="A329" s="345"/>
      <c r="B329" s="345"/>
      <c r="C329" s="345"/>
      <c r="D329" s="345"/>
      <c r="E329" s="345"/>
      <c r="F329" s="345" t="s">
        <v>479</v>
      </c>
      <c r="G329" s="345"/>
      <c r="H329" s="345"/>
      <c r="I329" s="345"/>
      <c r="J329" s="163">
        <v>1</v>
      </c>
    </row>
    <row r="330" spans="1:10" ht="20.100000000000001" customHeight="1" x14ac:dyDescent="0.2">
      <c r="A330" s="345"/>
      <c r="B330" s="345"/>
      <c r="C330" s="345"/>
      <c r="D330" s="345"/>
      <c r="E330" s="345"/>
      <c r="F330" s="345" t="s">
        <v>480</v>
      </c>
      <c r="G330" s="345"/>
      <c r="H330" s="345"/>
      <c r="I330" s="345"/>
      <c r="J330" s="163">
        <v>0</v>
      </c>
    </row>
    <row r="331" spans="1:10" ht="20.100000000000001" customHeight="1" x14ac:dyDescent="0.2">
      <c r="A331" s="168" t="s">
        <v>511</v>
      </c>
      <c r="B331" s="133" t="s">
        <v>9</v>
      </c>
      <c r="C331" s="168" t="s">
        <v>8</v>
      </c>
      <c r="D331" s="168" t="s">
        <v>512</v>
      </c>
      <c r="E331" s="133" t="s">
        <v>471</v>
      </c>
      <c r="F331" s="133" t="s">
        <v>268</v>
      </c>
      <c r="G331" s="350" t="s">
        <v>513</v>
      </c>
      <c r="H331" s="350"/>
      <c r="I331" s="350"/>
      <c r="J331" s="133" t="s">
        <v>473</v>
      </c>
    </row>
    <row r="332" spans="1:10" ht="26.1" customHeight="1" x14ac:dyDescent="0.2">
      <c r="A332" s="170" t="s">
        <v>514</v>
      </c>
      <c r="B332" s="155" t="s">
        <v>110</v>
      </c>
      <c r="C332" s="170">
        <v>1107892</v>
      </c>
      <c r="D332" s="170" t="s">
        <v>584</v>
      </c>
      <c r="E332" s="157">
        <v>0.93200000000000005</v>
      </c>
      <c r="F332" s="156" t="s">
        <v>48</v>
      </c>
      <c r="G332" s="388">
        <v>528.66999999999996</v>
      </c>
      <c r="H332" s="388"/>
      <c r="I332" s="387"/>
      <c r="J332" s="173">
        <v>492.72039999999998</v>
      </c>
    </row>
    <row r="333" spans="1:10" ht="39" customHeight="1" x14ac:dyDescent="0.2">
      <c r="A333" s="170" t="s">
        <v>514</v>
      </c>
      <c r="B333" s="155" t="s">
        <v>110</v>
      </c>
      <c r="C333" s="170">
        <v>3103302</v>
      </c>
      <c r="D333" s="170" t="s">
        <v>560</v>
      </c>
      <c r="E333" s="157">
        <v>4.17</v>
      </c>
      <c r="F333" s="156" t="s">
        <v>25</v>
      </c>
      <c r="G333" s="388">
        <v>73.349999999999994</v>
      </c>
      <c r="H333" s="388"/>
      <c r="I333" s="387"/>
      <c r="J333" s="173">
        <v>305.86950000000002</v>
      </c>
    </row>
    <row r="334" spans="1:10" ht="20.100000000000001" customHeight="1" x14ac:dyDescent="0.2">
      <c r="A334" s="345"/>
      <c r="B334" s="345"/>
      <c r="C334" s="345"/>
      <c r="D334" s="345"/>
      <c r="E334" s="345"/>
      <c r="F334" s="345" t="s">
        <v>516</v>
      </c>
      <c r="G334" s="345"/>
      <c r="H334" s="345"/>
      <c r="I334" s="345"/>
      <c r="J334" s="163">
        <v>798.58989999999994</v>
      </c>
    </row>
    <row r="335" spans="1:10" ht="25.5" x14ac:dyDescent="0.2">
      <c r="A335" s="171"/>
      <c r="B335" s="171"/>
      <c r="C335" s="171"/>
      <c r="D335" s="171"/>
      <c r="E335" s="171" t="s">
        <v>465</v>
      </c>
      <c r="F335" s="159">
        <v>263.29028649999998</v>
      </c>
      <c r="G335" s="171" t="s">
        <v>466</v>
      </c>
      <c r="H335" s="159">
        <v>0</v>
      </c>
      <c r="I335" s="171" t="s">
        <v>467</v>
      </c>
      <c r="J335" s="159">
        <v>263.29028669042606</v>
      </c>
    </row>
    <row r="336" spans="1:10" ht="15" thickBot="1" x14ac:dyDescent="0.25">
      <c r="A336" s="171"/>
      <c r="B336" s="171"/>
      <c r="C336" s="171"/>
      <c r="D336" s="171"/>
      <c r="E336" s="171" t="s">
        <v>468</v>
      </c>
      <c r="F336" s="159">
        <v>186.71</v>
      </c>
      <c r="G336" s="171"/>
      <c r="H336" s="384" t="s">
        <v>469</v>
      </c>
      <c r="I336" s="384"/>
      <c r="J336" s="159">
        <v>985.3</v>
      </c>
    </row>
    <row r="337" spans="1:10" ht="0.95" customHeight="1" thickTop="1" x14ac:dyDescent="0.2">
      <c r="A337" s="160"/>
      <c r="B337" s="160"/>
      <c r="C337" s="160"/>
      <c r="D337" s="160"/>
      <c r="E337" s="160"/>
      <c r="F337" s="160"/>
      <c r="G337" s="160"/>
      <c r="H337" s="160"/>
      <c r="I337" s="160"/>
      <c r="J337" s="160"/>
    </row>
    <row r="338" spans="1:10" ht="18" customHeight="1" x14ac:dyDescent="0.2">
      <c r="A338" s="168" t="s">
        <v>65</v>
      </c>
      <c r="B338" s="133" t="s">
        <v>8</v>
      </c>
      <c r="C338" s="168" t="s">
        <v>9</v>
      </c>
      <c r="D338" s="168" t="s">
        <v>10</v>
      </c>
      <c r="E338" s="349" t="s">
        <v>454</v>
      </c>
      <c r="F338" s="349"/>
      <c r="G338" s="169" t="s">
        <v>11</v>
      </c>
      <c r="H338" s="133" t="s">
        <v>12</v>
      </c>
      <c r="I338" s="133" t="s">
        <v>13</v>
      </c>
      <c r="J338" s="133" t="s">
        <v>15</v>
      </c>
    </row>
    <row r="339" spans="1:10" ht="24" customHeight="1" x14ac:dyDescent="0.2">
      <c r="A339" s="138" t="s">
        <v>133</v>
      </c>
      <c r="B339" s="139" t="s">
        <v>363</v>
      </c>
      <c r="C339" s="138" t="s">
        <v>110</v>
      </c>
      <c r="D339" s="138" t="s">
        <v>129</v>
      </c>
      <c r="E339" s="385" t="s">
        <v>449</v>
      </c>
      <c r="F339" s="385"/>
      <c r="G339" s="140" t="s">
        <v>25</v>
      </c>
      <c r="H339" s="154">
        <v>1</v>
      </c>
      <c r="I339" s="141">
        <v>0.42</v>
      </c>
      <c r="J339" s="141">
        <v>0.42</v>
      </c>
    </row>
    <row r="340" spans="1:10" ht="15" customHeight="1" x14ac:dyDescent="0.2">
      <c r="A340" s="349" t="s">
        <v>165</v>
      </c>
      <c r="B340" s="350" t="s">
        <v>8</v>
      </c>
      <c r="C340" s="349" t="s">
        <v>9</v>
      </c>
      <c r="D340" s="349" t="s">
        <v>501</v>
      </c>
      <c r="E340" s="350" t="s">
        <v>471</v>
      </c>
      <c r="F340" s="348" t="s">
        <v>502</v>
      </c>
      <c r="G340" s="350"/>
      <c r="H340" s="348" t="s">
        <v>503</v>
      </c>
      <c r="I340" s="350"/>
      <c r="J340" s="350" t="s">
        <v>473</v>
      </c>
    </row>
    <row r="341" spans="1:10" ht="15" customHeight="1" x14ac:dyDescent="0.2">
      <c r="A341" s="350"/>
      <c r="B341" s="350"/>
      <c r="C341" s="350"/>
      <c r="D341" s="350"/>
      <c r="E341" s="350"/>
      <c r="F341" s="133" t="s">
        <v>504</v>
      </c>
      <c r="G341" s="133" t="s">
        <v>505</v>
      </c>
      <c r="H341" s="133" t="s">
        <v>504</v>
      </c>
      <c r="I341" s="133" t="s">
        <v>505</v>
      </c>
      <c r="J341" s="350"/>
    </row>
    <row r="342" spans="1:10" ht="26.1" customHeight="1" x14ac:dyDescent="0.2">
      <c r="A342" s="172" t="s">
        <v>137</v>
      </c>
      <c r="B342" s="161" t="s">
        <v>130</v>
      </c>
      <c r="C342" s="172" t="s">
        <v>110</v>
      </c>
      <c r="D342" s="172" t="s">
        <v>131</v>
      </c>
      <c r="E342" s="162">
        <v>1</v>
      </c>
      <c r="F342" s="165">
        <v>1</v>
      </c>
      <c r="G342" s="165">
        <v>0</v>
      </c>
      <c r="H342" s="174">
        <v>330.13929999999999</v>
      </c>
      <c r="I342" s="174">
        <v>108.142</v>
      </c>
      <c r="J342" s="174">
        <v>330.13929999999999</v>
      </c>
    </row>
    <row r="343" spans="1:10" ht="26.1" customHeight="1" x14ac:dyDescent="0.2">
      <c r="A343" s="172" t="s">
        <v>137</v>
      </c>
      <c r="B343" s="161" t="s">
        <v>571</v>
      </c>
      <c r="C343" s="172" t="s">
        <v>110</v>
      </c>
      <c r="D343" s="172" t="s">
        <v>572</v>
      </c>
      <c r="E343" s="162">
        <v>2</v>
      </c>
      <c r="F343" s="165">
        <v>1</v>
      </c>
      <c r="G343" s="165">
        <v>0</v>
      </c>
      <c r="H343" s="174">
        <v>100.6741</v>
      </c>
      <c r="I343" s="174">
        <v>65.310100000000006</v>
      </c>
      <c r="J343" s="174">
        <v>201.34819999999999</v>
      </c>
    </row>
    <row r="344" spans="1:10" ht="20.100000000000001" customHeight="1" x14ac:dyDescent="0.2">
      <c r="A344" s="345"/>
      <c r="B344" s="345"/>
      <c r="C344" s="345"/>
      <c r="D344" s="345"/>
      <c r="E344" s="345"/>
      <c r="F344" s="345" t="s">
        <v>508</v>
      </c>
      <c r="G344" s="345"/>
      <c r="H344" s="345"/>
      <c r="I344" s="345"/>
      <c r="J344" s="163">
        <v>531.48749999999995</v>
      </c>
    </row>
    <row r="345" spans="1:10" ht="20.100000000000001" customHeight="1" x14ac:dyDescent="0.2">
      <c r="A345" s="168" t="s">
        <v>169</v>
      </c>
      <c r="B345" s="133" t="s">
        <v>8</v>
      </c>
      <c r="C345" s="168" t="s">
        <v>9</v>
      </c>
      <c r="D345" s="168" t="s">
        <v>470</v>
      </c>
      <c r="E345" s="133" t="s">
        <v>471</v>
      </c>
      <c r="F345" s="350" t="s">
        <v>472</v>
      </c>
      <c r="G345" s="350"/>
      <c r="H345" s="350"/>
      <c r="I345" s="350"/>
      <c r="J345" s="133" t="s">
        <v>473</v>
      </c>
    </row>
    <row r="346" spans="1:10" ht="24" customHeight="1" x14ac:dyDescent="0.2">
      <c r="A346" s="172" t="s">
        <v>137</v>
      </c>
      <c r="B346" s="161" t="s">
        <v>121</v>
      </c>
      <c r="C346" s="172" t="s">
        <v>110</v>
      </c>
      <c r="D346" s="172" t="s">
        <v>122</v>
      </c>
      <c r="E346" s="162">
        <v>2</v>
      </c>
      <c r="F346" s="172"/>
      <c r="G346" s="172"/>
      <c r="H346" s="172"/>
      <c r="I346" s="174">
        <v>23.782399999999999</v>
      </c>
      <c r="J346" s="174">
        <v>47.564799999999998</v>
      </c>
    </row>
    <row r="347" spans="1:10" ht="20.100000000000001" customHeight="1" x14ac:dyDescent="0.2">
      <c r="A347" s="345"/>
      <c r="B347" s="345"/>
      <c r="C347" s="345"/>
      <c r="D347" s="345"/>
      <c r="E347" s="345"/>
      <c r="F347" s="345" t="s">
        <v>474</v>
      </c>
      <c r="G347" s="345"/>
      <c r="H347" s="345"/>
      <c r="I347" s="345"/>
      <c r="J347" s="163">
        <v>47.564799999999998</v>
      </c>
    </row>
    <row r="348" spans="1:10" ht="20.100000000000001" customHeight="1" x14ac:dyDescent="0.2">
      <c r="A348" s="345"/>
      <c r="B348" s="345"/>
      <c r="C348" s="345"/>
      <c r="D348" s="345"/>
      <c r="E348" s="345"/>
      <c r="F348" s="345" t="s">
        <v>475</v>
      </c>
      <c r="G348" s="345"/>
      <c r="H348" s="345"/>
      <c r="I348" s="345"/>
      <c r="J348" s="163">
        <v>0</v>
      </c>
    </row>
    <row r="349" spans="1:10" ht="20.100000000000001" customHeight="1" x14ac:dyDescent="0.2">
      <c r="A349" s="345"/>
      <c r="B349" s="345"/>
      <c r="C349" s="345"/>
      <c r="D349" s="345"/>
      <c r="E349" s="345"/>
      <c r="F349" s="345" t="s">
        <v>476</v>
      </c>
      <c r="G349" s="345"/>
      <c r="H349" s="345"/>
      <c r="I349" s="345"/>
      <c r="J349" s="163">
        <v>579.05229999999995</v>
      </c>
    </row>
    <row r="350" spans="1:10" ht="20.100000000000001" customHeight="1" x14ac:dyDescent="0.2">
      <c r="A350" s="345"/>
      <c r="B350" s="345"/>
      <c r="C350" s="345"/>
      <c r="D350" s="345"/>
      <c r="E350" s="345"/>
      <c r="F350" s="345" t="s">
        <v>477</v>
      </c>
      <c r="G350" s="345"/>
      <c r="H350" s="345"/>
      <c r="I350" s="345"/>
      <c r="J350" s="163">
        <v>0.1605</v>
      </c>
    </row>
    <row r="351" spans="1:10" ht="20.100000000000001" customHeight="1" x14ac:dyDescent="0.2">
      <c r="A351" s="345"/>
      <c r="B351" s="345"/>
      <c r="C351" s="345"/>
      <c r="D351" s="345"/>
      <c r="E351" s="345"/>
      <c r="F351" s="345" t="s">
        <v>478</v>
      </c>
      <c r="G351" s="345"/>
      <c r="H351" s="345"/>
      <c r="I351" s="345"/>
      <c r="J351" s="163">
        <v>3.0599999999999999E-2</v>
      </c>
    </row>
    <row r="352" spans="1:10" ht="20.100000000000001" customHeight="1" x14ac:dyDescent="0.2">
      <c r="A352" s="345"/>
      <c r="B352" s="345"/>
      <c r="C352" s="345"/>
      <c r="D352" s="345"/>
      <c r="E352" s="345"/>
      <c r="F352" s="345" t="s">
        <v>479</v>
      </c>
      <c r="G352" s="345"/>
      <c r="H352" s="345"/>
      <c r="I352" s="345"/>
      <c r="J352" s="163">
        <v>1500</v>
      </c>
    </row>
    <row r="353" spans="1:10" ht="20.100000000000001" customHeight="1" x14ac:dyDescent="0.2">
      <c r="A353" s="345"/>
      <c r="B353" s="345"/>
      <c r="C353" s="345"/>
      <c r="D353" s="345"/>
      <c r="E353" s="345"/>
      <c r="F353" s="345" t="s">
        <v>480</v>
      </c>
      <c r="G353" s="345"/>
      <c r="H353" s="345"/>
      <c r="I353" s="345"/>
      <c r="J353" s="163">
        <v>0.38600000000000001</v>
      </c>
    </row>
    <row r="354" spans="1:10" ht="25.5" x14ac:dyDescent="0.2">
      <c r="A354" s="171"/>
      <c r="B354" s="171"/>
      <c r="C354" s="171"/>
      <c r="D354" s="171"/>
      <c r="E354" s="171" t="s">
        <v>465</v>
      </c>
      <c r="F354" s="159">
        <v>3.170986666666667E-2</v>
      </c>
      <c r="G354" s="171" t="s">
        <v>466</v>
      </c>
      <c r="H354" s="159">
        <v>0</v>
      </c>
      <c r="I354" s="171" t="s">
        <v>467</v>
      </c>
      <c r="J354" s="159">
        <v>3.170986666666667E-2</v>
      </c>
    </row>
    <row r="355" spans="1:10" ht="15" thickBot="1" x14ac:dyDescent="0.25">
      <c r="A355" s="171"/>
      <c r="B355" s="171"/>
      <c r="C355" s="171"/>
      <c r="D355" s="171"/>
      <c r="E355" s="171" t="s">
        <v>468</v>
      </c>
      <c r="F355" s="159">
        <v>0.09</v>
      </c>
      <c r="G355" s="171"/>
      <c r="H355" s="384" t="s">
        <v>469</v>
      </c>
      <c r="I355" s="384"/>
      <c r="J355" s="159">
        <v>0.51</v>
      </c>
    </row>
    <row r="356" spans="1:10" ht="0.95" customHeight="1" thickTop="1" x14ac:dyDescent="0.2">
      <c r="A356" s="160"/>
      <c r="B356" s="160"/>
      <c r="C356" s="160"/>
      <c r="D356" s="160"/>
      <c r="E356" s="160"/>
      <c r="F356" s="160"/>
      <c r="G356" s="160"/>
      <c r="H356" s="160"/>
      <c r="I356" s="160"/>
      <c r="J356" s="160"/>
    </row>
    <row r="357" spans="1:10" ht="18" customHeight="1" x14ac:dyDescent="0.2">
      <c r="A357" s="168" t="s">
        <v>366</v>
      </c>
      <c r="B357" s="133" t="s">
        <v>8</v>
      </c>
      <c r="C357" s="168" t="s">
        <v>9</v>
      </c>
      <c r="D357" s="168" t="s">
        <v>10</v>
      </c>
      <c r="E357" s="349" t="s">
        <v>454</v>
      </c>
      <c r="F357" s="349"/>
      <c r="G357" s="169" t="s">
        <v>11</v>
      </c>
      <c r="H357" s="133" t="s">
        <v>12</v>
      </c>
      <c r="I357" s="133" t="s">
        <v>13</v>
      </c>
      <c r="J357" s="133" t="s">
        <v>15</v>
      </c>
    </row>
    <row r="358" spans="1:10" ht="26.1" customHeight="1" x14ac:dyDescent="0.2">
      <c r="A358" s="138" t="s">
        <v>133</v>
      </c>
      <c r="B358" s="139" t="s">
        <v>367</v>
      </c>
      <c r="C358" s="138" t="s">
        <v>110</v>
      </c>
      <c r="D358" s="138" t="s">
        <v>124</v>
      </c>
      <c r="E358" s="385" t="s">
        <v>449</v>
      </c>
      <c r="F358" s="385"/>
      <c r="G358" s="140" t="s">
        <v>120</v>
      </c>
      <c r="H358" s="154">
        <v>1</v>
      </c>
      <c r="I358" s="141">
        <v>191.74</v>
      </c>
      <c r="J358" s="141">
        <v>191.74</v>
      </c>
    </row>
    <row r="359" spans="1:10" ht="15" customHeight="1" x14ac:dyDescent="0.2">
      <c r="A359" s="349" t="s">
        <v>165</v>
      </c>
      <c r="B359" s="350" t="s">
        <v>8</v>
      </c>
      <c r="C359" s="349" t="s">
        <v>9</v>
      </c>
      <c r="D359" s="349" t="s">
        <v>501</v>
      </c>
      <c r="E359" s="350" t="s">
        <v>471</v>
      </c>
      <c r="F359" s="348" t="s">
        <v>502</v>
      </c>
      <c r="G359" s="350"/>
      <c r="H359" s="348" t="s">
        <v>503</v>
      </c>
      <c r="I359" s="350"/>
      <c r="J359" s="350" t="s">
        <v>473</v>
      </c>
    </row>
    <row r="360" spans="1:10" ht="15" customHeight="1" x14ac:dyDescent="0.2">
      <c r="A360" s="350"/>
      <c r="B360" s="350"/>
      <c r="C360" s="350"/>
      <c r="D360" s="350"/>
      <c r="E360" s="350"/>
      <c r="F360" s="133" t="s">
        <v>504</v>
      </c>
      <c r="G360" s="133" t="s">
        <v>505</v>
      </c>
      <c r="H360" s="133" t="s">
        <v>504</v>
      </c>
      <c r="I360" s="133" t="s">
        <v>505</v>
      </c>
      <c r="J360" s="350"/>
    </row>
    <row r="361" spans="1:10" ht="26.1" customHeight="1" x14ac:dyDescent="0.2">
      <c r="A361" s="172" t="s">
        <v>137</v>
      </c>
      <c r="B361" s="161" t="s">
        <v>126</v>
      </c>
      <c r="C361" s="172" t="s">
        <v>110</v>
      </c>
      <c r="D361" s="172" t="s">
        <v>127</v>
      </c>
      <c r="E361" s="162">
        <v>1</v>
      </c>
      <c r="F361" s="165">
        <v>0.71</v>
      </c>
      <c r="G361" s="165">
        <v>0.28999999999999998</v>
      </c>
      <c r="H361" s="174">
        <v>302.84969999999998</v>
      </c>
      <c r="I361" s="174">
        <v>148.1044</v>
      </c>
      <c r="J361" s="174">
        <v>257.97359999999998</v>
      </c>
    </row>
    <row r="362" spans="1:10" ht="26.1" customHeight="1" x14ac:dyDescent="0.2">
      <c r="A362" s="172" t="s">
        <v>137</v>
      </c>
      <c r="B362" s="161" t="s">
        <v>230</v>
      </c>
      <c r="C362" s="172" t="s">
        <v>110</v>
      </c>
      <c r="D362" s="172" t="s">
        <v>593</v>
      </c>
      <c r="E362" s="162">
        <v>1</v>
      </c>
      <c r="F362" s="165">
        <v>0.82</v>
      </c>
      <c r="G362" s="165">
        <v>0.18</v>
      </c>
      <c r="H362" s="174">
        <v>342.2998</v>
      </c>
      <c r="I362" s="174">
        <v>137.18709999999999</v>
      </c>
      <c r="J362" s="174">
        <v>305.37950000000001</v>
      </c>
    </row>
    <row r="363" spans="1:10" ht="24" customHeight="1" x14ac:dyDescent="0.2">
      <c r="A363" s="172" t="s">
        <v>137</v>
      </c>
      <c r="B363" s="161" t="s">
        <v>128</v>
      </c>
      <c r="C363" s="172" t="s">
        <v>110</v>
      </c>
      <c r="D363" s="172" t="s">
        <v>594</v>
      </c>
      <c r="E363" s="162">
        <v>1</v>
      </c>
      <c r="F363" s="165">
        <v>1</v>
      </c>
      <c r="G363" s="165">
        <v>0</v>
      </c>
      <c r="H363" s="174">
        <v>512.19500000000005</v>
      </c>
      <c r="I363" s="174">
        <v>224.4145</v>
      </c>
      <c r="J363" s="174">
        <v>512.19500000000005</v>
      </c>
    </row>
    <row r="364" spans="1:10" ht="20.100000000000001" customHeight="1" x14ac:dyDescent="0.2">
      <c r="A364" s="345"/>
      <c r="B364" s="345"/>
      <c r="C364" s="345"/>
      <c r="D364" s="345"/>
      <c r="E364" s="345"/>
      <c r="F364" s="345" t="s">
        <v>508</v>
      </c>
      <c r="G364" s="345"/>
      <c r="H364" s="345"/>
      <c r="I364" s="345"/>
      <c r="J364" s="163">
        <v>1075.5481</v>
      </c>
    </row>
    <row r="365" spans="1:10" ht="20.100000000000001" customHeight="1" x14ac:dyDescent="0.2">
      <c r="A365" s="168" t="s">
        <v>169</v>
      </c>
      <c r="B365" s="133" t="s">
        <v>8</v>
      </c>
      <c r="C365" s="168" t="s">
        <v>9</v>
      </c>
      <c r="D365" s="168" t="s">
        <v>470</v>
      </c>
      <c r="E365" s="133" t="s">
        <v>471</v>
      </c>
      <c r="F365" s="350" t="s">
        <v>472</v>
      </c>
      <c r="G365" s="350"/>
      <c r="H365" s="350"/>
      <c r="I365" s="350"/>
      <c r="J365" s="133" t="s">
        <v>473</v>
      </c>
    </row>
    <row r="366" spans="1:10" ht="24" customHeight="1" x14ac:dyDescent="0.2">
      <c r="A366" s="172" t="s">
        <v>137</v>
      </c>
      <c r="B366" s="161" t="s">
        <v>121</v>
      </c>
      <c r="C366" s="172" t="s">
        <v>110</v>
      </c>
      <c r="D366" s="172" t="s">
        <v>122</v>
      </c>
      <c r="E366" s="162">
        <v>8</v>
      </c>
      <c r="F366" s="172"/>
      <c r="G366" s="172"/>
      <c r="H366" s="172"/>
      <c r="I366" s="174">
        <v>23.782399999999999</v>
      </c>
      <c r="J366" s="174">
        <v>190.25919999999999</v>
      </c>
    </row>
    <row r="367" spans="1:10" ht="20.100000000000001" customHeight="1" x14ac:dyDescent="0.2">
      <c r="A367" s="345"/>
      <c r="B367" s="345"/>
      <c r="C367" s="345"/>
      <c r="D367" s="345"/>
      <c r="E367" s="345"/>
      <c r="F367" s="345" t="s">
        <v>474</v>
      </c>
      <c r="G367" s="345"/>
      <c r="H367" s="345"/>
      <c r="I367" s="345"/>
      <c r="J367" s="163">
        <v>190.25919999999999</v>
      </c>
    </row>
    <row r="368" spans="1:10" ht="20.100000000000001" customHeight="1" x14ac:dyDescent="0.2">
      <c r="A368" s="345"/>
      <c r="B368" s="345"/>
      <c r="C368" s="345"/>
      <c r="D368" s="345"/>
      <c r="E368" s="345"/>
      <c r="F368" s="345" t="s">
        <v>475</v>
      </c>
      <c r="G368" s="345"/>
      <c r="H368" s="345"/>
      <c r="I368" s="345"/>
      <c r="J368" s="163">
        <v>0</v>
      </c>
    </row>
    <row r="369" spans="1:10" ht="20.100000000000001" customHeight="1" x14ac:dyDescent="0.2">
      <c r="A369" s="345"/>
      <c r="B369" s="345"/>
      <c r="C369" s="345"/>
      <c r="D369" s="345"/>
      <c r="E369" s="345"/>
      <c r="F369" s="345" t="s">
        <v>476</v>
      </c>
      <c r="G369" s="345"/>
      <c r="H369" s="345"/>
      <c r="I369" s="345"/>
      <c r="J369" s="163">
        <v>1265.8072999999999</v>
      </c>
    </row>
    <row r="370" spans="1:10" ht="20.100000000000001" customHeight="1" x14ac:dyDescent="0.2">
      <c r="A370" s="345"/>
      <c r="B370" s="345"/>
      <c r="C370" s="345"/>
      <c r="D370" s="345"/>
      <c r="E370" s="345"/>
      <c r="F370" s="345" t="s">
        <v>477</v>
      </c>
      <c r="G370" s="345"/>
      <c r="H370" s="345"/>
      <c r="I370" s="345"/>
      <c r="J370" s="163">
        <v>0.12970000000000001</v>
      </c>
    </row>
    <row r="371" spans="1:10" ht="20.100000000000001" customHeight="1" x14ac:dyDescent="0.2">
      <c r="A371" s="345"/>
      <c r="B371" s="345"/>
      <c r="C371" s="345"/>
      <c r="D371" s="345"/>
      <c r="E371" s="345"/>
      <c r="F371" s="345" t="s">
        <v>478</v>
      </c>
      <c r="G371" s="345"/>
      <c r="H371" s="345"/>
      <c r="I371" s="345"/>
      <c r="J371" s="163">
        <v>0.91120000000000001</v>
      </c>
    </row>
    <row r="372" spans="1:10" ht="20.100000000000001" customHeight="1" x14ac:dyDescent="0.2">
      <c r="A372" s="345"/>
      <c r="B372" s="345"/>
      <c r="C372" s="345"/>
      <c r="D372" s="345"/>
      <c r="E372" s="345"/>
      <c r="F372" s="345" t="s">
        <v>479</v>
      </c>
      <c r="G372" s="345"/>
      <c r="H372" s="345"/>
      <c r="I372" s="345"/>
      <c r="J372" s="163">
        <v>99.6</v>
      </c>
    </row>
    <row r="373" spans="1:10" ht="20.100000000000001" customHeight="1" x14ac:dyDescent="0.2">
      <c r="A373" s="345"/>
      <c r="B373" s="345"/>
      <c r="C373" s="345"/>
      <c r="D373" s="345"/>
      <c r="E373" s="345"/>
      <c r="F373" s="345" t="s">
        <v>480</v>
      </c>
      <c r="G373" s="345"/>
      <c r="H373" s="345"/>
      <c r="I373" s="345"/>
      <c r="J373" s="163">
        <v>12.7089</v>
      </c>
    </row>
    <row r="374" spans="1:10" ht="20.100000000000001" customHeight="1" x14ac:dyDescent="0.2">
      <c r="A374" s="168" t="s">
        <v>511</v>
      </c>
      <c r="B374" s="133" t="s">
        <v>9</v>
      </c>
      <c r="C374" s="168" t="s">
        <v>8</v>
      </c>
      <c r="D374" s="168" t="s">
        <v>512</v>
      </c>
      <c r="E374" s="133" t="s">
        <v>471</v>
      </c>
      <c r="F374" s="133" t="s">
        <v>268</v>
      </c>
      <c r="G374" s="350" t="s">
        <v>513</v>
      </c>
      <c r="H374" s="350"/>
      <c r="I374" s="350"/>
      <c r="J374" s="133" t="s">
        <v>473</v>
      </c>
    </row>
    <row r="375" spans="1:10" ht="26.1" customHeight="1" x14ac:dyDescent="0.2">
      <c r="A375" s="170" t="s">
        <v>514</v>
      </c>
      <c r="B375" s="155" t="s">
        <v>110</v>
      </c>
      <c r="C375" s="170">
        <v>6416078</v>
      </c>
      <c r="D375" s="170" t="s">
        <v>595</v>
      </c>
      <c r="E375" s="157">
        <v>1</v>
      </c>
      <c r="F375" s="156" t="s">
        <v>120</v>
      </c>
      <c r="G375" s="388">
        <v>169.96</v>
      </c>
      <c r="H375" s="388"/>
      <c r="I375" s="387"/>
      <c r="J375" s="173">
        <v>169.96</v>
      </c>
    </row>
    <row r="376" spans="1:10" ht="20.100000000000001" customHeight="1" x14ac:dyDescent="0.2">
      <c r="A376" s="345"/>
      <c r="B376" s="345"/>
      <c r="C376" s="345"/>
      <c r="D376" s="345"/>
      <c r="E376" s="345"/>
      <c r="F376" s="345" t="s">
        <v>516</v>
      </c>
      <c r="G376" s="345"/>
      <c r="H376" s="345"/>
      <c r="I376" s="345"/>
      <c r="J376" s="163">
        <v>169.96</v>
      </c>
    </row>
    <row r="377" spans="1:10" ht="20.100000000000001" customHeight="1" x14ac:dyDescent="0.2">
      <c r="A377" s="168" t="s">
        <v>533</v>
      </c>
      <c r="B377" s="133" t="s">
        <v>9</v>
      </c>
      <c r="C377" s="168" t="s">
        <v>137</v>
      </c>
      <c r="D377" s="168" t="s">
        <v>534</v>
      </c>
      <c r="E377" s="133" t="s">
        <v>8</v>
      </c>
      <c r="F377" s="133" t="s">
        <v>471</v>
      </c>
      <c r="G377" s="169" t="s">
        <v>268</v>
      </c>
      <c r="H377" s="350" t="s">
        <v>513</v>
      </c>
      <c r="I377" s="350"/>
      <c r="J377" s="133" t="s">
        <v>473</v>
      </c>
    </row>
    <row r="378" spans="1:10" ht="51.95" customHeight="1" x14ac:dyDescent="0.2">
      <c r="A378" s="170" t="s">
        <v>535</v>
      </c>
      <c r="B378" s="155" t="s">
        <v>110</v>
      </c>
      <c r="C378" s="170">
        <v>6416078</v>
      </c>
      <c r="D378" s="170" t="s">
        <v>596</v>
      </c>
      <c r="E378" s="155">
        <v>5914649</v>
      </c>
      <c r="F378" s="157">
        <v>1</v>
      </c>
      <c r="G378" s="156" t="s">
        <v>120</v>
      </c>
      <c r="H378" s="388">
        <v>8.16</v>
      </c>
      <c r="I378" s="387"/>
      <c r="J378" s="173">
        <v>8.16</v>
      </c>
    </row>
    <row r="379" spans="1:10" ht="20.100000000000001" customHeight="1" x14ac:dyDescent="0.2">
      <c r="A379" s="345"/>
      <c r="B379" s="345"/>
      <c r="C379" s="345"/>
      <c r="D379" s="345"/>
      <c r="E379" s="345"/>
      <c r="F379" s="345" t="s">
        <v>537</v>
      </c>
      <c r="G379" s="345"/>
      <c r="H379" s="345"/>
      <c r="I379" s="345"/>
      <c r="J379" s="163">
        <v>8.16</v>
      </c>
    </row>
    <row r="380" spans="1:10" ht="20.100000000000001" customHeight="1" x14ac:dyDescent="0.2">
      <c r="A380" s="168" t="s">
        <v>538</v>
      </c>
      <c r="B380" s="133" t="s">
        <v>9</v>
      </c>
      <c r="C380" s="168" t="s">
        <v>137</v>
      </c>
      <c r="D380" s="168" t="s">
        <v>539</v>
      </c>
      <c r="E380" s="133" t="s">
        <v>471</v>
      </c>
      <c r="F380" s="133" t="s">
        <v>268</v>
      </c>
      <c r="G380" s="348" t="s">
        <v>540</v>
      </c>
      <c r="H380" s="350"/>
      <c r="I380" s="350"/>
      <c r="J380" s="133" t="s">
        <v>473</v>
      </c>
    </row>
    <row r="381" spans="1:10" ht="20.100000000000001" customHeight="1" x14ac:dyDescent="0.2">
      <c r="A381" s="169"/>
      <c r="B381" s="169"/>
      <c r="C381" s="169"/>
      <c r="D381" s="169"/>
      <c r="E381" s="169"/>
      <c r="F381" s="169"/>
      <c r="G381" s="169" t="s">
        <v>541</v>
      </c>
      <c r="H381" s="169" t="s">
        <v>542</v>
      </c>
      <c r="I381" s="169" t="s">
        <v>543</v>
      </c>
      <c r="J381" s="169"/>
    </row>
    <row r="382" spans="1:10" ht="50.1" customHeight="1" x14ac:dyDescent="0.2">
      <c r="A382" s="170" t="s">
        <v>539</v>
      </c>
      <c r="B382" s="155" t="s">
        <v>110</v>
      </c>
      <c r="C382" s="170">
        <v>6416078</v>
      </c>
      <c r="D382" s="170" t="s">
        <v>597</v>
      </c>
      <c r="E382" s="157">
        <v>1</v>
      </c>
      <c r="F382" s="156" t="s">
        <v>341</v>
      </c>
      <c r="G382" s="155" t="s">
        <v>1137</v>
      </c>
      <c r="H382" s="155" t="s">
        <v>1138</v>
      </c>
      <c r="I382" s="155" t="s">
        <v>1139</v>
      </c>
      <c r="J382" s="173">
        <v>0</v>
      </c>
    </row>
    <row r="383" spans="1:10" ht="20.100000000000001" customHeight="1" x14ac:dyDescent="0.2">
      <c r="A383" s="345"/>
      <c r="B383" s="345"/>
      <c r="C383" s="345"/>
      <c r="D383" s="345"/>
      <c r="E383" s="345"/>
      <c r="F383" s="345" t="s">
        <v>547</v>
      </c>
      <c r="G383" s="345"/>
      <c r="H383" s="345"/>
      <c r="I383" s="345"/>
      <c r="J383" s="163">
        <v>0</v>
      </c>
    </row>
    <row r="384" spans="1:10" ht="25.5" x14ac:dyDescent="0.2">
      <c r="A384" s="171"/>
      <c r="B384" s="171"/>
      <c r="C384" s="171"/>
      <c r="D384" s="171"/>
      <c r="E384" s="171" t="s">
        <v>465</v>
      </c>
      <c r="F384" s="159">
        <v>2.8653493975903612</v>
      </c>
      <c r="G384" s="171" t="s">
        <v>466</v>
      </c>
      <c r="H384" s="159">
        <v>0</v>
      </c>
      <c r="I384" s="171" t="s">
        <v>467</v>
      </c>
      <c r="J384" s="159">
        <v>2.8653493975903612</v>
      </c>
    </row>
    <row r="385" spans="1:10" ht="15" thickBot="1" x14ac:dyDescent="0.25">
      <c r="A385" s="171"/>
      <c r="B385" s="171"/>
      <c r="C385" s="171"/>
      <c r="D385" s="171"/>
      <c r="E385" s="171" t="s">
        <v>468</v>
      </c>
      <c r="F385" s="159">
        <v>44.82</v>
      </c>
      <c r="G385" s="171"/>
      <c r="H385" s="384" t="s">
        <v>469</v>
      </c>
      <c r="I385" s="384"/>
      <c r="J385" s="159">
        <v>236.56</v>
      </c>
    </row>
    <row r="386" spans="1:10" ht="0.95" customHeight="1" thickTop="1" x14ac:dyDescent="0.2">
      <c r="A386" s="160"/>
      <c r="B386" s="160"/>
      <c r="C386" s="160"/>
      <c r="D386" s="160"/>
      <c r="E386" s="160"/>
      <c r="F386" s="160"/>
      <c r="G386" s="160"/>
      <c r="H386" s="160"/>
      <c r="I386" s="160"/>
      <c r="J386" s="160"/>
    </row>
    <row r="387" spans="1:10" ht="18" customHeight="1" x14ac:dyDescent="0.2">
      <c r="A387" s="168" t="s">
        <v>374</v>
      </c>
      <c r="B387" s="133" t="s">
        <v>8</v>
      </c>
      <c r="C387" s="168" t="s">
        <v>9</v>
      </c>
      <c r="D387" s="168" t="s">
        <v>10</v>
      </c>
      <c r="E387" s="349" t="s">
        <v>454</v>
      </c>
      <c r="F387" s="349"/>
      <c r="G387" s="169" t="s">
        <v>11</v>
      </c>
      <c r="H387" s="133" t="s">
        <v>12</v>
      </c>
      <c r="I387" s="133" t="s">
        <v>13</v>
      </c>
      <c r="J387" s="133" t="s">
        <v>15</v>
      </c>
    </row>
    <row r="388" spans="1:10" ht="26.1" customHeight="1" x14ac:dyDescent="0.2">
      <c r="A388" s="138" t="s">
        <v>133</v>
      </c>
      <c r="B388" s="139" t="s">
        <v>375</v>
      </c>
      <c r="C388" s="138" t="s">
        <v>110</v>
      </c>
      <c r="D388" s="138" t="s">
        <v>376</v>
      </c>
      <c r="E388" s="385" t="s">
        <v>449</v>
      </c>
      <c r="F388" s="385"/>
      <c r="G388" s="140" t="s">
        <v>120</v>
      </c>
      <c r="H388" s="154">
        <v>1</v>
      </c>
      <c r="I388" s="141">
        <v>217.56</v>
      </c>
      <c r="J388" s="141">
        <v>217.56</v>
      </c>
    </row>
    <row r="389" spans="1:10" ht="15" customHeight="1" x14ac:dyDescent="0.2">
      <c r="A389" s="349" t="s">
        <v>165</v>
      </c>
      <c r="B389" s="350" t="s">
        <v>8</v>
      </c>
      <c r="C389" s="349" t="s">
        <v>9</v>
      </c>
      <c r="D389" s="349" t="s">
        <v>501</v>
      </c>
      <c r="E389" s="350" t="s">
        <v>471</v>
      </c>
      <c r="F389" s="348" t="s">
        <v>502</v>
      </c>
      <c r="G389" s="350"/>
      <c r="H389" s="348" t="s">
        <v>503</v>
      </c>
      <c r="I389" s="350"/>
      <c r="J389" s="350" t="s">
        <v>473</v>
      </c>
    </row>
    <row r="390" spans="1:10" ht="15" customHeight="1" x14ac:dyDescent="0.2">
      <c r="A390" s="350"/>
      <c r="B390" s="350"/>
      <c r="C390" s="350"/>
      <c r="D390" s="350"/>
      <c r="E390" s="350"/>
      <c r="F390" s="133" t="s">
        <v>504</v>
      </c>
      <c r="G390" s="133" t="s">
        <v>505</v>
      </c>
      <c r="H390" s="133" t="s">
        <v>504</v>
      </c>
      <c r="I390" s="133" t="s">
        <v>505</v>
      </c>
      <c r="J390" s="350"/>
    </row>
    <row r="391" spans="1:10" ht="26.1" customHeight="1" x14ac:dyDescent="0.2">
      <c r="A391" s="172" t="s">
        <v>137</v>
      </c>
      <c r="B391" s="161" t="s">
        <v>126</v>
      </c>
      <c r="C391" s="172" t="s">
        <v>110</v>
      </c>
      <c r="D391" s="172" t="s">
        <v>127</v>
      </c>
      <c r="E391" s="162">
        <v>1</v>
      </c>
      <c r="F391" s="165">
        <v>0.71</v>
      </c>
      <c r="G391" s="165">
        <v>0.28999999999999998</v>
      </c>
      <c r="H391" s="174">
        <v>302.84969999999998</v>
      </c>
      <c r="I391" s="174">
        <v>148.1044</v>
      </c>
      <c r="J391" s="174">
        <v>257.97359999999998</v>
      </c>
    </row>
    <row r="392" spans="1:10" ht="26.1" customHeight="1" x14ac:dyDescent="0.2">
      <c r="A392" s="172" t="s">
        <v>137</v>
      </c>
      <c r="B392" s="161" t="s">
        <v>230</v>
      </c>
      <c r="C392" s="172" t="s">
        <v>110</v>
      </c>
      <c r="D392" s="172" t="s">
        <v>593</v>
      </c>
      <c r="E392" s="162">
        <v>1</v>
      </c>
      <c r="F392" s="165">
        <v>0.82</v>
      </c>
      <c r="G392" s="165">
        <v>0.18</v>
      </c>
      <c r="H392" s="174">
        <v>342.2998</v>
      </c>
      <c r="I392" s="174">
        <v>137.18709999999999</v>
      </c>
      <c r="J392" s="174">
        <v>305.37950000000001</v>
      </c>
    </row>
    <row r="393" spans="1:10" ht="24" customHeight="1" x14ac:dyDescent="0.2">
      <c r="A393" s="172" t="s">
        <v>137</v>
      </c>
      <c r="B393" s="161" t="s">
        <v>128</v>
      </c>
      <c r="C393" s="172" t="s">
        <v>110</v>
      </c>
      <c r="D393" s="172" t="s">
        <v>594</v>
      </c>
      <c r="E393" s="162">
        <v>1</v>
      </c>
      <c r="F393" s="165">
        <v>1</v>
      </c>
      <c r="G393" s="165">
        <v>0</v>
      </c>
      <c r="H393" s="174">
        <v>512.19500000000005</v>
      </c>
      <c r="I393" s="174">
        <v>224.4145</v>
      </c>
      <c r="J393" s="174">
        <v>512.19500000000005</v>
      </c>
    </row>
    <row r="394" spans="1:10" ht="20.100000000000001" customHeight="1" x14ac:dyDescent="0.2">
      <c r="A394" s="345"/>
      <c r="B394" s="345"/>
      <c r="C394" s="345"/>
      <c r="D394" s="345"/>
      <c r="E394" s="345"/>
      <c r="F394" s="345" t="s">
        <v>508</v>
      </c>
      <c r="G394" s="345"/>
      <c r="H394" s="345"/>
      <c r="I394" s="345"/>
      <c r="J394" s="163">
        <v>1075.5481</v>
      </c>
    </row>
    <row r="395" spans="1:10" ht="20.100000000000001" customHeight="1" x14ac:dyDescent="0.2">
      <c r="A395" s="168" t="s">
        <v>169</v>
      </c>
      <c r="B395" s="133" t="s">
        <v>8</v>
      </c>
      <c r="C395" s="168" t="s">
        <v>9</v>
      </c>
      <c r="D395" s="168" t="s">
        <v>470</v>
      </c>
      <c r="E395" s="133" t="s">
        <v>471</v>
      </c>
      <c r="F395" s="350" t="s">
        <v>472</v>
      </c>
      <c r="G395" s="350"/>
      <c r="H395" s="350"/>
      <c r="I395" s="350"/>
      <c r="J395" s="133" t="s">
        <v>473</v>
      </c>
    </row>
    <row r="396" spans="1:10" ht="24" customHeight="1" x14ac:dyDescent="0.2">
      <c r="A396" s="172" t="s">
        <v>137</v>
      </c>
      <c r="B396" s="161" t="s">
        <v>121</v>
      </c>
      <c r="C396" s="172" t="s">
        <v>110</v>
      </c>
      <c r="D396" s="172" t="s">
        <v>122</v>
      </c>
      <c r="E396" s="162">
        <v>8</v>
      </c>
      <c r="F396" s="172"/>
      <c r="G396" s="172"/>
      <c r="H396" s="172"/>
      <c r="I396" s="174">
        <v>23.782399999999999</v>
      </c>
      <c r="J396" s="174">
        <v>190.25919999999999</v>
      </c>
    </row>
    <row r="397" spans="1:10" ht="20.100000000000001" customHeight="1" x14ac:dyDescent="0.2">
      <c r="A397" s="345"/>
      <c r="B397" s="345"/>
      <c r="C397" s="345"/>
      <c r="D397" s="345"/>
      <c r="E397" s="345"/>
      <c r="F397" s="345" t="s">
        <v>474</v>
      </c>
      <c r="G397" s="345"/>
      <c r="H397" s="345"/>
      <c r="I397" s="345"/>
      <c r="J397" s="163">
        <v>190.25919999999999</v>
      </c>
    </row>
    <row r="398" spans="1:10" ht="20.100000000000001" customHeight="1" x14ac:dyDescent="0.2">
      <c r="A398" s="345"/>
      <c r="B398" s="345"/>
      <c r="C398" s="345"/>
      <c r="D398" s="345"/>
      <c r="E398" s="345"/>
      <c r="F398" s="345" t="s">
        <v>475</v>
      </c>
      <c r="G398" s="345"/>
      <c r="H398" s="345"/>
      <c r="I398" s="345"/>
      <c r="J398" s="163">
        <v>0</v>
      </c>
    </row>
    <row r="399" spans="1:10" ht="20.100000000000001" customHeight="1" x14ac:dyDescent="0.2">
      <c r="A399" s="345"/>
      <c r="B399" s="345"/>
      <c r="C399" s="345"/>
      <c r="D399" s="345"/>
      <c r="E399" s="345"/>
      <c r="F399" s="345" t="s">
        <v>476</v>
      </c>
      <c r="G399" s="345"/>
      <c r="H399" s="345"/>
      <c r="I399" s="345"/>
      <c r="J399" s="163">
        <v>1265.8072999999999</v>
      </c>
    </row>
    <row r="400" spans="1:10" ht="20.100000000000001" customHeight="1" x14ac:dyDescent="0.2">
      <c r="A400" s="345"/>
      <c r="B400" s="345"/>
      <c r="C400" s="345"/>
      <c r="D400" s="345"/>
      <c r="E400" s="345"/>
      <c r="F400" s="345" t="s">
        <v>477</v>
      </c>
      <c r="G400" s="345"/>
      <c r="H400" s="345"/>
      <c r="I400" s="345"/>
      <c r="J400" s="163">
        <v>0.12970000000000001</v>
      </c>
    </row>
    <row r="401" spans="1:10" ht="20.100000000000001" customHeight="1" x14ac:dyDescent="0.2">
      <c r="A401" s="345"/>
      <c r="B401" s="345"/>
      <c r="C401" s="345"/>
      <c r="D401" s="345"/>
      <c r="E401" s="345"/>
      <c r="F401" s="345" t="s">
        <v>478</v>
      </c>
      <c r="G401" s="345"/>
      <c r="H401" s="345"/>
      <c r="I401" s="345"/>
      <c r="J401" s="163">
        <v>0.91120000000000001</v>
      </c>
    </row>
    <row r="402" spans="1:10" ht="20.100000000000001" customHeight="1" x14ac:dyDescent="0.2">
      <c r="A402" s="345"/>
      <c r="B402" s="345"/>
      <c r="C402" s="345"/>
      <c r="D402" s="345"/>
      <c r="E402" s="345"/>
      <c r="F402" s="345" t="s">
        <v>479</v>
      </c>
      <c r="G402" s="345"/>
      <c r="H402" s="345"/>
      <c r="I402" s="345"/>
      <c r="J402" s="163">
        <v>99.6</v>
      </c>
    </row>
    <row r="403" spans="1:10" ht="20.100000000000001" customHeight="1" x14ac:dyDescent="0.2">
      <c r="A403" s="345"/>
      <c r="B403" s="345"/>
      <c r="C403" s="345"/>
      <c r="D403" s="345"/>
      <c r="E403" s="345"/>
      <c r="F403" s="345" t="s">
        <v>480</v>
      </c>
      <c r="G403" s="345"/>
      <c r="H403" s="345"/>
      <c r="I403" s="345"/>
      <c r="J403" s="163">
        <v>12.7089</v>
      </c>
    </row>
    <row r="404" spans="1:10" ht="20.100000000000001" customHeight="1" x14ac:dyDescent="0.2">
      <c r="A404" s="168" t="s">
        <v>511</v>
      </c>
      <c r="B404" s="133" t="s">
        <v>9</v>
      </c>
      <c r="C404" s="168" t="s">
        <v>8</v>
      </c>
      <c r="D404" s="168" t="s">
        <v>512</v>
      </c>
      <c r="E404" s="133" t="s">
        <v>471</v>
      </c>
      <c r="F404" s="133" t="s">
        <v>268</v>
      </c>
      <c r="G404" s="350" t="s">
        <v>513</v>
      </c>
      <c r="H404" s="350"/>
      <c r="I404" s="350"/>
      <c r="J404" s="133" t="s">
        <v>473</v>
      </c>
    </row>
    <row r="405" spans="1:10" ht="26.1" customHeight="1" x14ac:dyDescent="0.2">
      <c r="A405" s="170" t="s">
        <v>514</v>
      </c>
      <c r="B405" s="155" t="s">
        <v>110</v>
      </c>
      <c r="C405" s="170">
        <v>6416248</v>
      </c>
      <c r="D405" s="170" t="s">
        <v>598</v>
      </c>
      <c r="E405" s="157">
        <v>1</v>
      </c>
      <c r="F405" s="156" t="s">
        <v>120</v>
      </c>
      <c r="G405" s="388">
        <v>195.78</v>
      </c>
      <c r="H405" s="388"/>
      <c r="I405" s="387"/>
      <c r="J405" s="173">
        <v>195.78</v>
      </c>
    </row>
    <row r="406" spans="1:10" ht="20.100000000000001" customHeight="1" x14ac:dyDescent="0.2">
      <c r="A406" s="345"/>
      <c r="B406" s="345"/>
      <c r="C406" s="345"/>
      <c r="D406" s="345"/>
      <c r="E406" s="345"/>
      <c r="F406" s="345" t="s">
        <v>516</v>
      </c>
      <c r="G406" s="345"/>
      <c r="H406" s="345"/>
      <c r="I406" s="345"/>
      <c r="J406" s="163">
        <v>195.78</v>
      </c>
    </row>
    <row r="407" spans="1:10" ht="20.100000000000001" customHeight="1" x14ac:dyDescent="0.2">
      <c r="A407" s="168" t="s">
        <v>533</v>
      </c>
      <c r="B407" s="133" t="s">
        <v>9</v>
      </c>
      <c r="C407" s="168" t="s">
        <v>137</v>
      </c>
      <c r="D407" s="168" t="s">
        <v>534</v>
      </c>
      <c r="E407" s="133" t="s">
        <v>8</v>
      </c>
      <c r="F407" s="133" t="s">
        <v>471</v>
      </c>
      <c r="G407" s="169" t="s">
        <v>268</v>
      </c>
      <c r="H407" s="350" t="s">
        <v>513</v>
      </c>
      <c r="I407" s="350"/>
      <c r="J407" s="133" t="s">
        <v>473</v>
      </c>
    </row>
    <row r="408" spans="1:10" ht="51.95" customHeight="1" x14ac:dyDescent="0.2">
      <c r="A408" s="170" t="s">
        <v>535</v>
      </c>
      <c r="B408" s="155" t="s">
        <v>110</v>
      </c>
      <c r="C408" s="170">
        <v>6416248</v>
      </c>
      <c r="D408" s="170" t="s">
        <v>596</v>
      </c>
      <c r="E408" s="155">
        <v>5914649</v>
      </c>
      <c r="F408" s="157">
        <v>1</v>
      </c>
      <c r="G408" s="156" t="s">
        <v>120</v>
      </c>
      <c r="H408" s="388">
        <v>8.16</v>
      </c>
      <c r="I408" s="387"/>
      <c r="J408" s="173">
        <v>8.16</v>
      </c>
    </row>
    <row r="409" spans="1:10" ht="20.100000000000001" customHeight="1" x14ac:dyDescent="0.2">
      <c r="A409" s="345"/>
      <c r="B409" s="345"/>
      <c r="C409" s="345"/>
      <c r="D409" s="345"/>
      <c r="E409" s="345"/>
      <c r="F409" s="345" t="s">
        <v>537</v>
      </c>
      <c r="G409" s="345"/>
      <c r="H409" s="345"/>
      <c r="I409" s="345"/>
      <c r="J409" s="163">
        <v>8.16</v>
      </c>
    </row>
    <row r="410" spans="1:10" ht="20.100000000000001" customHeight="1" x14ac:dyDescent="0.2">
      <c r="A410" s="168" t="s">
        <v>538</v>
      </c>
      <c r="B410" s="133" t="s">
        <v>9</v>
      </c>
      <c r="C410" s="168" t="s">
        <v>137</v>
      </c>
      <c r="D410" s="168" t="s">
        <v>539</v>
      </c>
      <c r="E410" s="133" t="s">
        <v>471</v>
      </c>
      <c r="F410" s="133" t="s">
        <v>268</v>
      </c>
      <c r="G410" s="348" t="s">
        <v>540</v>
      </c>
      <c r="H410" s="350"/>
      <c r="I410" s="350"/>
      <c r="J410" s="133" t="s">
        <v>473</v>
      </c>
    </row>
    <row r="411" spans="1:10" ht="20.100000000000001" customHeight="1" x14ac:dyDescent="0.2">
      <c r="A411" s="169"/>
      <c r="B411" s="169"/>
      <c r="C411" s="169"/>
      <c r="D411" s="169"/>
      <c r="E411" s="169"/>
      <c r="F411" s="169"/>
      <c r="G411" s="169" t="s">
        <v>541</v>
      </c>
      <c r="H411" s="169" t="s">
        <v>542</v>
      </c>
      <c r="I411" s="169" t="s">
        <v>543</v>
      </c>
      <c r="J411" s="169"/>
    </row>
    <row r="412" spans="1:10" ht="50.1" customHeight="1" x14ac:dyDescent="0.2">
      <c r="A412" s="170" t="s">
        <v>539</v>
      </c>
      <c r="B412" s="155" t="s">
        <v>110</v>
      </c>
      <c r="C412" s="170">
        <v>6416248</v>
      </c>
      <c r="D412" s="170" t="s">
        <v>599</v>
      </c>
      <c r="E412" s="157">
        <v>1</v>
      </c>
      <c r="F412" s="156" t="s">
        <v>341</v>
      </c>
      <c r="G412" s="155" t="s">
        <v>1137</v>
      </c>
      <c r="H412" s="155" t="s">
        <v>1138</v>
      </c>
      <c r="I412" s="155" t="s">
        <v>1139</v>
      </c>
      <c r="J412" s="173">
        <v>0</v>
      </c>
    </row>
    <row r="413" spans="1:10" ht="20.100000000000001" customHeight="1" x14ac:dyDescent="0.2">
      <c r="A413" s="345"/>
      <c r="B413" s="345"/>
      <c r="C413" s="345"/>
      <c r="D413" s="345"/>
      <c r="E413" s="345"/>
      <c r="F413" s="345" t="s">
        <v>547</v>
      </c>
      <c r="G413" s="345"/>
      <c r="H413" s="345"/>
      <c r="I413" s="345"/>
      <c r="J413" s="163">
        <v>0</v>
      </c>
    </row>
    <row r="414" spans="1:10" ht="25.5" x14ac:dyDescent="0.2">
      <c r="A414" s="171"/>
      <c r="B414" s="171"/>
      <c r="C414" s="171"/>
      <c r="D414" s="171"/>
      <c r="E414" s="171" t="s">
        <v>465</v>
      </c>
      <c r="F414" s="159">
        <v>2.8653493975903612</v>
      </c>
      <c r="G414" s="171" t="s">
        <v>466</v>
      </c>
      <c r="H414" s="159">
        <v>0</v>
      </c>
      <c r="I414" s="171" t="s">
        <v>467</v>
      </c>
      <c r="J414" s="159">
        <v>2.8653493975903612</v>
      </c>
    </row>
    <row r="415" spans="1:10" ht="15" thickBot="1" x14ac:dyDescent="0.25">
      <c r="A415" s="171"/>
      <c r="B415" s="171"/>
      <c r="C415" s="171"/>
      <c r="D415" s="171"/>
      <c r="E415" s="171" t="s">
        <v>468</v>
      </c>
      <c r="F415" s="159">
        <v>50.86</v>
      </c>
      <c r="G415" s="171"/>
      <c r="H415" s="384" t="s">
        <v>469</v>
      </c>
      <c r="I415" s="384"/>
      <c r="J415" s="159">
        <v>268.42</v>
      </c>
    </row>
    <row r="416" spans="1:10" ht="0.95" customHeight="1" thickTop="1" x14ac:dyDescent="0.2">
      <c r="A416" s="160"/>
      <c r="B416" s="160"/>
      <c r="C416" s="160"/>
      <c r="D416" s="160"/>
      <c r="E416" s="160"/>
      <c r="F416" s="160"/>
      <c r="G416" s="160"/>
      <c r="H416" s="160"/>
      <c r="I416" s="160"/>
      <c r="J416" s="160"/>
    </row>
    <row r="417" spans="1:10" ht="18" customHeight="1" x14ac:dyDescent="0.2">
      <c r="A417" s="168" t="s">
        <v>379</v>
      </c>
      <c r="B417" s="133" t="s">
        <v>8</v>
      </c>
      <c r="C417" s="168" t="s">
        <v>9</v>
      </c>
      <c r="D417" s="168" t="s">
        <v>10</v>
      </c>
      <c r="E417" s="349" t="s">
        <v>454</v>
      </c>
      <c r="F417" s="349"/>
      <c r="G417" s="169" t="s">
        <v>11</v>
      </c>
      <c r="H417" s="133" t="s">
        <v>12</v>
      </c>
      <c r="I417" s="133" t="s">
        <v>13</v>
      </c>
      <c r="J417" s="133" t="s">
        <v>15</v>
      </c>
    </row>
    <row r="418" spans="1:10" ht="26.1" customHeight="1" x14ac:dyDescent="0.2">
      <c r="A418" s="138" t="s">
        <v>133</v>
      </c>
      <c r="B418" s="139" t="s">
        <v>380</v>
      </c>
      <c r="C418" s="138" t="s">
        <v>110</v>
      </c>
      <c r="D418" s="138" t="s">
        <v>132</v>
      </c>
      <c r="E418" s="385" t="s">
        <v>449</v>
      </c>
      <c r="F418" s="385"/>
      <c r="G418" s="140" t="s">
        <v>25</v>
      </c>
      <c r="H418" s="154">
        <v>1</v>
      </c>
      <c r="I418" s="141">
        <v>1.85</v>
      </c>
      <c r="J418" s="141">
        <v>1.85</v>
      </c>
    </row>
    <row r="419" spans="1:10" ht="15" customHeight="1" x14ac:dyDescent="0.2">
      <c r="A419" s="349" t="s">
        <v>165</v>
      </c>
      <c r="B419" s="350" t="s">
        <v>8</v>
      </c>
      <c r="C419" s="349" t="s">
        <v>9</v>
      </c>
      <c r="D419" s="349" t="s">
        <v>501</v>
      </c>
      <c r="E419" s="350" t="s">
        <v>471</v>
      </c>
      <c r="F419" s="348" t="s">
        <v>502</v>
      </c>
      <c r="G419" s="350"/>
      <c r="H419" s="348" t="s">
        <v>503</v>
      </c>
      <c r="I419" s="350"/>
      <c r="J419" s="350" t="s">
        <v>473</v>
      </c>
    </row>
    <row r="420" spans="1:10" ht="15" customHeight="1" x14ac:dyDescent="0.2">
      <c r="A420" s="350"/>
      <c r="B420" s="350"/>
      <c r="C420" s="350"/>
      <c r="D420" s="350"/>
      <c r="E420" s="350"/>
      <c r="F420" s="133" t="s">
        <v>504</v>
      </c>
      <c r="G420" s="133" t="s">
        <v>505</v>
      </c>
      <c r="H420" s="133" t="s">
        <v>504</v>
      </c>
      <c r="I420" s="133" t="s">
        <v>505</v>
      </c>
      <c r="J420" s="350"/>
    </row>
    <row r="421" spans="1:10" ht="26.1" customHeight="1" x14ac:dyDescent="0.2">
      <c r="A421" s="172" t="s">
        <v>137</v>
      </c>
      <c r="B421" s="161" t="s">
        <v>562</v>
      </c>
      <c r="C421" s="172" t="s">
        <v>110</v>
      </c>
      <c r="D421" s="172" t="s">
        <v>563</v>
      </c>
      <c r="E421" s="162">
        <v>1</v>
      </c>
      <c r="F421" s="165">
        <v>0.61</v>
      </c>
      <c r="G421" s="165">
        <v>0.39</v>
      </c>
      <c r="H421" s="174">
        <v>355.81189999999998</v>
      </c>
      <c r="I421" s="174">
        <v>96.755399999999995</v>
      </c>
      <c r="J421" s="174">
        <v>254.7799</v>
      </c>
    </row>
    <row r="422" spans="1:10" ht="24" customHeight="1" x14ac:dyDescent="0.2">
      <c r="A422" s="172" t="s">
        <v>137</v>
      </c>
      <c r="B422" s="161" t="s">
        <v>600</v>
      </c>
      <c r="C422" s="172" t="s">
        <v>110</v>
      </c>
      <c r="D422" s="172" t="s">
        <v>601</v>
      </c>
      <c r="E422" s="162">
        <v>1</v>
      </c>
      <c r="F422" s="165">
        <v>0.41</v>
      </c>
      <c r="G422" s="165">
        <v>0.59</v>
      </c>
      <c r="H422" s="174">
        <v>4.9805000000000001</v>
      </c>
      <c r="I422" s="174">
        <v>3.4683000000000002</v>
      </c>
      <c r="J422" s="174">
        <v>4.0883000000000003</v>
      </c>
    </row>
    <row r="423" spans="1:10" ht="24" customHeight="1" x14ac:dyDescent="0.2">
      <c r="A423" s="172" t="s">
        <v>137</v>
      </c>
      <c r="B423" s="161" t="s">
        <v>146</v>
      </c>
      <c r="C423" s="172" t="s">
        <v>110</v>
      </c>
      <c r="D423" s="172" t="s">
        <v>602</v>
      </c>
      <c r="E423" s="162">
        <v>1</v>
      </c>
      <c r="F423" s="165">
        <v>0.43</v>
      </c>
      <c r="G423" s="165">
        <v>0.56999999999999995</v>
      </c>
      <c r="H423" s="174">
        <v>337.82139999999998</v>
      </c>
      <c r="I423" s="174">
        <v>147.65270000000001</v>
      </c>
      <c r="J423" s="174">
        <v>229.42519999999999</v>
      </c>
    </row>
    <row r="424" spans="1:10" ht="26.1" customHeight="1" x14ac:dyDescent="0.2">
      <c r="A424" s="172" t="s">
        <v>137</v>
      </c>
      <c r="B424" s="161" t="s">
        <v>126</v>
      </c>
      <c r="C424" s="172" t="s">
        <v>110</v>
      </c>
      <c r="D424" s="172" t="s">
        <v>127</v>
      </c>
      <c r="E424" s="162">
        <v>1</v>
      </c>
      <c r="F424" s="165">
        <v>0.96</v>
      </c>
      <c r="G424" s="165">
        <v>0.04</v>
      </c>
      <c r="H424" s="174">
        <v>302.84969999999998</v>
      </c>
      <c r="I424" s="174">
        <v>148.1044</v>
      </c>
      <c r="J424" s="174">
        <v>296.65989999999999</v>
      </c>
    </row>
    <row r="425" spans="1:10" ht="26.1" customHeight="1" x14ac:dyDescent="0.2">
      <c r="A425" s="172" t="s">
        <v>137</v>
      </c>
      <c r="B425" s="161" t="s">
        <v>603</v>
      </c>
      <c r="C425" s="172" t="s">
        <v>110</v>
      </c>
      <c r="D425" s="172" t="s">
        <v>604</v>
      </c>
      <c r="E425" s="162">
        <v>1</v>
      </c>
      <c r="F425" s="165">
        <v>1</v>
      </c>
      <c r="G425" s="165">
        <v>0</v>
      </c>
      <c r="H425" s="174">
        <v>235.8038</v>
      </c>
      <c r="I425" s="174">
        <v>106.624</v>
      </c>
      <c r="J425" s="174">
        <v>235.8038</v>
      </c>
    </row>
    <row r="426" spans="1:10" ht="24" customHeight="1" x14ac:dyDescent="0.2">
      <c r="A426" s="172" t="s">
        <v>137</v>
      </c>
      <c r="B426" s="161" t="s">
        <v>148</v>
      </c>
      <c r="C426" s="172" t="s">
        <v>110</v>
      </c>
      <c r="D426" s="172" t="s">
        <v>147</v>
      </c>
      <c r="E426" s="162">
        <v>1</v>
      </c>
      <c r="F426" s="165">
        <v>0.41</v>
      </c>
      <c r="G426" s="165">
        <v>0.59</v>
      </c>
      <c r="H426" s="174">
        <v>174.84829999999999</v>
      </c>
      <c r="I426" s="174">
        <v>69.136899999999997</v>
      </c>
      <c r="J426" s="174">
        <v>112.4786</v>
      </c>
    </row>
    <row r="427" spans="1:10" ht="20.100000000000001" customHeight="1" x14ac:dyDescent="0.2">
      <c r="A427" s="345"/>
      <c r="B427" s="345"/>
      <c r="C427" s="345"/>
      <c r="D427" s="345"/>
      <c r="E427" s="345"/>
      <c r="F427" s="345" t="s">
        <v>508</v>
      </c>
      <c r="G427" s="345"/>
      <c r="H427" s="345"/>
      <c r="I427" s="345"/>
      <c r="J427" s="163">
        <v>1133.2357</v>
      </c>
    </row>
    <row r="428" spans="1:10" ht="20.100000000000001" customHeight="1" x14ac:dyDescent="0.2">
      <c r="A428" s="168" t="s">
        <v>169</v>
      </c>
      <c r="B428" s="133" t="s">
        <v>8</v>
      </c>
      <c r="C428" s="168" t="s">
        <v>9</v>
      </c>
      <c r="D428" s="168" t="s">
        <v>470</v>
      </c>
      <c r="E428" s="133" t="s">
        <v>471</v>
      </c>
      <c r="F428" s="350" t="s">
        <v>472</v>
      </c>
      <c r="G428" s="350"/>
      <c r="H428" s="350"/>
      <c r="I428" s="350"/>
      <c r="J428" s="133" t="s">
        <v>473</v>
      </c>
    </row>
    <row r="429" spans="1:10" ht="24" customHeight="1" x14ac:dyDescent="0.2">
      <c r="A429" s="172" t="s">
        <v>137</v>
      </c>
      <c r="B429" s="161" t="s">
        <v>121</v>
      </c>
      <c r="C429" s="172" t="s">
        <v>110</v>
      </c>
      <c r="D429" s="172" t="s">
        <v>122</v>
      </c>
      <c r="E429" s="162">
        <v>1</v>
      </c>
      <c r="F429" s="172"/>
      <c r="G429" s="172"/>
      <c r="H429" s="172"/>
      <c r="I429" s="174">
        <v>23.782399999999999</v>
      </c>
      <c r="J429" s="174">
        <v>23.782399999999999</v>
      </c>
    </row>
    <row r="430" spans="1:10" ht="20.100000000000001" customHeight="1" x14ac:dyDescent="0.2">
      <c r="A430" s="345"/>
      <c r="B430" s="345"/>
      <c r="C430" s="345"/>
      <c r="D430" s="345"/>
      <c r="E430" s="345"/>
      <c r="F430" s="345" t="s">
        <v>474</v>
      </c>
      <c r="G430" s="345"/>
      <c r="H430" s="345"/>
      <c r="I430" s="345"/>
      <c r="J430" s="163">
        <v>23.782399999999999</v>
      </c>
    </row>
    <row r="431" spans="1:10" ht="20.100000000000001" customHeight="1" x14ac:dyDescent="0.2">
      <c r="A431" s="345"/>
      <c r="B431" s="345"/>
      <c r="C431" s="345"/>
      <c r="D431" s="345"/>
      <c r="E431" s="345"/>
      <c r="F431" s="345" t="s">
        <v>475</v>
      </c>
      <c r="G431" s="345"/>
      <c r="H431" s="345"/>
      <c r="I431" s="345"/>
      <c r="J431" s="163">
        <v>0</v>
      </c>
    </row>
    <row r="432" spans="1:10" ht="20.100000000000001" customHeight="1" x14ac:dyDescent="0.2">
      <c r="A432" s="345"/>
      <c r="B432" s="345"/>
      <c r="C432" s="345"/>
      <c r="D432" s="345"/>
      <c r="E432" s="345"/>
      <c r="F432" s="345" t="s">
        <v>476</v>
      </c>
      <c r="G432" s="345"/>
      <c r="H432" s="345"/>
      <c r="I432" s="345"/>
      <c r="J432" s="163">
        <v>1157.0181</v>
      </c>
    </row>
    <row r="433" spans="1:10" ht="20.100000000000001" customHeight="1" x14ac:dyDescent="0.2">
      <c r="A433" s="345"/>
      <c r="B433" s="345"/>
      <c r="C433" s="345"/>
      <c r="D433" s="345"/>
      <c r="E433" s="345"/>
      <c r="F433" s="345" t="s">
        <v>477</v>
      </c>
      <c r="G433" s="345"/>
      <c r="H433" s="345"/>
      <c r="I433" s="345"/>
      <c r="J433" s="163">
        <v>0.1482</v>
      </c>
    </row>
    <row r="434" spans="1:10" ht="20.100000000000001" customHeight="1" x14ac:dyDescent="0.2">
      <c r="A434" s="345"/>
      <c r="B434" s="345"/>
      <c r="C434" s="345"/>
      <c r="D434" s="345"/>
      <c r="E434" s="345"/>
      <c r="F434" s="345" t="s">
        <v>478</v>
      </c>
      <c r="G434" s="345"/>
      <c r="H434" s="345"/>
      <c r="I434" s="345"/>
      <c r="J434" s="163">
        <v>0.13120000000000001</v>
      </c>
    </row>
    <row r="435" spans="1:10" ht="20.100000000000001" customHeight="1" x14ac:dyDescent="0.2">
      <c r="A435" s="345"/>
      <c r="B435" s="345"/>
      <c r="C435" s="345"/>
      <c r="D435" s="345"/>
      <c r="E435" s="345"/>
      <c r="F435" s="345" t="s">
        <v>479</v>
      </c>
      <c r="G435" s="345"/>
      <c r="H435" s="345"/>
      <c r="I435" s="345"/>
      <c r="J435" s="163">
        <v>672.8</v>
      </c>
    </row>
    <row r="436" spans="1:10" ht="20.100000000000001" customHeight="1" x14ac:dyDescent="0.2">
      <c r="A436" s="345"/>
      <c r="B436" s="345"/>
      <c r="C436" s="345"/>
      <c r="D436" s="345"/>
      <c r="E436" s="345"/>
      <c r="F436" s="345" t="s">
        <v>480</v>
      </c>
      <c r="G436" s="345"/>
      <c r="H436" s="345"/>
      <c r="I436" s="345"/>
      <c r="J436" s="163">
        <v>1.7197</v>
      </c>
    </row>
    <row r="437" spans="1:10" ht="25.5" x14ac:dyDescent="0.2">
      <c r="A437" s="171"/>
      <c r="B437" s="171"/>
      <c r="C437" s="171"/>
      <c r="D437" s="171"/>
      <c r="E437" s="171" t="s">
        <v>465</v>
      </c>
      <c r="F437" s="159">
        <v>3.5348394768133173E-2</v>
      </c>
      <c r="G437" s="171" t="s">
        <v>466</v>
      </c>
      <c r="H437" s="159">
        <v>0</v>
      </c>
      <c r="I437" s="171" t="s">
        <v>467</v>
      </c>
      <c r="J437" s="159">
        <v>3.5348394768133173E-2</v>
      </c>
    </row>
    <row r="438" spans="1:10" ht="15" thickBot="1" x14ac:dyDescent="0.25">
      <c r="A438" s="171"/>
      <c r="B438" s="171"/>
      <c r="C438" s="171"/>
      <c r="D438" s="171"/>
      <c r="E438" s="171" t="s">
        <v>468</v>
      </c>
      <c r="F438" s="159">
        <v>0.43</v>
      </c>
      <c r="G438" s="171"/>
      <c r="H438" s="384" t="s">
        <v>469</v>
      </c>
      <c r="I438" s="384"/>
      <c r="J438" s="159">
        <v>2.2799999999999998</v>
      </c>
    </row>
    <row r="439" spans="1:10" ht="0.95" customHeight="1" thickTop="1" x14ac:dyDescent="0.2">
      <c r="A439" s="160"/>
      <c r="B439" s="160"/>
      <c r="C439" s="160"/>
      <c r="D439" s="160"/>
      <c r="E439" s="160"/>
      <c r="F439" s="160"/>
      <c r="G439" s="160"/>
      <c r="H439" s="160"/>
      <c r="I439" s="160"/>
      <c r="J439" s="160"/>
    </row>
    <row r="440" spans="1:10" ht="18" customHeight="1" x14ac:dyDescent="0.2">
      <c r="A440" s="168" t="s">
        <v>381</v>
      </c>
      <c r="B440" s="133" t="s">
        <v>8</v>
      </c>
      <c r="C440" s="168" t="s">
        <v>9</v>
      </c>
      <c r="D440" s="168" t="s">
        <v>10</v>
      </c>
      <c r="E440" s="349" t="s">
        <v>454</v>
      </c>
      <c r="F440" s="349"/>
      <c r="G440" s="169" t="s">
        <v>11</v>
      </c>
      <c r="H440" s="133" t="s">
        <v>12</v>
      </c>
      <c r="I440" s="133" t="s">
        <v>13</v>
      </c>
      <c r="J440" s="133" t="s">
        <v>15</v>
      </c>
    </row>
    <row r="441" spans="1:10" ht="26.1" customHeight="1" x14ac:dyDescent="0.2">
      <c r="A441" s="138" t="s">
        <v>133</v>
      </c>
      <c r="B441" s="139" t="s">
        <v>382</v>
      </c>
      <c r="C441" s="138" t="s">
        <v>110</v>
      </c>
      <c r="D441" s="138" t="s">
        <v>383</v>
      </c>
      <c r="E441" s="385" t="s">
        <v>449</v>
      </c>
      <c r="F441" s="385"/>
      <c r="G441" s="140" t="s">
        <v>48</v>
      </c>
      <c r="H441" s="154">
        <v>1</v>
      </c>
      <c r="I441" s="141">
        <v>199.52</v>
      </c>
      <c r="J441" s="141">
        <v>199.52</v>
      </c>
    </row>
    <row r="442" spans="1:10" ht="15" customHeight="1" x14ac:dyDescent="0.2">
      <c r="A442" s="349" t="s">
        <v>165</v>
      </c>
      <c r="B442" s="350" t="s">
        <v>8</v>
      </c>
      <c r="C442" s="349" t="s">
        <v>9</v>
      </c>
      <c r="D442" s="349" t="s">
        <v>501</v>
      </c>
      <c r="E442" s="350" t="s">
        <v>471</v>
      </c>
      <c r="F442" s="348" t="s">
        <v>502</v>
      </c>
      <c r="G442" s="350"/>
      <c r="H442" s="348" t="s">
        <v>503</v>
      </c>
      <c r="I442" s="350"/>
      <c r="J442" s="350" t="s">
        <v>473</v>
      </c>
    </row>
    <row r="443" spans="1:10" ht="15" customHeight="1" x14ac:dyDescent="0.2">
      <c r="A443" s="350"/>
      <c r="B443" s="350"/>
      <c r="C443" s="350"/>
      <c r="D443" s="350"/>
      <c r="E443" s="350"/>
      <c r="F443" s="133" t="s">
        <v>504</v>
      </c>
      <c r="G443" s="133" t="s">
        <v>505</v>
      </c>
      <c r="H443" s="133" t="s">
        <v>504</v>
      </c>
      <c r="I443" s="133" t="s">
        <v>505</v>
      </c>
      <c r="J443" s="350"/>
    </row>
    <row r="444" spans="1:10" ht="26.1" customHeight="1" x14ac:dyDescent="0.2">
      <c r="A444" s="172" t="s">
        <v>137</v>
      </c>
      <c r="B444" s="161" t="s">
        <v>564</v>
      </c>
      <c r="C444" s="172" t="s">
        <v>110</v>
      </c>
      <c r="D444" s="172" t="s">
        <v>565</v>
      </c>
      <c r="E444" s="162">
        <v>1</v>
      </c>
      <c r="F444" s="165">
        <v>1</v>
      </c>
      <c r="G444" s="165">
        <v>0</v>
      </c>
      <c r="H444" s="174">
        <v>370.07069999999999</v>
      </c>
      <c r="I444" s="174">
        <v>151.50290000000001</v>
      </c>
      <c r="J444" s="174">
        <v>370.07069999999999</v>
      </c>
    </row>
    <row r="445" spans="1:10" ht="26.1" customHeight="1" x14ac:dyDescent="0.2">
      <c r="A445" s="172" t="s">
        <v>137</v>
      </c>
      <c r="B445" s="161" t="s">
        <v>566</v>
      </c>
      <c r="C445" s="172" t="s">
        <v>110</v>
      </c>
      <c r="D445" s="172" t="s">
        <v>567</v>
      </c>
      <c r="E445" s="162">
        <v>2</v>
      </c>
      <c r="F445" s="165">
        <v>0.53</v>
      </c>
      <c r="G445" s="165">
        <v>0.47</v>
      </c>
      <c r="H445" s="174">
        <v>262.45580000000001</v>
      </c>
      <c r="I445" s="174">
        <v>114.2236</v>
      </c>
      <c r="J445" s="174">
        <v>385.57330000000002</v>
      </c>
    </row>
    <row r="446" spans="1:10" ht="20.100000000000001" customHeight="1" x14ac:dyDescent="0.2">
      <c r="A446" s="345"/>
      <c r="B446" s="345"/>
      <c r="C446" s="345"/>
      <c r="D446" s="345"/>
      <c r="E446" s="345"/>
      <c r="F446" s="345" t="s">
        <v>508</v>
      </c>
      <c r="G446" s="345"/>
      <c r="H446" s="345"/>
      <c r="I446" s="345"/>
      <c r="J446" s="163">
        <v>755.64400000000001</v>
      </c>
    </row>
    <row r="447" spans="1:10" ht="20.100000000000001" customHeight="1" x14ac:dyDescent="0.2">
      <c r="A447" s="168" t="s">
        <v>169</v>
      </c>
      <c r="B447" s="133" t="s">
        <v>8</v>
      </c>
      <c r="C447" s="168" t="s">
        <v>9</v>
      </c>
      <c r="D447" s="168" t="s">
        <v>470</v>
      </c>
      <c r="E447" s="133" t="s">
        <v>471</v>
      </c>
      <c r="F447" s="350" t="s">
        <v>472</v>
      </c>
      <c r="G447" s="350"/>
      <c r="H447" s="350"/>
      <c r="I447" s="350"/>
      <c r="J447" s="133" t="s">
        <v>473</v>
      </c>
    </row>
    <row r="448" spans="1:10" ht="24" customHeight="1" x14ac:dyDescent="0.2">
      <c r="A448" s="172" t="s">
        <v>137</v>
      </c>
      <c r="B448" s="161" t="s">
        <v>121</v>
      </c>
      <c r="C448" s="172" t="s">
        <v>110</v>
      </c>
      <c r="D448" s="172" t="s">
        <v>122</v>
      </c>
      <c r="E448" s="162">
        <v>2</v>
      </c>
      <c r="F448" s="172"/>
      <c r="G448" s="172"/>
      <c r="H448" s="172"/>
      <c r="I448" s="174">
        <v>23.782399999999999</v>
      </c>
      <c r="J448" s="174">
        <v>47.564799999999998</v>
      </c>
    </row>
    <row r="449" spans="1:10" ht="20.100000000000001" customHeight="1" x14ac:dyDescent="0.2">
      <c r="A449" s="345"/>
      <c r="B449" s="345"/>
      <c r="C449" s="345"/>
      <c r="D449" s="345"/>
      <c r="E449" s="345"/>
      <c r="F449" s="345" t="s">
        <v>474</v>
      </c>
      <c r="G449" s="345"/>
      <c r="H449" s="345"/>
      <c r="I449" s="345"/>
      <c r="J449" s="163">
        <v>47.564799999999998</v>
      </c>
    </row>
    <row r="450" spans="1:10" ht="20.100000000000001" customHeight="1" x14ac:dyDescent="0.2">
      <c r="A450" s="345"/>
      <c r="B450" s="345"/>
      <c r="C450" s="345"/>
      <c r="D450" s="345"/>
      <c r="E450" s="345"/>
      <c r="F450" s="345" t="s">
        <v>475</v>
      </c>
      <c r="G450" s="345"/>
      <c r="H450" s="345"/>
      <c r="I450" s="345"/>
      <c r="J450" s="163">
        <v>0</v>
      </c>
    </row>
    <row r="451" spans="1:10" ht="20.100000000000001" customHeight="1" x14ac:dyDescent="0.2">
      <c r="A451" s="345"/>
      <c r="B451" s="345"/>
      <c r="C451" s="345"/>
      <c r="D451" s="345"/>
      <c r="E451" s="345"/>
      <c r="F451" s="345" t="s">
        <v>476</v>
      </c>
      <c r="G451" s="345"/>
      <c r="H451" s="345"/>
      <c r="I451" s="345"/>
      <c r="J451" s="163">
        <v>803.2088</v>
      </c>
    </row>
    <row r="452" spans="1:10" ht="20.100000000000001" customHeight="1" x14ac:dyDescent="0.2">
      <c r="A452" s="345"/>
      <c r="B452" s="345"/>
      <c r="C452" s="345"/>
      <c r="D452" s="345"/>
      <c r="E452" s="345"/>
      <c r="F452" s="345" t="s">
        <v>477</v>
      </c>
      <c r="G452" s="345"/>
      <c r="H452" s="345"/>
      <c r="I452" s="345"/>
      <c r="J452" s="163">
        <v>0.1605</v>
      </c>
    </row>
    <row r="453" spans="1:10" ht="20.100000000000001" customHeight="1" x14ac:dyDescent="0.2">
      <c r="A453" s="345"/>
      <c r="B453" s="345"/>
      <c r="C453" s="345"/>
      <c r="D453" s="345"/>
      <c r="E453" s="345"/>
      <c r="F453" s="345" t="s">
        <v>478</v>
      </c>
      <c r="G453" s="345"/>
      <c r="H453" s="345"/>
      <c r="I453" s="345"/>
      <c r="J453" s="163">
        <v>0.81100000000000005</v>
      </c>
    </row>
    <row r="454" spans="1:10" ht="20.100000000000001" customHeight="1" x14ac:dyDescent="0.2">
      <c r="A454" s="345"/>
      <c r="B454" s="345"/>
      <c r="C454" s="345"/>
      <c r="D454" s="345"/>
      <c r="E454" s="345"/>
      <c r="F454" s="345" t="s">
        <v>479</v>
      </c>
      <c r="G454" s="345"/>
      <c r="H454" s="345"/>
      <c r="I454" s="345"/>
      <c r="J454" s="163">
        <v>84.62</v>
      </c>
    </row>
    <row r="455" spans="1:10" ht="20.100000000000001" customHeight="1" x14ac:dyDescent="0.2">
      <c r="A455" s="345"/>
      <c r="B455" s="345"/>
      <c r="C455" s="345"/>
      <c r="D455" s="345"/>
      <c r="E455" s="345"/>
      <c r="F455" s="345" t="s">
        <v>480</v>
      </c>
      <c r="G455" s="345"/>
      <c r="H455" s="345"/>
      <c r="I455" s="345"/>
      <c r="J455" s="163">
        <v>9.4918999999999993</v>
      </c>
    </row>
    <row r="456" spans="1:10" ht="20.100000000000001" customHeight="1" x14ac:dyDescent="0.2">
      <c r="A456" s="168" t="s">
        <v>179</v>
      </c>
      <c r="B456" s="133" t="s">
        <v>9</v>
      </c>
      <c r="C456" s="168" t="s">
        <v>8</v>
      </c>
      <c r="D456" s="168" t="s">
        <v>521</v>
      </c>
      <c r="E456" s="133" t="s">
        <v>471</v>
      </c>
      <c r="F456" s="133" t="s">
        <v>268</v>
      </c>
      <c r="G456" s="350" t="s">
        <v>513</v>
      </c>
      <c r="H456" s="350"/>
      <c r="I456" s="350"/>
      <c r="J456" s="133" t="s">
        <v>473</v>
      </c>
    </row>
    <row r="457" spans="1:10" ht="24" customHeight="1" x14ac:dyDescent="0.2">
      <c r="A457" s="172" t="s">
        <v>137</v>
      </c>
      <c r="B457" s="161" t="s">
        <v>110</v>
      </c>
      <c r="C457" s="172" t="s">
        <v>605</v>
      </c>
      <c r="D457" s="172" t="s">
        <v>606</v>
      </c>
      <c r="E457" s="162">
        <v>1.26</v>
      </c>
      <c r="F457" s="164" t="s">
        <v>48</v>
      </c>
      <c r="G457" s="389">
        <v>132.23259999999999</v>
      </c>
      <c r="H457" s="389"/>
      <c r="I457" s="386"/>
      <c r="J457" s="174">
        <v>166.6131</v>
      </c>
    </row>
    <row r="458" spans="1:10" ht="24" customHeight="1" x14ac:dyDescent="0.2">
      <c r="A458" s="172" t="s">
        <v>137</v>
      </c>
      <c r="B458" s="161" t="s">
        <v>110</v>
      </c>
      <c r="C458" s="172" t="s">
        <v>607</v>
      </c>
      <c r="D458" s="172" t="s">
        <v>608</v>
      </c>
      <c r="E458" s="162">
        <v>0.14000000000000001</v>
      </c>
      <c r="F458" s="164" t="s">
        <v>48</v>
      </c>
      <c r="G458" s="389">
        <v>121.5836</v>
      </c>
      <c r="H458" s="389"/>
      <c r="I458" s="386"/>
      <c r="J458" s="174">
        <v>17.021699999999999</v>
      </c>
    </row>
    <row r="459" spans="1:10" ht="20.100000000000001" customHeight="1" x14ac:dyDescent="0.2">
      <c r="A459" s="345"/>
      <c r="B459" s="345"/>
      <c r="C459" s="345"/>
      <c r="D459" s="345"/>
      <c r="E459" s="345"/>
      <c r="F459" s="345" t="s">
        <v>530</v>
      </c>
      <c r="G459" s="345"/>
      <c r="H459" s="345"/>
      <c r="I459" s="345"/>
      <c r="J459" s="163">
        <v>183.63480000000001</v>
      </c>
    </row>
    <row r="460" spans="1:10" ht="20.100000000000001" customHeight="1" x14ac:dyDescent="0.2">
      <c r="A460" s="168" t="s">
        <v>533</v>
      </c>
      <c r="B460" s="133" t="s">
        <v>9</v>
      </c>
      <c r="C460" s="168" t="s">
        <v>137</v>
      </c>
      <c r="D460" s="168" t="s">
        <v>534</v>
      </c>
      <c r="E460" s="133" t="s">
        <v>8</v>
      </c>
      <c r="F460" s="133" t="s">
        <v>471</v>
      </c>
      <c r="G460" s="169" t="s">
        <v>268</v>
      </c>
      <c r="H460" s="350" t="s">
        <v>513</v>
      </c>
      <c r="I460" s="350"/>
      <c r="J460" s="133" t="s">
        <v>473</v>
      </c>
    </row>
    <row r="461" spans="1:10" ht="51.95" customHeight="1" x14ac:dyDescent="0.2">
      <c r="A461" s="170" t="s">
        <v>535</v>
      </c>
      <c r="B461" s="155" t="s">
        <v>110</v>
      </c>
      <c r="C461" s="170" t="s">
        <v>605</v>
      </c>
      <c r="D461" s="170" t="s">
        <v>609</v>
      </c>
      <c r="E461" s="155">
        <v>5914651</v>
      </c>
      <c r="F461" s="157">
        <v>1.89</v>
      </c>
      <c r="G461" s="156" t="s">
        <v>120</v>
      </c>
      <c r="H461" s="388">
        <v>2.66</v>
      </c>
      <c r="I461" s="387"/>
      <c r="J461" s="173">
        <v>5.0274000000000001</v>
      </c>
    </row>
    <row r="462" spans="1:10" ht="51.95" customHeight="1" x14ac:dyDescent="0.2">
      <c r="A462" s="170" t="s">
        <v>535</v>
      </c>
      <c r="B462" s="155" t="s">
        <v>110</v>
      </c>
      <c r="C462" s="170" t="s">
        <v>607</v>
      </c>
      <c r="D462" s="170" t="s">
        <v>609</v>
      </c>
      <c r="E462" s="155">
        <v>5914651</v>
      </c>
      <c r="F462" s="157">
        <v>0.21</v>
      </c>
      <c r="G462" s="156" t="s">
        <v>120</v>
      </c>
      <c r="H462" s="388">
        <v>2.66</v>
      </c>
      <c r="I462" s="387"/>
      <c r="J462" s="173">
        <v>0.55859999999999999</v>
      </c>
    </row>
    <row r="463" spans="1:10" ht="20.100000000000001" customHeight="1" x14ac:dyDescent="0.2">
      <c r="A463" s="345"/>
      <c r="B463" s="345"/>
      <c r="C463" s="345"/>
      <c r="D463" s="345"/>
      <c r="E463" s="345"/>
      <c r="F463" s="345" t="s">
        <v>537</v>
      </c>
      <c r="G463" s="345"/>
      <c r="H463" s="345"/>
      <c r="I463" s="345"/>
      <c r="J463" s="163">
        <v>5.5860000000000003</v>
      </c>
    </row>
    <row r="464" spans="1:10" ht="20.100000000000001" customHeight="1" x14ac:dyDescent="0.2">
      <c r="A464" s="168" t="s">
        <v>538</v>
      </c>
      <c r="B464" s="133" t="s">
        <v>9</v>
      </c>
      <c r="C464" s="168" t="s">
        <v>137</v>
      </c>
      <c r="D464" s="168" t="s">
        <v>539</v>
      </c>
      <c r="E464" s="133" t="s">
        <v>471</v>
      </c>
      <c r="F464" s="133" t="s">
        <v>268</v>
      </c>
      <c r="G464" s="348" t="s">
        <v>540</v>
      </c>
      <c r="H464" s="350"/>
      <c r="I464" s="350"/>
      <c r="J464" s="133" t="s">
        <v>473</v>
      </c>
    </row>
    <row r="465" spans="1:10" ht="20.100000000000001" customHeight="1" x14ac:dyDescent="0.2">
      <c r="A465" s="169"/>
      <c r="B465" s="169"/>
      <c r="C465" s="169"/>
      <c r="D465" s="169"/>
      <c r="E465" s="169"/>
      <c r="F465" s="169"/>
      <c r="G465" s="169" t="s">
        <v>541</v>
      </c>
      <c r="H465" s="169" t="s">
        <v>542</v>
      </c>
      <c r="I465" s="169" t="s">
        <v>543</v>
      </c>
      <c r="J465" s="169"/>
    </row>
    <row r="466" spans="1:10" ht="50.1" customHeight="1" x14ac:dyDescent="0.2">
      <c r="A466" s="170" t="s">
        <v>539</v>
      </c>
      <c r="B466" s="155" t="s">
        <v>110</v>
      </c>
      <c r="C466" s="170" t="s">
        <v>605</v>
      </c>
      <c r="D466" s="170" t="s">
        <v>610</v>
      </c>
      <c r="E466" s="157">
        <v>1.89</v>
      </c>
      <c r="F466" s="156" t="s">
        <v>341</v>
      </c>
      <c r="G466" s="155" t="s">
        <v>1137</v>
      </c>
      <c r="H466" s="155" t="s">
        <v>1138</v>
      </c>
      <c r="I466" s="155" t="s">
        <v>1139</v>
      </c>
      <c r="J466" s="173">
        <v>0</v>
      </c>
    </row>
    <row r="467" spans="1:10" ht="50.1" customHeight="1" x14ac:dyDescent="0.2">
      <c r="A467" s="170" t="s">
        <v>539</v>
      </c>
      <c r="B467" s="155" t="s">
        <v>110</v>
      </c>
      <c r="C467" s="170" t="s">
        <v>607</v>
      </c>
      <c r="D467" s="170" t="s">
        <v>611</v>
      </c>
      <c r="E467" s="157">
        <v>0.21</v>
      </c>
      <c r="F467" s="156" t="s">
        <v>341</v>
      </c>
      <c r="G467" s="155" t="s">
        <v>1137</v>
      </c>
      <c r="H467" s="155" t="s">
        <v>1138</v>
      </c>
      <c r="I467" s="155" t="s">
        <v>1139</v>
      </c>
      <c r="J467" s="173">
        <v>0</v>
      </c>
    </row>
    <row r="468" spans="1:10" ht="20.100000000000001" customHeight="1" x14ac:dyDescent="0.2">
      <c r="A468" s="345"/>
      <c r="B468" s="345"/>
      <c r="C468" s="345"/>
      <c r="D468" s="345"/>
      <c r="E468" s="345"/>
      <c r="F468" s="345" t="s">
        <v>547</v>
      </c>
      <c r="G468" s="345"/>
      <c r="H468" s="345"/>
      <c r="I468" s="345"/>
      <c r="J468" s="163">
        <v>0</v>
      </c>
    </row>
    <row r="469" spans="1:10" ht="25.5" x14ac:dyDescent="0.2">
      <c r="A469" s="171"/>
      <c r="B469" s="171"/>
      <c r="C469" s="171"/>
      <c r="D469" s="171"/>
      <c r="E469" s="171" t="s">
        <v>465</v>
      </c>
      <c r="F469" s="159">
        <v>0.56209879461120305</v>
      </c>
      <c r="G469" s="171" t="s">
        <v>466</v>
      </c>
      <c r="H469" s="159">
        <v>0</v>
      </c>
      <c r="I469" s="171" t="s">
        <v>467</v>
      </c>
      <c r="J469" s="159">
        <v>0.56209879461120305</v>
      </c>
    </row>
    <row r="470" spans="1:10" ht="15" thickBot="1" x14ac:dyDescent="0.25">
      <c r="A470" s="171"/>
      <c r="B470" s="171"/>
      <c r="C470" s="171"/>
      <c r="D470" s="171"/>
      <c r="E470" s="171" t="s">
        <v>468</v>
      </c>
      <c r="F470" s="159">
        <v>46.64</v>
      </c>
      <c r="G470" s="171"/>
      <c r="H470" s="384" t="s">
        <v>469</v>
      </c>
      <c r="I470" s="384"/>
      <c r="J470" s="159">
        <v>246.16</v>
      </c>
    </row>
    <row r="471" spans="1:10" ht="0.95" customHeight="1" thickTop="1" x14ac:dyDescent="0.2">
      <c r="A471" s="160"/>
      <c r="B471" s="160"/>
      <c r="C471" s="160"/>
      <c r="D471" s="160"/>
      <c r="E471" s="160"/>
      <c r="F471" s="160"/>
      <c r="G471" s="160"/>
      <c r="H471" s="160"/>
      <c r="I471" s="160"/>
      <c r="J471" s="160"/>
    </row>
    <row r="472" spans="1:10" ht="18" customHeight="1" x14ac:dyDescent="0.2">
      <c r="A472" s="168" t="s">
        <v>391</v>
      </c>
      <c r="B472" s="133" t="s">
        <v>8</v>
      </c>
      <c r="C472" s="168" t="s">
        <v>9</v>
      </c>
      <c r="D472" s="168" t="s">
        <v>10</v>
      </c>
      <c r="E472" s="349" t="s">
        <v>454</v>
      </c>
      <c r="F472" s="349"/>
      <c r="G472" s="169" t="s">
        <v>11</v>
      </c>
      <c r="H472" s="133" t="s">
        <v>12</v>
      </c>
      <c r="I472" s="133" t="s">
        <v>13</v>
      </c>
      <c r="J472" s="133" t="s">
        <v>15</v>
      </c>
    </row>
    <row r="473" spans="1:10" ht="26.1" customHeight="1" x14ac:dyDescent="0.2">
      <c r="A473" s="138" t="s">
        <v>133</v>
      </c>
      <c r="B473" s="139" t="s">
        <v>392</v>
      </c>
      <c r="C473" s="138" t="s">
        <v>110</v>
      </c>
      <c r="D473" s="138" t="s">
        <v>393</v>
      </c>
      <c r="E473" s="385" t="s">
        <v>449</v>
      </c>
      <c r="F473" s="385"/>
      <c r="G473" s="140" t="s">
        <v>48</v>
      </c>
      <c r="H473" s="154">
        <v>1</v>
      </c>
      <c r="I473" s="141">
        <v>75.459999999999994</v>
      </c>
      <c r="J473" s="141">
        <v>75.459999999999994</v>
      </c>
    </row>
    <row r="474" spans="1:10" ht="15" customHeight="1" x14ac:dyDescent="0.2">
      <c r="A474" s="349" t="s">
        <v>165</v>
      </c>
      <c r="B474" s="350" t="s">
        <v>8</v>
      </c>
      <c r="C474" s="349" t="s">
        <v>9</v>
      </c>
      <c r="D474" s="349" t="s">
        <v>501</v>
      </c>
      <c r="E474" s="350" t="s">
        <v>471</v>
      </c>
      <c r="F474" s="348" t="s">
        <v>502</v>
      </c>
      <c r="G474" s="350"/>
      <c r="H474" s="348" t="s">
        <v>503</v>
      </c>
      <c r="I474" s="350"/>
      <c r="J474" s="350" t="s">
        <v>473</v>
      </c>
    </row>
    <row r="475" spans="1:10" ht="15" customHeight="1" x14ac:dyDescent="0.2">
      <c r="A475" s="350"/>
      <c r="B475" s="350"/>
      <c r="C475" s="350"/>
      <c r="D475" s="350"/>
      <c r="E475" s="350"/>
      <c r="F475" s="133" t="s">
        <v>504</v>
      </c>
      <c r="G475" s="133" t="s">
        <v>505</v>
      </c>
      <c r="H475" s="133" t="s">
        <v>504</v>
      </c>
      <c r="I475" s="133" t="s">
        <v>505</v>
      </c>
      <c r="J475" s="350"/>
    </row>
    <row r="476" spans="1:10" ht="26.1" customHeight="1" x14ac:dyDescent="0.2">
      <c r="A476" s="172" t="s">
        <v>137</v>
      </c>
      <c r="B476" s="161" t="s">
        <v>562</v>
      </c>
      <c r="C476" s="172" t="s">
        <v>110</v>
      </c>
      <c r="D476" s="172" t="s">
        <v>563</v>
      </c>
      <c r="E476" s="162">
        <v>1</v>
      </c>
      <c r="F476" s="165">
        <v>0.34</v>
      </c>
      <c r="G476" s="165">
        <v>0.66</v>
      </c>
      <c r="H476" s="174">
        <v>355.81189999999998</v>
      </c>
      <c r="I476" s="174">
        <v>96.755399999999995</v>
      </c>
      <c r="J476" s="174">
        <v>184.83459999999999</v>
      </c>
    </row>
    <row r="477" spans="1:10" ht="24" customHeight="1" x14ac:dyDescent="0.2">
      <c r="A477" s="172" t="s">
        <v>137</v>
      </c>
      <c r="B477" s="161" t="s">
        <v>612</v>
      </c>
      <c r="C477" s="172" t="s">
        <v>110</v>
      </c>
      <c r="D477" s="172" t="s">
        <v>613</v>
      </c>
      <c r="E477" s="162">
        <v>1</v>
      </c>
      <c r="F477" s="165">
        <v>1</v>
      </c>
      <c r="G477" s="165">
        <v>0</v>
      </c>
      <c r="H477" s="174">
        <v>3098.9913000000001</v>
      </c>
      <c r="I477" s="174">
        <v>1225.6919</v>
      </c>
      <c r="J477" s="174">
        <v>3098.9913000000001</v>
      </c>
    </row>
    <row r="478" spans="1:10" ht="26.1" customHeight="1" x14ac:dyDescent="0.2">
      <c r="A478" s="172" t="s">
        <v>137</v>
      </c>
      <c r="B478" s="161" t="s">
        <v>228</v>
      </c>
      <c r="C478" s="172" t="s">
        <v>110</v>
      </c>
      <c r="D478" s="172" t="s">
        <v>227</v>
      </c>
      <c r="E478" s="162">
        <v>2</v>
      </c>
      <c r="F478" s="165">
        <v>0.89</v>
      </c>
      <c r="G478" s="165">
        <v>0.11</v>
      </c>
      <c r="H478" s="174">
        <v>177.73310000000001</v>
      </c>
      <c r="I478" s="174">
        <v>79.562899999999999</v>
      </c>
      <c r="J478" s="174">
        <v>333.86880000000002</v>
      </c>
    </row>
    <row r="479" spans="1:10" ht="24" customHeight="1" x14ac:dyDescent="0.2">
      <c r="A479" s="172" t="s">
        <v>137</v>
      </c>
      <c r="B479" s="161" t="s">
        <v>614</v>
      </c>
      <c r="C479" s="172" t="s">
        <v>110</v>
      </c>
      <c r="D479" s="172" t="s">
        <v>615</v>
      </c>
      <c r="E479" s="162">
        <v>2</v>
      </c>
      <c r="F479" s="165">
        <v>1</v>
      </c>
      <c r="G479" s="165">
        <v>0</v>
      </c>
      <c r="H479" s="174">
        <v>5.5654000000000003</v>
      </c>
      <c r="I479" s="174">
        <v>0.44219999999999998</v>
      </c>
      <c r="J479" s="174">
        <v>11.130800000000001</v>
      </c>
    </row>
    <row r="480" spans="1:10" ht="20.100000000000001" customHeight="1" x14ac:dyDescent="0.2">
      <c r="A480" s="345"/>
      <c r="B480" s="345"/>
      <c r="C480" s="345"/>
      <c r="D480" s="345"/>
      <c r="E480" s="345"/>
      <c r="F480" s="345" t="s">
        <v>508</v>
      </c>
      <c r="G480" s="345"/>
      <c r="H480" s="345"/>
      <c r="I480" s="345"/>
      <c r="J480" s="163">
        <v>3628.8254999999999</v>
      </c>
    </row>
    <row r="481" spans="1:10" ht="20.100000000000001" customHeight="1" x14ac:dyDescent="0.2">
      <c r="A481" s="168" t="s">
        <v>169</v>
      </c>
      <c r="B481" s="133" t="s">
        <v>8</v>
      </c>
      <c r="C481" s="168" t="s">
        <v>9</v>
      </c>
      <c r="D481" s="168" t="s">
        <v>470</v>
      </c>
      <c r="E481" s="133" t="s">
        <v>471</v>
      </c>
      <c r="F481" s="350" t="s">
        <v>472</v>
      </c>
      <c r="G481" s="350"/>
      <c r="H481" s="350"/>
      <c r="I481" s="350"/>
      <c r="J481" s="133" t="s">
        <v>473</v>
      </c>
    </row>
    <row r="482" spans="1:10" ht="24" customHeight="1" x14ac:dyDescent="0.2">
      <c r="A482" s="172" t="s">
        <v>137</v>
      </c>
      <c r="B482" s="161" t="s">
        <v>121</v>
      </c>
      <c r="C482" s="172" t="s">
        <v>110</v>
      </c>
      <c r="D482" s="172" t="s">
        <v>122</v>
      </c>
      <c r="E482" s="162">
        <v>5</v>
      </c>
      <c r="F482" s="172"/>
      <c r="G482" s="172"/>
      <c r="H482" s="172"/>
      <c r="I482" s="174">
        <v>23.782399999999999</v>
      </c>
      <c r="J482" s="174">
        <v>118.91200000000001</v>
      </c>
    </row>
    <row r="483" spans="1:10" ht="20.100000000000001" customHeight="1" x14ac:dyDescent="0.2">
      <c r="A483" s="345"/>
      <c r="B483" s="345"/>
      <c r="C483" s="345"/>
      <c r="D483" s="345"/>
      <c r="E483" s="345"/>
      <c r="F483" s="345" t="s">
        <v>474</v>
      </c>
      <c r="G483" s="345"/>
      <c r="H483" s="345"/>
      <c r="I483" s="345"/>
      <c r="J483" s="163">
        <v>118.91200000000001</v>
      </c>
    </row>
    <row r="484" spans="1:10" ht="20.100000000000001" customHeight="1" x14ac:dyDescent="0.2">
      <c r="A484" s="345"/>
      <c r="B484" s="345"/>
      <c r="C484" s="345"/>
      <c r="D484" s="345"/>
      <c r="E484" s="345"/>
      <c r="F484" s="345" t="s">
        <v>475</v>
      </c>
      <c r="G484" s="345"/>
      <c r="H484" s="345"/>
      <c r="I484" s="345"/>
      <c r="J484" s="163">
        <v>0</v>
      </c>
    </row>
    <row r="485" spans="1:10" ht="20.100000000000001" customHeight="1" x14ac:dyDescent="0.2">
      <c r="A485" s="345"/>
      <c r="B485" s="345"/>
      <c r="C485" s="345"/>
      <c r="D485" s="345"/>
      <c r="E485" s="345"/>
      <c r="F485" s="345" t="s">
        <v>476</v>
      </c>
      <c r="G485" s="345"/>
      <c r="H485" s="345"/>
      <c r="I485" s="345"/>
      <c r="J485" s="163">
        <v>3747.7375000000002</v>
      </c>
    </row>
    <row r="486" spans="1:10" ht="20.100000000000001" customHeight="1" x14ac:dyDescent="0.2">
      <c r="A486" s="345"/>
      <c r="B486" s="345"/>
      <c r="C486" s="345"/>
      <c r="D486" s="345"/>
      <c r="E486" s="345"/>
      <c r="F486" s="345" t="s">
        <v>477</v>
      </c>
      <c r="G486" s="345"/>
      <c r="H486" s="345"/>
      <c r="I486" s="345"/>
      <c r="J486" s="163">
        <v>0</v>
      </c>
    </row>
    <row r="487" spans="1:10" ht="20.100000000000001" customHeight="1" x14ac:dyDescent="0.2">
      <c r="A487" s="345"/>
      <c r="B487" s="345"/>
      <c r="C487" s="345"/>
      <c r="D487" s="345"/>
      <c r="E487" s="345"/>
      <c r="F487" s="345" t="s">
        <v>478</v>
      </c>
      <c r="G487" s="345"/>
      <c r="H487" s="345"/>
      <c r="I487" s="345"/>
      <c r="J487" s="163">
        <v>0</v>
      </c>
    </row>
    <row r="488" spans="1:10" ht="20.100000000000001" customHeight="1" x14ac:dyDescent="0.2">
      <c r="A488" s="345"/>
      <c r="B488" s="345"/>
      <c r="C488" s="345"/>
      <c r="D488" s="345"/>
      <c r="E488" s="345"/>
      <c r="F488" s="345" t="s">
        <v>479</v>
      </c>
      <c r="G488" s="345"/>
      <c r="H488" s="345"/>
      <c r="I488" s="345"/>
      <c r="J488" s="163">
        <v>89.69</v>
      </c>
    </row>
    <row r="489" spans="1:10" ht="20.100000000000001" customHeight="1" x14ac:dyDescent="0.2">
      <c r="A489" s="345"/>
      <c r="B489" s="345"/>
      <c r="C489" s="345"/>
      <c r="D489" s="345"/>
      <c r="E489" s="345"/>
      <c r="F489" s="345" t="s">
        <v>480</v>
      </c>
      <c r="G489" s="345"/>
      <c r="H489" s="345"/>
      <c r="I489" s="345"/>
      <c r="J489" s="163">
        <v>41.785499999999999</v>
      </c>
    </row>
    <row r="490" spans="1:10" ht="20.100000000000001" customHeight="1" x14ac:dyDescent="0.2">
      <c r="A490" s="168" t="s">
        <v>179</v>
      </c>
      <c r="B490" s="133" t="s">
        <v>9</v>
      </c>
      <c r="C490" s="168" t="s">
        <v>8</v>
      </c>
      <c r="D490" s="168" t="s">
        <v>521</v>
      </c>
      <c r="E490" s="133" t="s">
        <v>471</v>
      </c>
      <c r="F490" s="133" t="s">
        <v>268</v>
      </c>
      <c r="G490" s="350" t="s">
        <v>513</v>
      </c>
      <c r="H490" s="350"/>
      <c r="I490" s="350"/>
      <c r="J490" s="133" t="s">
        <v>473</v>
      </c>
    </row>
    <row r="491" spans="1:10" ht="24" customHeight="1" x14ac:dyDescent="0.2">
      <c r="A491" s="172" t="s">
        <v>137</v>
      </c>
      <c r="B491" s="161" t="s">
        <v>110</v>
      </c>
      <c r="C491" s="172" t="s">
        <v>616</v>
      </c>
      <c r="D491" s="172" t="s">
        <v>617</v>
      </c>
      <c r="E491" s="162">
        <v>0.64800000000000002</v>
      </c>
      <c r="F491" s="164" t="s">
        <v>155</v>
      </c>
      <c r="G491" s="389">
        <v>39.116999999999997</v>
      </c>
      <c r="H491" s="389"/>
      <c r="I491" s="386"/>
      <c r="J491" s="174">
        <v>25.347799999999999</v>
      </c>
    </row>
    <row r="492" spans="1:10" ht="26.1" customHeight="1" x14ac:dyDescent="0.2">
      <c r="A492" s="172" t="s">
        <v>137</v>
      </c>
      <c r="B492" s="161" t="s">
        <v>110</v>
      </c>
      <c r="C492" s="172" t="s">
        <v>618</v>
      </c>
      <c r="D492" s="172" t="s">
        <v>619</v>
      </c>
      <c r="E492" s="162">
        <v>1.1299999999999999E-3</v>
      </c>
      <c r="F492" s="164" t="s">
        <v>155</v>
      </c>
      <c r="G492" s="389">
        <v>531.0462</v>
      </c>
      <c r="H492" s="389"/>
      <c r="I492" s="386"/>
      <c r="J492" s="174">
        <v>0.60009999999999997</v>
      </c>
    </row>
    <row r="493" spans="1:10" ht="20.100000000000001" customHeight="1" x14ac:dyDescent="0.2">
      <c r="A493" s="345"/>
      <c r="B493" s="345"/>
      <c r="C493" s="345"/>
      <c r="D493" s="345"/>
      <c r="E493" s="345"/>
      <c r="F493" s="345" t="s">
        <v>530</v>
      </c>
      <c r="G493" s="345"/>
      <c r="H493" s="345"/>
      <c r="I493" s="345"/>
      <c r="J493" s="163">
        <v>25.947900000000001</v>
      </c>
    </row>
    <row r="494" spans="1:10" ht="20.100000000000001" customHeight="1" x14ac:dyDescent="0.2">
      <c r="A494" s="168" t="s">
        <v>533</v>
      </c>
      <c r="B494" s="133" t="s">
        <v>9</v>
      </c>
      <c r="C494" s="168" t="s">
        <v>137</v>
      </c>
      <c r="D494" s="168" t="s">
        <v>534</v>
      </c>
      <c r="E494" s="133" t="s">
        <v>8</v>
      </c>
      <c r="F494" s="133" t="s">
        <v>471</v>
      </c>
      <c r="G494" s="169" t="s">
        <v>268</v>
      </c>
      <c r="H494" s="350" t="s">
        <v>513</v>
      </c>
      <c r="I494" s="350"/>
      <c r="J494" s="133" t="s">
        <v>473</v>
      </c>
    </row>
    <row r="495" spans="1:10" ht="51.95" customHeight="1" x14ac:dyDescent="0.2">
      <c r="A495" s="170" t="s">
        <v>535</v>
      </c>
      <c r="B495" s="155" t="s">
        <v>110</v>
      </c>
      <c r="C495" s="170" t="s">
        <v>620</v>
      </c>
      <c r="D495" s="170" t="s">
        <v>621</v>
      </c>
      <c r="E495" s="155">
        <v>5915440</v>
      </c>
      <c r="F495" s="157">
        <v>2.4</v>
      </c>
      <c r="G495" s="156" t="s">
        <v>120</v>
      </c>
      <c r="H495" s="388">
        <v>3.22</v>
      </c>
      <c r="I495" s="387"/>
      <c r="J495" s="173">
        <v>7.7279999999999998</v>
      </c>
    </row>
    <row r="496" spans="1:10" ht="20.100000000000001" customHeight="1" x14ac:dyDescent="0.2">
      <c r="A496" s="345"/>
      <c r="B496" s="345"/>
      <c r="C496" s="345"/>
      <c r="D496" s="345"/>
      <c r="E496" s="345"/>
      <c r="F496" s="345" t="s">
        <v>537</v>
      </c>
      <c r="G496" s="345"/>
      <c r="H496" s="345"/>
      <c r="I496" s="345"/>
      <c r="J496" s="163">
        <v>7.7279999999999998</v>
      </c>
    </row>
    <row r="497" spans="1:10" ht="20.100000000000001" customHeight="1" x14ac:dyDescent="0.2">
      <c r="A497" s="168" t="s">
        <v>538</v>
      </c>
      <c r="B497" s="133" t="s">
        <v>9</v>
      </c>
      <c r="C497" s="168" t="s">
        <v>137</v>
      </c>
      <c r="D497" s="168" t="s">
        <v>539</v>
      </c>
      <c r="E497" s="133" t="s">
        <v>471</v>
      </c>
      <c r="F497" s="133" t="s">
        <v>268</v>
      </c>
      <c r="G497" s="348" t="s">
        <v>540</v>
      </c>
      <c r="H497" s="350"/>
      <c r="I497" s="350"/>
      <c r="J497" s="133" t="s">
        <v>473</v>
      </c>
    </row>
    <row r="498" spans="1:10" ht="20.100000000000001" customHeight="1" x14ac:dyDescent="0.2">
      <c r="A498" s="169"/>
      <c r="B498" s="169"/>
      <c r="C498" s="169"/>
      <c r="D498" s="169"/>
      <c r="E498" s="169"/>
      <c r="F498" s="169"/>
      <c r="G498" s="169" t="s">
        <v>541</v>
      </c>
      <c r="H498" s="169" t="s">
        <v>542</v>
      </c>
      <c r="I498" s="169" t="s">
        <v>543</v>
      </c>
      <c r="J498" s="169"/>
    </row>
    <row r="499" spans="1:10" ht="50.1" customHeight="1" x14ac:dyDescent="0.2">
      <c r="A499" s="170" t="s">
        <v>539</v>
      </c>
      <c r="B499" s="155" t="s">
        <v>110</v>
      </c>
      <c r="C499" s="170" t="s">
        <v>620</v>
      </c>
      <c r="D499" s="170" t="s">
        <v>622</v>
      </c>
      <c r="E499" s="157">
        <v>2.4</v>
      </c>
      <c r="F499" s="156" t="s">
        <v>341</v>
      </c>
      <c r="G499" s="155" t="s">
        <v>1137</v>
      </c>
      <c r="H499" s="155" t="s">
        <v>1138</v>
      </c>
      <c r="I499" s="155" t="s">
        <v>1139</v>
      </c>
      <c r="J499" s="173">
        <v>0</v>
      </c>
    </row>
    <row r="500" spans="1:10" ht="20.100000000000001" customHeight="1" x14ac:dyDescent="0.2">
      <c r="A500" s="345"/>
      <c r="B500" s="345"/>
      <c r="C500" s="345"/>
      <c r="D500" s="345"/>
      <c r="E500" s="345"/>
      <c r="F500" s="345" t="s">
        <v>547</v>
      </c>
      <c r="G500" s="345"/>
      <c r="H500" s="345"/>
      <c r="I500" s="345"/>
      <c r="J500" s="163">
        <v>0</v>
      </c>
    </row>
    <row r="501" spans="1:10" ht="25.5" x14ac:dyDescent="0.2">
      <c r="A501" s="171"/>
      <c r="B501" s="171"/>
      <c r="C501" s="171"/>
      <c r="D501" s="171"/>
      <c r="E501" s="171" t="s">
        <v>465</v>
      </c>
      <c r="F501" s="159">
        <v>1.3258111272159661</v>
      </c>
      <c r="G501" s="171" t="s">
        <v>466</v>
      </c>
      <c r="H501" s="159">
        <v>0</v>
      </c>
      <c r="I501" s="171" t="s">
        <v>467</v>
      </c>
      <c r="J501" s="159">
        <v>1.3258111272159661</v>
      </c>
    </row>
    <row r="502" spans="1:10" ht="15" thickBot="1" x14ac:dyDescent="0.25">
      <c r="A502" s="171"/>
      <c r="B502" s="171"/>
      <c r="C502" s="171"/>
      <c r="D502" s="171"/>
      <c r="E502" s="171" t="s">
        <v>468</v>
      </c>
      <c r="F502" s="159">
        <v>17.64</v>
      </c>
      <c r="G502" s="171"/>
      <c r="H502" s="384" t="s">
        <v>469</v>
      </c>
      <c r="I502" s="384"/>
      <c r="J502" s="159">
        <v>93.1</v>
      </c>
    </row>
    <row r="503" spans="1:10" ht="0.95" customHeight="1" thickTop="1" x14ac:dyDescent="0.2">
      <c r="A503" s="160"/>
      <c r="B503" s="160"/>
      <c r="C503" s="160"/>
      <c r="D503" s="160"/>
      <c r="E503" s="160"/>
      <c r="F503" s="160"/>
      <c r="G503" s="160"/>
      <c r="H503" s="160"/>
      <c r="I503" s="160"/>
      <c r="J503" s="160"/>
    </row>
    <row r="504" spans="1:10" ht="18" customHeight="1" x14ac:dyDescent="0.2">
      <c r="A504" s="168" t="s">
        <v>77</v>
      </c>
      <c r="B504" s="133" t="s">
        <v>8</v>
      </c>
      <c r="C504" s="168" t="s">
        <v>9</v>
      </c>
      <c r="D504" s="168" t="s">
        <v>10</v>
      </c>
      <c r="E504" s="349" t="s">
        <v>454</v>
      </c>
      <c r="F504" s="349"/>
      <c r="G504" s="169" t="s">
        <v>11</v>
      </c>
      <c r="H504" s="133" t="s">
        <v>12</v>
      </c>
      <c r="I504" s="133" t="s">
        <v>13</v>
      </c>
      <c r="J504" s="133" t="s">
        <v>15</v>
      </c>
    </row>
    <row r="505" spans="1:10" ht="26.1" customHeight="1" x14ac:dyDescent="0.2">
      <c r="A505" s="138" t="s">
        <v>133</v>
      </c>
      <c r="B505" s="139" t="s">
        <v>394</v>
      </c>
      <c r="C505" s="138" t="s">
        <v>110</v>
      </c>
      <c r="D505" s="138" t="s">
        <v>157</v>
      </c>
      <c r="E505" s="385" t="s">
        <v>449</v>
      </c>
      <c r="F505" s="385"/>
      <c r="G505" s="140" t="s">
        <v>336</v>
      </c>
      <c r="H505" s="154">
        <v>1</v>
      </c>
      <c r="I505" s="141">
        <v>56.33</v>
      </c>
      <c r="J505" s="141">
        <v>56.33</v>
      </c>
    </row>
    <row r="506" spans="1:10" ht="20.100000000000001" customHeight="1" x14ac:dyDescent="0.2">
      <c r="A506" s="345"/>
      <c r="B506" s="345"/>
      <c r="C506" s="345"/>
      <c r="D506" s="345"/>
      <c r="E506" s="345"/>
      <c r="F506" s="345" t="s">
        <v>476</v>
      </c>
      <c r="G506" s="345"/>
      <c r="H506" s="345"/>
      <c r="I506" s="345"/>
      <c r="J506" s="163">
        <v>0</v>
      </c>
    </row>
    <row r="507" spans="1:10" ht="20.100000000000001" customHeight="1" x14ac:dyDescent="0.2">
      <c r="A507" s="345"/>
      <c r="B507" s="345"/>
      <c r="C507" s="345"/>
      <c r="D507" s="345"/>
      <c r="E507" s="345"/>
      <c r="F507" s="345" t="s">
        <v>477</v>
      </c>
      <c r="G507" s="345"/>
      <c r="H507" s="345"/>
      <c r="I507" s="345"/>
      <c r="J507" s="163">
        <v>0</v>
      </c>
    </row>
    <row r="508" spans="1:10" ht="20.100000000000001" customHeight="1" x14ac:dyDescent="0.2">
      <c r="A508" s="345"/>
      <c r="B508" s="345"/>
      <c r="C508" s="345"/>
      <c r="D508" s="345"/>
      <c r="E508" s="345"/>
      <c r="F508" s="345" t="s">
        <v>478</v>
      </c>
      <c r="G508" s="345"/>
      <c r="H508" s="345"/>
      <c r="I508" s="345"/>
      <c r="J508" s="163">
        <v>0</v>
      </c>
    </row>
    <row r="509" spans="1:10" ht="20.100000000000001" customHeight="1" x14ac:dyDescent="0.2">
      <c r="A509" s="345"/>
      <c r="B509" s="345"/>
      <c r="C509" s="345"/>
      <c r="D509" s="345"/>
      <c r="E509" s="345"/>
      <c r="F509" s="345" t="s">
        <v>479</v>
      </c>
      <c r="G509" s="345"/>
      <c r="H509" s="345"/>
      <c r="I509" s="345"/>
      <c r="J509" s="163">
        <v>1</v>
      </c>
    </row>
    <row r="510" spans="1:10" ht="20.100000000000001" customHeight="1" x14ac:dyDescent="0.2">
      <c r="A510" s="345"/>
      <c r="B510" s="345"/>
      <c r="C510" s="345"/>
      <c r="D510" s="345"/>
      <c r="E510" s="345"/>
      <c r="F510" s="345" t="s">
        <v>480</v>
      </c>
      <c r="G510" s="345"/>
      <c r="H510" s="345"/>
      <c r="I510" s="345"/>
      <c r="J510" s="163">
        <v>0</v>
      </c>
    </row>
    <row r="511" spans="1:10" ht="20.100000000000001" customHeight="1" x14ac:dyDescent="0.2">
      <c r="A511" s="168" t="s">
        <v>511</v>
      </c>
      <c r="B511" s="133" t="s">
        <v>9</v>
      </c>
      <c r="C511" s="168" t="s">
        <v>8</v>
      </c>
      <c r="D511" s="168" t="s">
        <v>512</v>
      </c>
      <c r="E511" s="133" t="s">
        <v>471</v>
      </c>
      <c r="F511" s="133" t="s">
        <v>268</v>
      </c>
      <c r="G511" s="350" t="s">
        <v>513</v>
      </c>
      <c r="H511" s="350"/>
      <c r="I511" s="350"/>
      <c r="J511" s="133" t="s">
        <v>473</v>
      </c>
    </row>
    <row r="512" spans="1:10" ht="26.1" customHeight="1" x14ac:dyDescent="0.2">
      <c r="A512" s="170" t="s">
        <v>514</v>
      </c>
      <c r="B512" s="155" t="s">
        <v>110</v>
      </c>
      <c r="C512" s="170">
        <v>1109669</v>
      </c>
      <c r="D512" s="170" t="s">
        <v>590</v>
      </c>
      <c r="E512" s="157">
        <v>1E-4</v>
      </c>
      <c r="F512" s="156" t="s">
        <v>48</v>
      </c>
      <c r="G512" s="388">
        <v>612.45000000000005</v>
      </c>
      <c r="H512" s="388"/>
      <c r="I512" s="387"/>
      <c r="J512" s="173">
        <v>6.1199999999999997E-2</v>
      </c>
    </row>
    <row r="513" spans="1:10" ht="26.1" customHeight="1" x14ac:dyDescent="0.2">
      <c r="A513" s="170" t="s">
        <v>514</v>
      </c>
      <c r="B513" s="155" t="s">
        <v>110</v>
      </c>
      <c r="C513" s="170">
        <v>1107892</v>
      </c>
      <c r="D513" s="170" t="s">
        <v>584</v>
      </c>
      <c r="E513" s="157">
        <v>3.3399999999999999E-2</v>
      </c>
      <c r="F513" s="156" t="s">
        <v>48</v>
      </c>
      <c r="G513" s="388">
        <v>528.66999999999996</v>
      </c>
      <c r="H513" s="388"/>
      <c r="I513" s="387"/>
      <c r="J513" s="173">
        <v>17.657599999999999</v>
      </c>
    </row>
    <row r="514" spans="1:10" ht="26.1" customHeight="1" x14ac:dyDescent="0.2">
      <c r="A514" s="170" t="s">
        <v>514</v>
      </c>
      <c r="B514" s="155" t="s">
        <v>110</v>
      </c>
      <c r="C514" s="170">
        <v>4805750</v>
      </c>
      <c r="D514" s="170" t="s">
        <v>532</v>
      </c>
      <c r="E514" s="157">
        <v>1.7999999999999999E-2</v>
      </c>
      <c r="F514" s="156" t="s">
        <v>48</v>
      </c>
      <c r="G514" s="388">
        <v>49.96</v>
      </c>
      <c r="H514" s="388"/>
      <c r="I514" s="387"/>
      <c r="J514" s="173">
        <v>0.89929999999999999</v>
      </c>
    </row>
    <row r="515" spans="1:10" ht="39" customHeight="1" x14ac:dyDescent="0.2">
      <c r="A515" s="170" t="s">
        <v>514</v>
      </c>
      <c r="B515" s="155" t="s">
        <v>110</v>
      </c>
      <c r="C515" s="170">
        <v>3103302</v>
      </c>
      <c r="D515" s="170" t="s">
        <v>560</v>
      </c>
      <c r="E515" s="157">
        <v>0.5141</v>
      </c>
      <c r="F515" s="156" t="s">
        <v>25</v>
      </c>
      <c r="G515" s="388">
        <v>73.349999999999994</v>
      </c>
      <c r="H515" s="388"/>
      <c r="I515" s="387"/>
      <c r="J515" s="173">
        <v>37.709200000000003</v>
      </c>
    </row>
    <row r="516" spans="1:10" ht="20.100000000000001" customHeight="1" x14ac:dyDescent="0.2">
      <c r="A516" s="345"/>
      <c r="B516" s="345"/>
      <c r="C516" s="345"/>
      <c r="D516" s="345"/>
      <c r="E516" s="345"/>
      <c r="F516" s="345" t="s">
        <v>516</v>
      </c>
      <c r="G516" s="345"/>
      <c r="H516" s="345"/>
      <c r="I516" s="345"/>
      <c r="J516" s="163">
        <v>56.327300000000001</v>
      </c>
    </row>
    <row r="517" spans="1:10" ht="25.5" x14ac:dyDescent="0.2">
      <c r="A517" s="171"/>
      <c r="B517" s="171"/>
      <c r="C517" s="171"/>
      <c r="D517" s="171"/>
      <c r="E517" s="171" t="s">
        <v>465</v>
      </c>
      <c r="F517" s="159">
        <v>28.018946799999998</v>
      </c>
      <c r="G517" s="171" t="s">
        <v>466</v>
      </c>
      <c r="H517" s="159">
        <v>0</v>
      </c>
      <c r="I517" s="171" t="s">
        <v>467</v>
      </c>
      <c r="J517" s="159">
        <v>28.018946818901739</v>
      </c>
    </row>
    <row r="518" spans="1:10" ht="15" thickBot="1" x14ac:dyDescent="0.25">
      <c r="A518" s="171"/>
      <c r="B518" s="171"/>
      <c r="C518" s="171"/>
      <c r="D518" s="171"/>
      <c r="E518" s="171" t="s">
        <v>468</v>
      </c>
      <c r="F518" s="159">
        <v>13.16</v>
      </c>
      <c r="G518" s="171"/>
      <c r="H518" s="384" t="s">
        <v>469</v>
      </c>
      <c r="I518" s="384"/>
      <c r="J518" s="159">
        <v>69.489999999999995</v>
      </c>
    </row>
    <row r="519" spans="1:10" ht="0.95" customHeight="1" thickTop="1" x14ac:dyDescent="0.2">
      <c r="A519" s="160"/>
      <c r="B519" s="160"/>
      <c r="C519" s="160"/>
      <c r="D519" s="160"/>
      <c r="E519" s="160"/>
      <c r="F519" s="160"/>
      <c r="G519" s="160"/>
      <c r="H519" s="160"/>
      <c r="I519" s="160"/>
      <c r="J519" s="160"/>
    </row>
    <row r="520" spans="1:10" ht="18" customHeight="1" x14ac:dyDescent="0.2">
      <c r="A520" s="168" t="s">
        <v>81</v>
      </c>
      <c r="B520" s="133" t="s">
        <v>8</v>
      </c>
      <c r="C520" s="168" t="s">
        <v>9</v>
      </c>
      <c r="D520" s="168" t="s">
        <v>10</v>
      </c>
      <c r="E520" s="349" t="s">
        <v>454</v>
      </c>
      <c r="F520" s="349"/>
      <c r="G520" s="169" t="s">
        <v>11</v>
      </c>
      <c r="H520" s="133" t="s">
        <v>12</v>
      </c>
      <c r="I520" s="133" t="s">
        <v>13</v>
      </c>
      <c r="J520" s="133" t="s">
        <v>15</v>
      </c>
    </row>
    <row r="521" spans="1:10" ht="39" customHeight="1" x14ac:dyDescent="0.2">
      <c r="A521" s="138" t="s">
        <v>133</v>
      </c>
      <c r="B521" s="139" t="s">
        <v>395</v>
      </c>
      <c r="C521" s="138" t="s">
        <v>110</v>
      </c>
      <c r="D521" s="138" t="s">
        <v>396</v>
      </c>
      <c r="E521" s="385" t="s">
        <v>449</v>
      </c>
      <c r="F521" s="385"/>
      <c r="G521" s="140" t="s">
        <v>336</v>
      </c>
      <c r="H521" s="154">
        <v>1</v>
      </c>
      <c r="I521" s="141">
        <v>24.15</v>
      </c>
      <c r="J521" s="141">
        <v>24.15</v>
      </c>
    </row>
    <row r="522" spans="1:10" ht="15" customHeight="1" x14ac:dyDescent="0.2">
      <c r="A522" s="349" t="s">
        <v>165</v>
      </c>
      <c r="B522" s="350" t="s">
        <v>8</v>
      </c>
      <c r="C522" s="349" t="s">
        <v>9</v>
      </c>
      <c r="D522" s="349" t="s">
        <v>501</v>
      </c>
      <c r="E522" s="350" t="s">
        <v>471</v>
      </c>
      <c r="F522" s="348" t="s">
        <v>502</v>
      </c>
      <c r="G522" s="350"/>
      <c r="H522" s="348" t="s">
        <v>503</v>
      </c>
      <c r="I522" s="350"/>
      <c r="J522" s="350" t="s">
        <v>473</v>
      </c>
    </row>
    <row r="523" spans="1:10" ht="15" customHeight="1" x14ac:dyDescent="0.2">
      <c r="A523" s="350"/>
      <c r="B523" s="350"/>
      <c r="C523" s="350"/>
      <c r="D523" s="350"/>
      <c r="E523" s="350"/>
      <c r="F523" s="133" t="s">
        <v>504</v>
      </c>
      <c r="G523" s="133" t="s">
        <v>505</v>
      </c>
      <c r="H523" s="133" t="s">
        <v>504</v>
      </c>
      <c r="I523" s="133" t="s">
        <v>505</v>
      </c>
      <c r="J523" s="350"/>
    </row>
    <row r="524" spans="1:10" ht="24" customHeight="1" x14ac:dyDescent="0.2">
      <c r="A524" s="172" t="s">
        <v>137</v>
      </c>
      <c r="B524" s="161" t="s">
        <v>623</v>
      </c>
      <c r="C524" s="172" t="s">
        <v>110</v>
      </c>
      <c r="D524" s="172" t="s">
        <v>624</v>
      </c>
      <c r="E524" s="162">
        <v>1</v>
      </c>
      <c r="F524" s="165">
        <v>1</v>
      </c>
      <c r="G524" s="165">
        <v>0</v>
      </c>
      <c r="H524" s="174">
        <v>46.068100000000001</v>
      </c>
      <c r="I524" s="174">
        <v>32.998800000000003</v>
      </c>
      <c r="J524" s="174">
        <v>46.068100000000001</v>
      </c>
    </row>
    <row r="525" spans="1:10" ht="20.100000000000001" customHeight="1" x14ac:dyDescent="0.2">
      <c r="A525" s="345"/>
      <c r="B525" s="345"/>
      <c r="C525" s="345"/>
      <c r="D525" s="345"/>
      <c r="E525" s="345"/>
      <c r="F525" s="345" t="s">
        <v>508</v>
      </c>
      <c r="G525" s="345"/>
      <c r="H525" s="345"/>
      <c r="I525" s="345"/>
      <c r="J525" s="163">
        <v>46.068100000000001</v>
      </c>
    </row>
    <row r="526" spans="1:10" ht="20.100000000000001" customHeight="1" x14ac:dyDescent="0.2">
      <c r="A526" s="168" t="s">
        <v>169</v>
      </c>
      <c r="B526" s="133" t="s">
        <v>8</v>
      </c>
      <c r="C526" s="168" t="s">
        <v>9</v>
      </c>
      <c r="D526" s="168" t="s">
        <v>470</v>
      </c>
      <c r="E526" s="133" t="s">
        <v>471</v>
      </c>
      <c r="F526" s="350" t="s">
        <v>472</v>
      </c>
      <c r="G526" s="350"/>
      <c r="H526" s="350"/>
      <c r="I526" s="350"/>
      <c r="J526" s="133" t="s">
        <v>473</v>
      </c>
    </row>
    <row r="527" spans="1:10" ht="24" customHeight="1" x14ac:dyDescent="0.2">
      <c r="A527" s="172" t="s">
        <v>137</v>
      </c>
      <c r="B527" s="161" t="s">
        <v>210</v>
      </c>
      <c r="C527" s="172" t="s">
        <v>110</v>
      </c>
      <c r="D527" s="172" t="s">
        <v>150</v>
      </c>
      <c r="E527" s="162">
        <v>1</v>
      </c>
      <c r="F527" s="172"/>
      <c r="G527" s="172"/>
      <c r="H527" s="172"/>
      <c r="I527" s="174">
        <v>28.733499999999999</v>
      </c>
      <c r="J527" s="174">
        <v>28.733499999999999</v>
      </c>
    </row>
    <row r="528" spans="1:10" ht="24" customHeight="1" x14ac:dyDescent="0.2">
      <c r="A528" s="172" t="s">
        <v>137</v>
      </c>
      <c r="B528" s="161" t="s">
        <v>121</v>
      </c>
      <c r="C528" s="172" t="s">
        <v>110</v>
      </c>
      <c r="D528" s="172" t="s">
        <v>122</v>
      </c>
      <c r="E528" s="162">
        <v>2</v>
      </c>
      <c r="F528" s="172"/>
      <c r="G528" s="172"/>
      <c r="H528" s="172"/>
      <c r="I528" s="174">
        <v>23.782399999999999</v>
      </c>
      <c r="J528" s="174">
        <v>47.564799999999998</v>
      </c>
    </row>
    <row r="529" spans="1:10" ht="20.100000000000001" customHeight="1" x14ac:dyDescent="0.2">
      <c r="A529" s="345"/>
      <c r="B529" s="345"/>
      <c r="C529" s="345"/>
      <c r="D529" s="345"/>
      <c r="E529" s="345"/>
      <c r="F529" s="345" t="s">
        <v>474</v>
      </c>
      <c r="G529" s="345"/>
      <c r="H529" s="345"/>
      <c r="I529" s="345"/>
      <c r="J529" s="163">
        <v>76.298299999999998</v>
      </c>
    </row>
    <row r="530" spans="1:10" ht="20.100000000000001" customHeight="1" x14ac:dyDescent="0.2">
      <c r="A530" s="345"/>
      <c r="B530" s="345"/>
      <c r="C530" s="345"/>
      <c r="D530" s="345"/>
      <c r="E530" s="345"/>
      <c r="F530" s="345" t="s">
        <v>475</v>
      </c>
      <c r="G530" s="345"/>
      <c r="H530" s="345"/>
      <c r="I530" s="345"/>
      <c r="J530" s="163">
        <v>0</v>
      </c>
    </row>
    <row r="531" spans="1:10" ht="20.100000000000001" customHeight="1" x14ac:dyDescent="0.2">
      <c r="A531" s="345"/>
      <c r="B531" s="345"/>
      <c r="C531" s="345"/>
      <c r="D531" s="345"/>
      <c r="E531" s="345"/>
      <c r="F531" s="345" t="s">
        <v>476</v>
      </c>
      <c r="G531" s="345"/>
      <c r="H531" s="345"/>
      <c r="I531" s="345"/>
      <c r="J531" s="163">
        <v>122.3664</v>
      </c>
    </row>
    <row r="532" spans="1:10" ht="20.100000000000001" customHeight="1" x14ac:dyDescent="0.2">
      <c r="A532" s="345"/>
      <c r="B532" s="345"/>
      <c r="C532" s="345"/>
      <c r="D532" s="345"/>
      <c r="E532" s="345"/>
      <c r="F532" s="345" t="s">
        <v>477</v>
      </c>
      <c r="G532" s="345"/>
      <c r="H532" s="345"/>
      <c r="I532" s="345"/>
      <c r="J532" s="163">
        <v>4.41E-2</v>
      </c>
    </row>
    <row r="533" spans="1:10" ht="20.100000000000001" customHeight="1" x14ac:dyDescent="0.2">
      <c r="A533" s="345"/>
      <c r="B533" s="345"/>
      <c r="C533" s="345"/>
      <c r="D533" s="345"/>
      <c r="E533" s="345"/>
      <c r="F533" s="345" t="s">
        <v>478</v>
      </c>
      <c r="G533" s="345"/>
      <c r="H533" s="345"/>
      <c r="I533" s="345"/>
      <c r="J533" s="163">
        <v>5.1799999999999999E-2</v>
      </c>
    </row>
    <row r="534" spans="1:10" ht="20.100000000000001" customHeight="1" x14ac:dyDescent="0.2">
      <c r="A534" s="345"/>
      <c r="B534" s="345"/>
      <c r="C534" s="345"/>
      <c r="D534" s="345"/>
      <c r="E534" s="345"/>
      <c r="F534" s="345" t="s">
        <v>479</v>
      </c>
      <c r="G534" s="345"/>
      <c r="H534" s="345"/>
      <c r="I534" s="345"/>
      <c r="J534" s="163">
        <v>93.19</v>
      </c>
    </row>
    <row r="535" spans="1:10" ht="20.100000000000001" customHeight="1" x14ac:dyDescent="0.2">
      <c r="A535" s="345"/>
      <c r="B535" s="345"/>
      <c r="C535" s="345"/>
      <c r="D535" s="345"/>
      <c r="E535" s="345"/>
      <c r="F535" s="345" t="s">
        <v>480</v>
      </c>
      <c r="G535" s="345"/>
      <c r="H535" s="345"/>
      <c r="I535" s="345"/>
      <c r="J535" s="163">
        <v>1.3130999999999999</v>
      </c>
    </row>
    <row r="536" spans="1:10" ht="20.100000000000001" customHeight="1" x14ac:dyDescent="0.2">
      <c r="A536" s="168" t="s">
        <v>511</v>
      </c>
      <c r="B536" s="133" t="s">
        <v>9</v>
      </c>
      <c r="C536" s="168" t="s">
        <v>8</v>
      </c>
      <c r="D536" s="168" t="s">
        <v>512</v>
      </c>
      <c r="E536" s="133" t="s">
        <v>471</v>
      </c>
      <c r="F536" s="133" t="s">
        <v>268</v>
      </c>
      <c r="G536" s="350" t="s">
        <v>513</v>
      </c>
      <c r="H536" s="350"/>
      <c r="I536" s="350"/>
      <c r="J536" s="133" t="s">
        <v>473</v>
      </c>
    </row>
    <row r="537" spans="1:10" ht="26.1" customHeight="1" x14ac:dyDescent="0.2">
      <c r="A537" s="170" t="s">
        <v>514</v>
      </c>
      <c r="B537" s="155" t="s">
        <v>110</v>
      </c>
      <c r="C537" s="170">
        <v>1107928</v>
      </c>
      <c r="D537" s="170" t="s">
        <v>625</v>
      </c>
      <c r="E537" s="157">
        <v>3.3399999999999999E-2</v>
      </c>
      <c r="F537" s="156" t="s">
        <v>48</v>
      </c>
      <c r="G537" s="388">
        <v>457.65</v>
      </c>
      <c r="H537" s="388"/>
      <c r="I537" s="387"/>
      <c r="J537" s="173">
        <v>15.285500000000001</v>
      </c>
    </row>
    <row r="538" spans="1:10" ht="26.1" customHeight="1" x14ac:dyDescent="0.2">
      <c r="A538" s="170" t="s">
        <v>514</v>
      </c>
      <c r="B538" s="155" t="s">
        <v>110</v>
      </c>
      <c r="C538" s="170">
        <v>4805750</v>
      </c>
      <c r="D538" s="170" t="s">
        <v>532</v>
      </c>
      <c r="E538" s="157">
        <v>1.7999999999999999E-2</v>
      </c>
      <c r="F538" s="156" t="s">
        <v>48</v>
      </c>
      <c r="G538" s="388">
        <v>49.96</v>
      </c>
      <c r="H538" s="388"/>
      <c r="I538" s="387"/>
      <c r="J538" s="173">
        <v>0.89929999999999999</v>
      </c>
    </row>
    <row r="539" spans="1:10" ht="20.100000000000001" customHeight="1" x14ac:dyDescent="0.2">
      <c r="A539" s="345"/>
      <c r="B539" s="345"/>
      <c r="C539" s="345"/>
      <c r="D539" s="345"/>
      <c r="E539" s="345"/>
      <c r="F539" s="345" t="s">
        <v>516</v>
      </c>
      <c r="G539" s="345"/>
      <c r="H539" s="345"/>
      <c r="I539" s="345"/>
      <c r="J539" s="163">
        <v>16.184799999999999</v>
      </c>
    </row>
    <row r="540" spans="1:10" ht="20.100000000000001" customHeight="1" x14ac:dyDescent="0.2">
      <c r="A540" s="168" t="s">
        <v>533</v>
      </c>
      <c r="B540" s="133" t="s">
        <v>9</v>
      </c>
      <c r="C540" s="168" t="s">
        <v>137</v>
      </c>
      <c r="D540" s="168" t="s">
        <v>534</v>
      </c>
      <c r="E540" s="133" t="s">
        <v>8</v>
      </c>
      <c r="F540" s="133" t="s">
        <v>471</v>
      </c>
      <c r="G540" s="169" t="s">
        <v>268</v>
      </c>
      <c r="H540" s="350" t="s">
        <v>513</v>
      </c>
      <c r="I540" s="350"/>
      <c r="J540" s="133" t="s">
        <v>473</v>
      </c>
    </row>
    <row r="541" spans="1:10" ht="39" customHeight="1" x14ac:dyDescent="0.2">
      <c r="A541" s="170" t="s">
        <v>535</v>
      </c>
      <c r="B541" s="155" t="s">
        <v>110</v>
      </c>
      <c r="C541" s="170">
        <v>1107928</v>
      </c>
      <c r="D541" s="170" t="s">
        <v>626</v>
      </c>
      <c r="E541" s="155">
        <v>5919533</v>
      </c>
      <c r="F541" s="157">
        <v>8.0159999999999995E-2</v>
      </c>
      <c r="G541" s="156" t="s">
        <v>120</v>
      </c>
      <c r="H541" s="388">
        <v>82.36</v>
      </c>
      <c r="I541" s="387"/>
      <c r="J541" s="173">
        <v>6.6020000000000003</v>
      </c>
    </row>
    <row r="542" spans="1:10" ht="20.100000000000001" customHeight="1" x14ac:dyDescent="0.2">
      <c r="A542" s="345"/>
      <c r="B542" s="345"/>
      <c r="C542" s="345"/>
      <c r="D542" s="345"/>
      <c r="E542" s="345"/>
      <c r="F542" s="345" t="s">
        <v>537</v>
      </c>
      <c r="G542" s="345"/>
      <c r="H542" s="345"/>
      <c r="I542" s="345"/>
      <c r="J542" s="163">
        <v>6.6020000000000003</v>
      </c>
    </row>
    <row r="543" spans="1:10" ht="20.100000000000001" customHeight="1" x14ac:dyDescent="0.2">
      <c r="A543" s="168" t="s">
        <v>538</v>
      </c>
      <c r="B543" s="133" t="s">
        <v>9</v>
      </c>
      <c r="C543" s="168" t="s">
        <v>137</v>
      </c>
      <c r="D543" s="168" t="s">
        <v>539</v>
      </c>
      <c r="E543" s="133" t="s">
        <v>471</v>
      </c>
      <c r="F543" s="133" t="s">
        <v>268</v>
      </c>
      <c r="G543" s="348" t="s">
        <v>540</v>
      </c>
      <c r="H543" s="350"/>
      <c r="I543" s="350"/>
      <c r="J543" s="133" t="s">
        <v>473</v>
      </c>
    </row>
    <row r="544" spans="1:10" ht="20.100000000000001" customHeight="1" x14ac:dyDescent="0.2">
      <c r="A544" s="169"/>
      <c r="B544" s="169"/>
      <c r="C544" s="169"/>
      <c r="D544" s="169"/>
      <c r="E544" s="169"/>
      <c r="F544" s="169"/>
      <c r="G544" s="169" t="s">
        <v>541</v>
      </c>
      <c r="H544" s="169" t="s">
        <v>542</v>
      </c>
      <c r="I544" s="169" t="s">
        <v>543</v>
      </c>
      <c r="J544" s="169"/>
    </row>
    <row r="545" spans="1:10" ht="50.1" customHeight="1" x14ac:dyDescent="0.2">
      <c r="A545" s="170" t="s">
        <v>539</v>
      </c>
      <c r="B545" s="155" t="s">
        <v>110</v>
      </c>
      <c r="C545" s="170">
        <v>1107928</v>
      </c>
      <c r="D545" s="170" t="s">
        <v>627</v>
      </c>
      <c r="E545" s="157">
        <v>8.0159999999999995E-2</v>
      </c>
      <c r="F545" s="156" t="s">
        <v>341</v>
      </c>
      <c r="G545" s="155" t="s">
        <v>1143</v>
      </c>
      <c r="H545" s="155" t="s">
        <v>1144</v>
      </c>
      <c r="I545" s="155" t="s">
        <v>1145</v>
      </c>
      <c r="J545" s="173">
        <v>0</v>
      </c>
    </row>
    <row r="546" spans="1:10" ht="20.100000000000001" customHeight="1" x14ac:dyDescent="0.2">
      <c r="A546" s="345"/>
      <c r="B546" s="345"/>
      <c r="C546" s="345"/>
      <c r="D546" s="345"/>
      <c r="E546" s="345"/>
      <c r="F546" s="345" t="s">
        <v>547</v>
      </c>
      <c r="G546" s="345"/>
      <c r="H546" s="345"/>
      <c r="I546" s="345"/>
      <c r="J546" s="163">
        <v>0</v>
      </c>
    </row>
    <row r="547" spans="1:10" ht="25.5" x14ac:dyDescent="0.2">
      <c r="A547" s="171"/>
      <c r="B547" s="171"/>
      <c r="C547" s="171"/>
      <c r="D547" s="171"/>
      <c r="E547" s="171" t="s">
        <v>465</v>
      </c>
      <c r="F547" s="159">
        <v>1.8450963280476937</v>
      </c>
      <c r="G547" s="171" t="s">
        <v>466</v>
      </c>
      <c r="H547" s="159">
        <v>0</v>
      </c>
      <c r="I547" s="171" t="s">
        <v>467</v>
      </c>
      <c r="J547" s="159">
        <v>1.8450963280476937</v>
      </c>
    </row>
    <row r="548" spans="1:10" ht="15" thickBot="1" x14ac:dyDescent="0.25">
      <c r="A548" s="171"/>
      <c r="B548" s="171"/>
      <c r="C548" s="171"/>
      <c r="D548" s="171"/>
      <c r="E548" s="171" t="s">
        <v>468</v>
      </c>
      <c r="F548" s="159">
        <v>5.64</v>
      </c>
      <c r="G548" s="171"/>
      <c r="H548" s="384" t="s">
        <v>469</v>
      </c>
      <c r="I548" s="384"/>
      <c r="J548" s="159">
        <v>29.79</v>
      </c>
    </row>
    <row r="549" spans="1:10" ht="0.95" customHeight="1" thickTop="1" x14ac:dyDescent="0.2">
      <c r="A549" s="160"/>
      <c r="B549" s="160"/>
      <c r="C549" s="160"/>
      <c r="D549" s="160"/>
      <c r="E549" s="160"/>
      <c r="F549" s="160"/>
      <c r="G549" s="160"/>
      <c r="H549" s="160"/>
      <c r="I549" s="160"/>
      <c r="J549" s="160"/>
    </row>
    <row r="550" spans="1:10" ht="18" customHeight="1" x14ac:dyDescent="0.2">
      <c r="A550" s="168" t="s">
        <v>87</v>
      </c>
      <c r="B550" s="133" t="s">
        <v>8</v>
      </c>
      <c r="C550" s="168" t="s">
        <v>9</v>
      </c>
      <c r="D550" s="168" t="s">
        <v>10</v>
      </c>
      <c r="E550" s="349" t="s">
        <v>454</v>
      </c>
      <c r="F550" s="349"/>
      <c r="G550" s="169" t="s">
        <v>11</v>
      </c>
      <c r="H550" s="133" t="s">
        <v>12</v>
      </c>
      <c r="I550" s="133" t="s">
        <v>13</v>
      </c>
      <c r="J550" s="133" t="s">
        <v>15</v>
      </c>
    </row>
    <row r="551" spans="1:10" ht="26.1" customHeight="1" x14ac:dyDescent="0.2">
      <c r="A551" s="138" t="s">
        <v>133</v>
      </c>
      <c r="B551" s="139" t="s">
        <v>397</v>
      </c>
      <c r="C551" s="138" t="s">
        <v>110</v>
      </c>
      <c r="D551" s="138" t="s">
        <v>117</v>
      </c>
      <c r="E551" s="385" t="s">
        <v>449</v>
      </c>
      <c r="F551" s="385"/>
      <c r="G551" s="140" t="s">
        <v>25</v>
      </c>
      <c r="H551" s="154">
        <v>1</v>
      </c>
      <c r="I551" s="141">
        <v>28.04</v>
      </c>
      <c r="J551" s="141">
        <v>28.04</v>
      </c>
    </row>
    <row r="552" spans="1:10" ht="15" customHeight="1" x14ac:dyDescent="0.2">
      <c r="A552" s="349" t="s">
        <v>165</v>
      </c>
      <c r="B552" s="350" t="s">
        <v>8</v>
      </c>
      <c r="C552" s="349" t="s">
        <v>9</v>
      </c>
      <c r="D552" s="349" t="s">
        <v>501</v>
      </c>
      <c r="E552" s="350" t="s">
        <v>471</v>
      </c>
      <c r="F552" s="348" t="s">
        <v>502</v>
      </c>
      <c r="G552" s="350"/>
      <c r="H552" s="348" t="s">
        <v>503</v>
      </c>
      <c r="I552" s="350"/>
      <c r="J552" s="350" t="s">
        <v>473</v>
      </c>
    </row>
    <row r="553" spans="1:10" ht="15" customHeight="1" x14ac:dyDescent="0.2">
      <c r="A553" s="350"/>
      <c r="B553" s="350"/>
      <c r="C553" s="350"/>
      <c r="D553" s="350"/>
      <c r="E553" s="350"/>
      <c r="F553" s="133" t="s">
        <v>504</v>
      </c>
      <c r="G553" s="133" t="s">
        <v>505</v>
      </c>
      <c r="H553" s="133" t="s">
        <v>504</v>
      </c>
      <c r="I553" s="133" t="s">
        <v>505</v>
      </c>
      <c r="J553" s="350"/>
    </row>
    <row r="554" spans="1:10" ht="26.1" customHeight="1" x14ac:dyDescent="0.2">
      <c r="A554" s="172" t="s">
        <v>137</v>
      </c>
      <c r="B554" s="161" t="s">
        <v>628</v>
      </c>
      <c r="C554" s="172" t="s">
        <v>110</v>
      </c>
      <c r="D554" s="172" t="s">
        <v>629</v>
      </c>
      <c r="E554" s="162">
        <v>1</v>
      </c>
      <c r="F554" s="165">
        <v>1</v>
      </c>
      <c r="G554" s="165">
        <v>0</v>
      </c>
      <c r="H554" s="174">
        <v>453.66480000000001</v>
      </c>
      <c r="I554" s="174">
        <v>185.01009999999999</v>
      </c>
      <c r="J554" s="174">
        <v>453.66480000000001</v>
      </c>
    </row>
    <row r="555" spans="1:10" ht="20.100000000000001" customHeight="1" x14ac:dyDescent="0.2">
      <c r="A555" s="345"/>
      <c r="B555" s="345"/>
      <c r="C555" s="345"/>
      <c r="D555" s="345"/>
      <c r="E555" s="345"/>
      <c r="F555" s="345" t="s">
        <v>508</v>
      </c>
      <c r="G555" s="345"/>
      <c r="H555" s="345"/>
      <c r="I555" s="345"/>
      <c r="J555" s="163">
        <v>453.66480000000001</v>
      </c>
    </row>
    <row r="556" spans="1:10" ht="20.100000000000001" customHeight="1" x14ac:dyDescent="0.2">
      <c r="A556" s="168" t="s">
        <v>169</v>
      </c>
      <c r="B556" s="133" t="s">
        <v>8</v>
      </c>
      <c r="C556" s="168" t="s">
        <v>9</v>
      </c>
      <c r="D556" s="168" t="s">
        <v>470</v>
      </c>
      <c r="E556" s="133" t="s">
        <v>471</v>
      </c>
      <c r="F556" s="350" t="s">
        <v>472</v>
      </c>
      <c r="G556" s="350"/>
      <c r="H556" s="350"/>
      <c r="I556" s="350"/>
      <c r="J556" s="133" t="s">
        <v>473</v>
      </c>
    </row>
    <row r="557" spans="1:10" ht="24" customHeight="1" x14ac:dyDescent="0.2">
      <c r="A557" s="172" t="s">
        <v>137</v>
      </c>
      <c r="B557" s="161" t="s">
        <v>630</v>
      </c>
      <c r="C557" s="172" t="s">
        <v>110</v>
      </c>
      <c r="D557" s="172" t="s">
        <v>631</v>
      </c>
      <c r="E557" s="162">
        <v>1</v>
      </c>
      <c r="F557" s="172"/>
      <c r="G557" s="172"/>
      <c r="H557" s="172"/>
      <c r="I557" s="174">
        <v>25.037199999999999</v>
      </c>
      <c r="J557" s="174">
        <v>25.037199999999999</v>
      </c>
    </row>
    <row r="558" spans="1:10" ht="24" customHeight="1" x14ac:dyDescent="0.2">
      <c r="A558" s="172" t="s">
        <v>137</v>
      </c>
      <c r="B558" s="161" t="s">
        <v>121</v>
      </c>
      <c r="C558" s="172" t="s">
        <v>110</v>
      </c>
      <c r="D558" s="172" t="s">
        <v>122</v>
      </c>
      <c r="E558" s="162">
        <v>4</v>
      </c>
      <c r="F558" s="172"/>
      <c r="G558" s="172"/>
      <c r="H558" s="172"/>
      <c r="I558" s="174">
        <v>23.782399999999999</v>
      </c>
      <c r="J558" s="174">
        <v>95.129599999999996</v>
      </c>
    </row>
    <row r="559" spans="1:10" ht="20.100000000000001" customHeight="1" x14ac:dyDescent="0.2">
      <c r="A559" s="345"/>
      <c r="B559" s="345"/>
      <c r="C559" s="345"/>
      <c r="D559" s="345"/>
      <c r="E559" s="345"/>
      <c r="F559" s="345" t="s">
        <v>474</v>
      </c>
      <c r="G559" s="345"/>
      <c r="H559" s="345"/>
      <c r="I559" s="345"/>
      <c r="J559" s="163">
        <v>120.16679999999999</v>
      </c>
    </row>
    <row r="560" spans="1:10" ht="20.100000000000001" customHeight="1" x14ac:dyDescent="0.2">
      <c r="A560" s="345"/>
      <c r="B560" s="345"/>
      <c r="C560" s="345"/>
      <c r="D560" s="345"/>
      <c r="E560" s="345"/>
      <c r="F560" s="345" t="s">
        <v>475</v>
      </c>
      <c r="G560" s="345"/>
      <c r="H560" s="345"/>
      <c r="I560" s="345"/>
      <c r="J560" s="163">
        <v>0</v>
      </c>
    </row>
    <row r="561" spans="1:10" ht="20.100000000000001" customHeight="1" x14ac:dyDescent="0.2">
      <c r="A561" s="345"/>
      <c r="B561" s="345"/>
      <c r="C561" s="345"/>
      <c r="D561" s="345"/>
      <c r="E561" s="345"/>
      <c r="F561" s="345" t="s">
        <v>476</v>
      </c>
      <c r="G561" s="345"/>
      <c r="H561" s="345"/>
      <c r="I561" s="345"/>
      <c r="J561" s="163">
        <v>573.83159999999998</v>
      </c>
    </row>
    <row r="562" spans="1:10" ht="20.100000000000001" customHeight="1" x14ac:dyDescent="0.2">
      <c r="A562" s="345"/>
      <c r="B562" s="345"/>
      <c r="C562" s="345"/>
      <c r="D562" s="345"/>
      <c r="E562" s="345"/>
      <c r="F562" s="345" t="s">
        <v>477</v>
      </c>
      <c r="G562" s="345"/>
      <c r="H562" s="345"/>
      <c r="I562" s="345"/>
      <c r="J562" s="163">
        <v>4.41E-2</v>
      </c>
    </row>
    <row r="563" spans="1:10" ht="20.100000000000001" customHeight="1" x14ac:dyDescent="0.2">
      <c r="A563" s="345"/>
      <c r="B563" s="345"/>
      <c r="C563" s="345"/>
      <c r="D563" s="345"/>
      <c r="E563" s="345"/>
      <c r="F563" s="345" t="s">
        <v>478</v>
      </c>
      <c r="G563" s="345"/>
      <c r="H563" s="345"/>
      <c r="I563" s="345"/>
      <c r="J563" s="163">
        <v>9.01E-2</v>
      </c>
    </row>
    <row r="564" spans="1:10" ht="20.100000000000001" customHeight="1" x14ac:dyDescent="0.2">
      <c r="A564" s="345"/>
      <c r="B564" s="345"/>
      <c r="C564" s="345"/>
      <c r="D564" s="345"/>
      <c r="E564" s="345"/>
      <c r="F564" s="345" t="s">
        <v>479</v>
      </c>
      <c r="G564" s="345"/>
      <c r="H564" s="345"/>
      <c r="I564" s="345"/>
      <c r="J564" s="163">
        <v>149.4</v>
      </c>
    </row>
    <row r="565" spans="1:10" ht="20.100000000000001" customHeight="1" x14ac:dyDescent="0.2">
      <c r="A565" s="345"/>
      <c r="B565" s="345"/>
      <c r="C565" s="345"/>
      <c r="D565" s="345"/>
      <c r="E565" s="345"/>
      <c r="F565" s="345" t="s">
        <v>480</v>
      </c>
      <c r="G565" s="345"/>
      <c r="H565" s="345"/>
      <c r="I565" s="345"/>
      <c r="J565" s="163">
        <v>3.8409</v>
      </c>
    </row>
    <row r="566" spans="1:10" ht="20.100000000000001" customHeight="1" x14ac:dyDescent="0.2">
      <c r="A566" s="168" t="s">
        <v>179</v>
      </c>
      <c r="B566" s="133" t="s">
        <v>9</v>
      </c>
      <c r="C566" s="168" t="s">
        <v>8</v>
      </c>
      <c r="D566" s="168" t="s">
        <v>521</v>
      </c>
      <c r="E566" s="133" t="s">
        <v>471</v>
      </c>
      <c r="F566" s="133" t="s">
        <v>268</v>
      </c>
      <c r="G566" s="350" t="s">
        <v>513</v>
      </c>
      <c r="H566" s="350"/>
      <c r="I566" s="350"/>
      <c r="J566" s="133" t="s">
        <v>473</v>
      </c>
    </row>
    <row r="567" spans="1:10" ht="24" customHeight="1" x14ac:dyDescent="0.2">
      <c r="A567" s="172" t="s">
        <v>137</v>
      </c>
      <c r="B567" s="161" t="s">
        <v>110</v>
      </c>
      <c r="C567" s="172" t="s">
        <v>632</v>
      </c>
      <c r="D567" s="172" t="s">
        <v>633</v>
      </c>
      <c r="E567" s="162">
        <v>0.12</v>
      </c>
      <c r="F567" s="164" t="s">
        <v>524</v>
      </c>
      <c r="G567" s="389">
        <v>9.3651999999999997</v>
      </c>
      <c r="H567" s="389"/>
      <c r="I567" s="386"/>
      <c r="J567" s="174">
        <v>1.1237999999999999</v>
      </c>
    </row>
    <row r="568" spans="1:10" ht="24" customHeight="1" x14ac:dyDescent="0.2">
      <c r="A568" s="172" t="s">
        <v>137</v>
      </c>
      <c r="B568" s="161" t="s">
        <v>110</v>
      </c>
      <c r="C568" s="172" t="s">
        <v>634</v>
      </c>
      <c r="D568" s="172" t="s">
        <v>635</v>
      </c>
      <c r="E568" s="162">
        <v>0.35</v>
      </c>
      <c r="F568" s="164" t="s">
        <v>524</v>
      </c>
      <c r="G568" s="389">
        <v>9.0550999999999995</v>
      </c>
      <c r="H568" s="389"/>
      <c r="I568" s="386"/>
      <c r="J568" s="174">
        <v>3.1692999999999998</v>
      </c>
    </row>
    <row r="569" spans="1:10" ht="24" customHeight="1" x14ac:dyDescent="0.2">
      <c r="A569" s="172" t="s">
        <v>137</v>
      </c>
      <c r="B569" s="161" t="s">
        <v>110</v>
      </c>
      <c r="C569" s="172" t="s">
        <v>636</v>
      </c>
      <c r="D569" s="172" t="s">
        <v>637</v>
      </c>
      <c r="E569" s="162">
        <v>0.03</v>
      </c>
      <c r="F569" s="164" t="s">
        <v>529</v>
      </c>
      <c r="G569" s="389">
        <v>16.4938</v>
      </c>
      <c r="H569" s="389"/>
      <c r="I569" s="386"/>
      <c r="J569" s="174">
        <v>0.49480000000000002</v>
      </c>
    </row>
    <row r="570" spans="1:10" ht="26.1" customHeight="1" x14ac:dyDescent="0.2">
      <c r="A570" s="172" t="s">
        <v>137</v>
      </c>
      <c r="B570" s="161" t="s">
        <v>110</v>
      </c>
      <c r="C570" s="172" t="s">
        <v>638</v>
      </c>
      <c r="D570" s="172" t="s">
        <v>639</v>
      </c>
      <c r="E570" s="162">
        <v>9.7000000000000005E-4</v>
      </c>
      <c r="F570" s="164" t="s">
        <v>529</v>
      </c>
      <c r="G570" s="389">
        <v>21.474599999999999</v>
      </c>
      <c r="H570" s="389"/>
      <c r="I570" s="386"/>
      <c r="J570" s="174">
        <v>2.0799999999999999E-2</v>
      </c>
    </row>
    <row r="571" spans="1:10" ht="26.1" customHeight="1" x14ac:dyDescent="0.2">
      <c r="A571" s="172" t="s">
        <v>137</v>
      </c>
      <c r="B571" s="161" t="s">
        <v>110</v>
      </c>
      <c r="C571" s="172" t="s">
        <v>640</v>
      </c>
      <c r="D571" s="172" t="s">
        <v>641</v>
      </c>
      <c r="E571" s="162">
        <v>0.6</v>
      </c>
      <c r="F571" s="164" t="s">
        <v>529</v>
      </c>
      <c r="G571" s="389">
        <v>32.097000000000001</v>
      </c>
      <c r="H571" s="389"/>
      <c r="I571" s="386"/>
      <c r="J571" s="174">
        <v>19.258199999999999</v>
      </c>
    </row>
    <row r="572" spans="1:10" ht="20.100000000000001" customHeight="1" x14ac:dyDescent="0.2">
      <c r="A572" s="345"/>
      <c r="B572" s="345"/>
      <c r="C572" s="345"/>
      <c r="D572" s="345"/>
      <c r="E572" s="345"/>
      <c r="F572" s="345" t="s">
        <v>530</v>
      </c>
      <c r="G572" s="345"/>
      <c r="H572" s="345"/>
      <c r="I572" s="345"/>
      <c r="J572" s="163">
        <v>24.0669</v>
      </c>
    </row>
    <row r="573" spans="1:10" ht="20.100000000000001" customHeight="1" x14ac:dyDescent="0.2">
      <c r="A573" s="168" t="s">
        <v>533</v>
      </c>
      <c r="B573" s="133" t="s">
        <v>9</v>
      </c>
      <c r="C573" s="168" t="s">
        <v>137</v>
      </c>
      <c r="D573" s="168" t="s">
        <v>534</v>
      </c>
      <c r="E573" s="133" t="s">
        <v>8</v>
      </c>
      <c r="F573" s="133" t="s">
        <v>471</v>
      </c>
      <c r="G573" s="169" t="s">
        <v>268</v>
      </c>
      <c r="H573" s="350" t="s">
        <v>513</v>
      </c>
      <c r="I573" s="350"/>
      <c r="J573" s="133" t="s">
        <v>473</v>
      </c>
    </row>
    <row r="574" spans="1:10" ht="39" customHeight="1" x14ac:dyDescent="0.2">
      <c r="A574" s="170" t="s">
        <v>535</v>
      </c>
      <c r="B574" s="155" t="s">
        <v>110</v>
      </c>
      <c r="C574" s="170" t="s">
        <v>632</v>
      </c>
      <c r="D574" s="170" t="s">
        <v>536</v>
      </c>
      <c r="E574" s="155">
        <v>5914655</v>
      </c>
      <c r="F574" s="157">
        <v>1.2E-4</v>
      </c>
      <c r="G574" s="156" t="s">
        <v>120</v>
      </c>
      <c r="H574" s="388">
        <v>35.18</v>
      </c>
      <c r="I574" s="387"/>
      <c r="J574" s="173">
        <v>4.1999999999999997E-3</v>
      </c>
    </row>
    <row r="575" spans="1:10" ht="39" customHeight="1" x14ac:dyDescent="0.2">
      <c r="A575" s="170" t="s">
        <v>535</v>
      </c>
      <c r="B575" s="155" t="s">
        <v>110</v>
      </c>
      <c r="C575" s="170" t="s">
        <v>634</v>
      </c>
      <c r="D575" s="170" t="s">
        <v>536</v>
      </c>
      <c r="E575" s="155">
        <v>5914655</v>
      </c>
      <c r="F575" s="157">
        <v>3.5E-4</v>
      </c>
      <c r="G575" s="156" t="s">
        <v>120</v>
      </c>
      <c r="H575" s="388">
        <v>35.18</v>
      </c>
      <c r="I575" s="387"/>
      <c r="J575" s="173">
        <v>1.23E-2</v>
      </c>
    </row>
    <row r="576" spans="1:10" ht="39" customHeight="1" x14ac:dyDescent="0.2">
      <c r="A576" s="170" t="s">
        <v>535</v>
      </c>
      <c r="B576" s="155" t="s">
        <v>110</v>
      </c>
      <c r="C576" s="170" t="s">
        <v>636</v>
      </c>
      <c r="D576" s="170" t="s">
        <v>536</v>
      </c>
      <c r="E576" s="155">
        <v>5914655</v>
      </c>
      <c r="F576" s="157">
        <v>3.0000000000000001E-5</v>
      </c>
      <c r="G576" s="156" t="s">
        <v>120</v>
      </c>
      <c r="H576" s="388">
        <v>35.18</v>
      </c>
      <c r="I576" s="387"/>
      <c r="J576" s="173">
        <v>1.1000000000000001E-3</v>
      </c>
    </row>
    <row r="577" spans="1:10" ht="39" customHeight="1" x14ac:dyDescent="0.2">
      <c r="A577" s="170" t="s">
        <v>535</v>
      </c>
      <c r="B577" s="155" t="s">
        <v>110</v>
      </c>
      <c r="C577" s="170" t="s">
        <v>640</v>
      </c>
      <c r="D577" s="170" t="s">
        <v>536</v>
      </c>
      <c r="E577" s="155">
        <v>5914655</v>
      </c>
      <c r="F577" s="157">
        <v>8.3000000000000001E-4</v>
      </c>
      <c r="G577" s="156" t="s">
        <v>120</v>
      </c>
      <c r="H577" s="388">
        <v>35.18</v>
      </c>
      <c r="I577" s="387"/>
      <c r="J577" s="173">
        <v>2.92E-2</v>
      </c>
    </row>
    <row r="578" spans="1:10" ht="20.100000000000001" customHeight="1" x14ac:dyDescent="0.2">
      <c r="A578" s="345"/>
      <c r="B578" s="345"/>
      <c r="C578" s="345"/>
      <c r="D578" s="345"/>
      <c r="E578" s="345"/>
      <c r="F578" s="345" t="s">
        <v>537</v>
      </c>
      <c r="G578" s="345"/>
      <c r="H578" s="345"/>
      <c r="I578" s="345"/>
      <c r="J578" s="163">
        <v>4.6800000000000001E-2</v>
      </c>
    </row>
    <row r="579" spans="1:10" ht="20.100000000000001" customHeight="1" x14ac:dyDescent="0.2">
      <c r="A579" s="168" t="s">
        <v>538</v>
      </c>
      <c r="B579" s="133" t="s">
        <v>9</v>
      </c>
      <c r="C579" s="168" t="s">
        <v>137</v>
      </c>
      <c r="D579" s="168" t="s">
        <v>539</v>
      </c>
      <c r="E579" s="133" t="s">
        <v>471</v>
      </c>
      <c r="F579" s="133" t="s">
        <v>268</v>
      </c>
      <c r="G579" s="348" t="s">
        <v>540</v>
      </c>
      <c r="H579" s="350"/>
      <c r="I579" s="350"/>
      <c r="J579" s="133" t="s">
        <v>473</v>
      </c>
    </row>
    <row r="580" spans="1:10" ht="20.100000000000001" customHeight="1" x14ac:dyDescent="0.2">
      <c r="A580" s="169"/>
      <c r="B580" s="169"/>
      <c r="C580" s="169"/>
      <c r="D580" s="169"/>
      <c r="E580" s="169"/>
      <c r="F580" s="169"/>
      <c r="G580" s="169" t="s">
        <v>541</v>
      </c>
      <c r="H580" s="169" t="s">
        <v>542</v>
      </c>
      <c r="I580" s="169" t="s">
        <v>543</v>
      </c>
      <c r="J580" s="169"/>
    </row>
    <row r="581" spans="1:10" ht="50.1" customHeight="1" x14ac:dyDescent="0.2">
      <c r="A581" s="170" t="s">
        <v>539</v>
      </c>
      <c r="B581" s="155" t="s">
        <v>110</v>
      </c>
      <c r="C581" s="170" t="s">
        <v>632</v>
      </c>
      <c r="D581" s="170" t="s">
        <v>642</v>
      </c>
      <c r="E581" s="157">
        <v>1.2E-4</v>
      </c>
      <c r="F581" s="156" t="s">
        <v>341</v>
      </c>
      <c r="G581" s="155" t="s">
        <v>1134</v>
      </c>
      <c r="H581" s="155" t="s">
        <v>1135</v>
      </c>
      <c r="I581" s="155" t="s">
        <v>1136</v>
      </c>
      <c r="J581" s="173">
        <v>0</v>
      </c>
    </row>
    <row r="582" spans="1:10" ht="50.1" customHeight="1" x14ac:dyDescent="0.2">
      <c r="A582" s="170" t="s">
        <v>539</v>
      </c>
      <c r="B582" s="155" t="s">
        <v>110</v>
      </c>
      <c r="C582" s="170" t="s">
        <v>634</v>
      </c>
      <c r="D582" s="170" t="s">
        <v>643</v>
      </c>
      <c r="E582" s="157">
        <v>3.5E-4</v>
      </c>
      <c r="F582" s="156" t="s">
        <v>341</v>
      </c>
      <c r="G582" s="155" t="s">
        <v>1134</v>
      </c>
      <c r="H582" s="155" t="s">
        <v>1135</v>
      </c>
      <c r="I582" s="155" t="s">
        <v>1136</v>
      </c>
      <c r="J582" s="173">
        <v>0</v>
      </c>
    </row>
    <row r="583" spans="1:10" ht="50.1" customHeight="1" x14ac:dyDescent="0.2">
      <c r="A583" s="170" t="s">
        <v>539</v>
      </c>
      <c r="B583" s="155" t="s">
        <v>110</v>
      </c>
      <c r="C583" s="170" t="s">
        <v>636</v>
      </c>
      <c r="D583" s="170" t="s">
        <v>644</v>
      </c>
      <c r="E583" s="157">
        <v>3.0000000000000001E-5</v>
      </c>
      <c r="F583" s="156" t="s">
        <v>341</v>
      </c>
      <c r="G583" s="155" t="s">
        <v>1134</v>
      </c>
      <c r="H583" s="155" t="s">
        <v>1135</v>
      </c>
      <c r="I583" s="155" t="s">
        <v>1136</v>
      </c>
      <c r="J583" s="173">
        <v>0</v>
      </c>
    </row>
    <row r="584" spans="1:10" ht="50.1" customHeight="1" x14ac:dyDescent="0.2">
      <c r="A584" s="170" t="s">
        <v>539</v>
      </c>
      <c r="B584" s="155" t="s">
        <v>110</v>
      </c>
      <c r="C584" s="170" t="s">
        <v>640</v>
      </c>
      <c r="D584" s="170" t="s">
        <v>645</v>
      </c>
      <c r="E584" s="157">
        <v>8.3000000000000001E-4</v>
      </c>
      <c r="F584" s="156" t="s">
        <v>341</v>
      </c>
      <c r="G584" s="155" t="s">
        <v>1134</v>
      </c>
      <c r="H584" s="155" t="s">
        <v>1135</v>
      </c>
      <c r="I584" s="155" t="s">
        <v>1136</v>
      </c>
      <c r="J584" s="173">
        <v>0</v>
      </c>
    </row>
    <row r="585" spans="1:10" ht="20.100000000000001" customHeight="1" x14ac:dyDescent="0.2">
      <c r="A585" s="345"/>
      <c r="B585" s="345"/>
      <c r="C585" s="345"/>
      <c r="D585" s="345"/>
      <c r="E585" s="345"/>
      <c r="F585" s="345" t="s">
        <v>547</v>
      </c>
      <c r="G585" s="345"/>
      <c r="H585" s="345"/>
      <c r="I585" s="345"/>
      <c r="J585" s="163">
        <v>0</v>
      </c>
    </row>
    <row r="586" spans="1:10" ht="25.5" x14ac:dyDescent="0.2">
      <c r="A586" s="171"/>
      <c r="B586" s="171"/>
      <c r="C586" s="171"/>
      <c r="D586" s="171"/>
      <c r="E586" s="171" t="s">
        <v>465</v>
      </c>
      <c r="F586" s="159">
        <v>0.8197088172690763</v>
      </c>
      <c r="G586" s="171" t="s">
        <v>466</v>
      </c>
      <c r="H586" s="159">
        <v>0</v>
      </c>
      <c r="I586" s="171" t="s">
        <v>467</v>
      </c>
      <c r="J586" s="159">
        <v>0.81970885957053496</v>
      </c>
    </row>
    <row r="587" spans="1:10" ht="15" thickBot="1" x14ac:dyDescent="0.25">
      <c r="A587" s="171"/>
      <c r="B587" s="171"/>
      <c r="C587" s="171"/>
      <c r="D587" s="171"/>
      <c r="E587" s="171" t="s">
        <v>468</v>
      </c>
      <c r="F587" s="159">
        <v>6.55</v>
      </c>
      <c r="G587" s="171"/>
      <c r="H587" s="384" t="s">
        <v>469</v>
      </c>
      <c r="I587" s="384"/>
      <c r="J587" s="159">
        <v>34.590000000000003</v>
      </c>
    </row>
    <row r="588" spans="1:10" ht="0.95" customHeight="1" thickTop="1" x14ac:dyDescent="0.2">
      <c r="A588" s="160"/>
      <c r="B588" s="160"/>
      <c r="C588" s="160"/>
      <c r="D588" s="160"/>
      <c r="E588" s="160"/>
      <c r="F588" s="160"/>
      <c r="G588" s="160"/>
      <c r="H588" s="160"/>
      <c r="I588" s="160"/>
      <c r="J588" s="160"/>
    </row>
    <row r="589" spans="1:10" ht="18" customHeight="1" x14ac:dyDescent="0.2">
      <c r="A589" s="168" t="s">
        <v>90</v>
      </c>
      <c r="B589" s="133" t="s">
        <v>8</v>
      </c>
      <c r="C589" s="168" t="s">
        <v>9</v>
      </c>
      <c r="D589" s="168" t="s">
        <v>10</v>
      </c>
      <c r="E589" s="349" t="s">
        <v>454</v>
      </c>
      <c r="F589" s="349"/>
      <c r="G589" s="169" t="s">
        <v>11</v>
      </c>
      <c r="H589" s="133" t="s">
        <v>12</v>
      </c>
      <c r="I589" s="133" t="s">
        <v>13</v>
      </c>
      <c r="J589" s="133" t="s">
        <v>15</v>
      </c>
    </row>
    <row r="590" spans="1:10" ht="26.1" customHeight="1" x14ac:dyDescent="0.2">
      <c r="A590" s="138" t="s">
        <v>133</v>
      </c>
      <c r="B590" s="139" t="s">
        <v>398</v>
      </c>
      <c r="C590" s="138" t="s">
        <v>110</v>
      </c>
      <c r="D590" s="138" t="s">
        <v>118</v>
      </c>
      <c r="E590" s="385" t="s">
        <v>449</v>
      </c>
      <c r="F590" s="385"/>
      <c r="G590" s="140" t="s">
        <v>25</v>
      </c>
      <c r="H590" s="154">
        <v>1</v>
      </c>
      <c r="I590" s="141">
        <v>43.57</v>
      </c>
      <c r="J590" s="141">
        <v>43.57</v>
      </c>
    </row>
    <row r="591" spans="1:10" ht="15" customHeight="1" x14ac:dyDescent="0.2">
      <c r="A591" s="349" t="s">
        <v>165</v>
      </c>
      <c r="B591" s="350" t="s">
        <v>8</v>
      </c>
      <c r="C591" s="349" t="s">
        <v>9</v>
      </c>
      <c r="D591" s="349" t="s">
        <v>501</v>
      </c>
      <c r="E591" s="350" t="s">
        <v>471</v>
      </c>
      <c r="F591" s="348" t="s">
        <v>502</v>
      </c>
      <c r="G591" s="350"/>
      <c r="H591" s="348" t="s">
        <v>503</v>
      </c>
      <c r="I591" s="350"/>
      <c r="J591" s="350" t="s">
        <v>473</v>
      </c>
    </row>
    <row r="592" spans="1:10" ht="15" customHeight="1" x14ac:dyDescent="0.2">
      <c r="A592" s="350"/>
      <c r="B592" s="350"/>
      <c r="C592" s="350"/>
      <c r="D592" s="350"/>
      <c r="E592" s="350"/>
      <c r="F592" s="133" t="s">
        <v>504</v>
      </c>
      <c r="G592" s="133" t="s">
        <v>505</v>
      </c>
      <c r="H592" s="133" t="s">
        <v>504</v>
      </c>
      <c r="I592" s="133" t="s">
        <v>505</v>
      </c>
      <c r="J592" s="350"/>
    </row>
    <row r="593" spans="1:10" ht="26.1" customHeight="1" x14ac:dyDescent="0.2">
      <c r="A593" s="172" t="s">
        <v>137</v>
      </c>
      <c r="B593" s="161" t="s">
        <v>628</v>
      </c>
      <c r="C593" s="172" t="s">
        <v>110</v>
      </c>
      <c r="D593" s="172" t="s">
        <v>629</v>
      </c>
      <c r="E593" s="162">
        <v>1</v>
      </c>
      <c r="F593" s="165">
        <v>1</v>
      </c>
      <c r="G593" s="165">
        <v>0</v>
      </c>
      <c r="H593" s="174">
        <v>453.66480000000001</v>
      </c>
      <c r="I593" s="174">
        <v>185.01009999999999</v>
      </c>
      <c r="J593" s="174">
        <v>453.66480000000001</v>
      </c>
    </row>
    <row r="594" spans="1:10" ht="20.100000000000001" customHeight="1" x14ac:dyDescent="0.2">
      <c r="A594" s="345"/>
      <c r="B594" s="345"/>
      <c r="C594" s="345"/>
      <c r="D594" s="345"/>
      <c r="E594" s="345"/>
      <c r="F594" s="345" t="s">
        <v>508</v>
      </c>
      <c r="G594" s="345"/>
      <c r="H594" s="345"/>
      <c r="I594" s="345"/>
      <c r="J594" s="163">
        <v>453.66480000000001</v>
      </c>
    </row>
    <row r="595" spans="1:10" ht="20.100000000000001" customHeight="1" x14ac:dyDescent="0.2">
      <c r="A595" s="168" t="s">
        <v>169</v>
      </c>
      <c r="B595" s="133" t="s">
        <v>8</v>
      </c>
      <c r="C595" s="168" t="s">
        <v>9</v>
      </c>
      <c r="D595" s="168" t="s">
        <v>470</v>
      </c>
      <c r="E595" s="133" t="s">
        <v>471</v>
      </c>
      <c r="F595" s="350" t="s">
        <v>472</v>
      </c>
      <c r="G595" s="350"/>
      <c r="H595" s="350"/>
      <c r="I595" s="350"/>
      <c r="J595" s="133" t="s">
        <v>473</v>
      </c>
    </row>
    <row r="596" spans="1:10" ht="24" customHeight="1" x14ac:dyDescent="0.2">
      <c r="A596" s="172" t="s">
        <v>137</v>
      </c>
      <c r="B596" s="161" t="s">
        <v>630</v>
      </c>
      <c r="C596" s="172" t="s">
        <v>110</v>
      </c>
      <c r="D596" s="172" t="s">
        <v>631</v>
      </c>
      <c r="E596" s="162">
        <v>1</v>
      </c>
      <c r="F596" s="172"/>
      <c r="G596" s="172"/>
      <c r="H596" s="172"/>
      <c r="I596" s="174">
        <v>25.037199999999999</v>
      </c>
      <c r="J596" s="174">
        <v>25.037199999999999</v>
      </c>
    </row>
    <row r="597" spans="1:10" ht="24" customHeight="1" x14ac:dyDescent="0.2">
      <c r="A597" s="172" t="s">
        <v>137</v>
      </c>
      <c r="B597" s="161" t="s">
        <v>121</v>
      </c>
      <c r="C597" s="172" t="s">
        <v>110</v>
      </c>
      <c r="D597" s="172" t="s">
        <v>122</v>
      </c>
      <c r="E597" s="162">
        <v>4</v>
      </c>
      <c r="F597" s="172"/>
      <c r="G597" s="172"/>
      <c r="H597" s="172"/>
      <c r="I597" s="174">
        <v>23.782399999999999</v>
      </c>
      <c r="J597" s="174">
        <v>95.129599999999996</v>
      </c>
    </row>
    <row r="598" spans="1:10" ht="20.100000000000001" customHeight="1" x14ac:dyDescent="0.2">
      <c r="A598" s="345"/>
      <c r="B598" s="345"/>
      <c r="C598" s="345"/>
      <c r="D598" s="345"/>
      <c r="E598" s="345"/>
      <c r="F598" s="345" t="s">
        <v>474</v>
      </c>
      <c r="G598" s="345"/>
      <c r="H598" s="345"/>
      <c r="I598" s="345"/>
      <c r="J598" s="163">
        <v>120.16679999999999</v>
      </c>
    </row>
    <row r="599" spans="1:10" ht="20.100000000000001" customHeight="1" x14ac:dyDescent="0.2">
      <c r="A599" s="345"/>
      <c r="B599" s="345"/>
      <c r="C599" s="345"/>
      <c r="D599" s="345"/>
      <c r="E599" s="345"/>
      <c r="F599" s="345" t="s">
        <v>475</v>
      </c>
      <c r="G599" s="345"/>
      <c r="H599" s="345"/>
      <c r="I599" s="345"/>
      <c r="J599" s="163">
        <v>0</v>
      </c>
    </row>
    <row r="600" spans="1:10" ht="20.100000000000001" customHeight="1" x14ac:dyDescent="0.2">
      <c r="A600" s="345"/>
      <c r="B600" s="345"/>
      <c r="C600" s="345"/>
      <c r="D600" s="345"/>
      <c r="E600" s="345"/>
      <c r="F600" s="345" t="s">
        <v>476</v>
      </c>
      <c r="G600" s="345"/>
      <c r="H600" s="345"/>
      <c r="I600" s="345"/>
      <c r="J600" s="163">
        <v>573.83159999999998</v>
      </c>
    </row>
    <row r="601" spans="1:10" ht="20.100000000000001" customHeight="1" x14ac:dyDescent="0.2">
      <c r="A601" s="345"/>
      <c r="B601" s="345"/>
      <c r="C601" s="345"/>
      <c r="D601" s="345"/>
      <c r="E601" s="345"/>
      <c r="F601" s="345" t="s">
        <v>477</v>
      </c>
      <c r="G601" s="345"/>
      <c r="H601" s="345"/>
      <c r="I601" s="345"/>
      <c r="J601" s="163">
        <v>4.41E-2</v>
      </c>
    </row>
    <row r="602" spans="1:10" ht="20.100000000000001" customHeight="1" x14ac:dyDescent="0.2">
      <c r="A602" s="345"/>
      <c r="B602" s="345"/>
      <c r="C602" s="345"/>
      <c r="D602" s="345"/>
      <c r="E602" s="345"/>
      <c r="F602" s="345" t="s">
        <v>478</v>
      </c>
      <c r="G602" s="345"/>
      <c r="H602" s="345"/>
      <c r="I602" s="345"/>
      <c r="J602" s="163">
        <v>0.44619999999999999</v>
      </c>
    </row>
    <row r="603" spans="1:10" ht="20.100000000000001" customHeight="1" x14ac:dyDescent="0.2">
      <c r="A603" s="345"/>
      <c r="B603" s="345"/>
      <c r="C603" s="345"/>
      <c r="D603" s="345"/>
      <c r="E603" s="345"/>
      <c r="F603" s="345" t="s">
        <v>479</v>
      </c>
      <c r="G603" s="345"/>
      <c r="H603" s="345"/>
      <c r="I603" s="345"/>
      <c r="J603" s="163">
        <v>30.18</v>
      </c>
    </row>
    <row r="604" spans="1:10" ht="20.100000000000001" customHeight="1" x14ac:dyDescent="0.2">
      <c r="A604" s="345"/>
      <c r="B604" s="345"/>
      <c r="C604" s="345"/>
      <c r="D604" s="345"/>
      <c r="E604" s="345"/>
      <c r="F604" s="345" t="s">
        <v>480</v>
      </c>
      <c r="G604" s="345"/>
      <c r="H604" s="345"/>
      <c r="I604" s="345"/>
      <c r="J604" s="163">
        <v>19.0136</v>
      </c>
    </row>
    <row r="605" spans="1:10" ht="20.100000000000001" customHeight="1" x14ac:dyDescent="0.2">
      <c r="A605" s="168" t="s">
        <v>179</v>
      </c>
      <c r="B605" s="133" t="s">
        <v>9</v>
      </c>
      <c r="C605" s="168" t="s">
        <v>8</v>
      </c>
      <c r="D605" s="168" t="s">
        <v>521</v>
      </c>
      <c r="E605" s="133" t="s">
        <v>471</v>
      </c>
      <c r="F605" s="133" t="s">
        <v>268</v>
      </c>
      <c r="G605" s="350" t="s">
        <v>513</v>
      </c>
      <c r="H605" s="350"/>
      <c r="I605" s="350"/>
      <c r="J605" s="133" t="s">
        <v>473</v>
      </c>
    </row>
    <row r="606" spans="1:10" ht="24" customHeight="1" x14ac:dyDescent="0.2">
      <c r="A606" s="172" t="s">
        <v>137</v>
      </c>
      <c r="B606" s="161" t="s">
        <v>110</v>
      </c>
      <c r="C606" s="172" t="s">
        <v>632</v>
      </c>
      <c r="D606" s="172" t="s">
        <v>633</v>
      </c>
      <c r="E606" s="162">
        <v>0.12</v>
      </c>
      <c r="F606" s="164" t="s">
        <v>524</v>
      </c>
      <c r="G606" s="389">
        <v>9.3651999999999997</v>
      </c>
      <c r="H606" s="389"/>
      <c r="I606" s="386"/>
      <c r="J606" s="174">
        <v>1.1237999999999999</v>
      </c>
    </row>
    <row r="607" spans="1:10" ht="24" customHeight="1" x14ac:dyDescent="0.2">
      <c r="A607" s="172" t="s">
        <v>137</v>
      </c>
      <c r="B607" s="161" t="s">
        <v>110</v>
      </c>
      <c r="C607" s="172" t="s">
        <v>634</v>
      </c>
      <c r="D607" s="172" t="s">
        <v>635</v>
      </c>
      <c r="E607" s="162">
        <v>0.35</v>
      </c>
      <c r="F607" s="164" t="s">
        <v>524</v>
      </c>
      <c r="G607" s="389">
        <v>9.0550999999999995</v>
      </c>
      <c r="H607" s="389"/>
      <c r="I607" s="386"/>
      <c r="J607" s="174">
        <v>3.1692999999999998</v>
      </c>
    </row>
    <row r="608" spans="1:10" ht="24" customHeight="1" x14ac:dyDescent="0.2">
      <c r="A608" s="172" t="s">
        <v>137</v>
      </c>
      <c r="B608" s="161" t="s">
        <v>110</v>
      </c>
      <c r="C608" s="172" t="s">
        <v>636</v>
      </c>
      <c r="D608" s="172" t="s">
        <v>637</v>
      </c>
      <c r="E608" s="162">
        <v>0.03</v>
      </c>
      <c r="F608" s="164" t="s">
        <v>529</v>
      </c>
      <c r="G608" s="389">
        <v>16.4938</v>
      </c>
      <c r="H608" s="389"/>
      <c r="I608" s="386"/>
      <c r="J608" s="174">
        <v>0.49480000000000002</v>
      </c>
    </row>
    <row r="609" spans="1:10" ht="26.1" customHeight="1" x14ac:dyDescent="0.2">
      <c r="A609" s="172" t="s">
        <v>137</v>
      </c>
      <c r="B609" s="161" t="s">
        <v>110</v>
      </c>
      <c r="C609" s="172" t="s">
        <v>638</v>
      </c>
      <c r="D609" s="172" t="s">
        <v>639</v>
      </c>
      <c r="E609" s="162">
        <v>9.7000000000000005E-4</v>
      </c>
      <c r="F609" s="164" t="s">
        <v>529</v>
      </c>
      <c r="G609" s="389">
        <v>21.474599999999999</v>
      </c>
      <c r="H609" s="389"/>
      <c r="I609" s="386"/>
      <c r="J609" s="174">
        <v>2.0799999999999999E-2</v>
      </c>
    </row>
    <row r="610" spans="1:10" ht="26.1" customHeight="1" x14ac:dyDescent="0.2">
      <c r="A610" s="172" t="s">
        <v>137</v>
      </c>
      <c r="B610" s="161" t="s">
        <v>110</v>
      </c>
      <c r="C610" s="172" t="s">
        <v>640</v>
      </c>
      <c r="D610" s="172" t="s">
        <v>641</v>
      </c>
      <c r="E610" s="162">
        <v>0.6</v>
      </c>
      <c r="F610" s="164" t="s">
        <v>529</v>
      </c>
      <c r="G610" s="389">
        <v>32.097000000000001</v>
      </c>
      <c r="H610" s="389"/>
      <c r="I610" s="386"/>
      <c r="J610" s="174">
        <v>19.258199999999999</v>
      </c>
    </row>
    <row r="611" spans="1:10" ht="20.100000000000001" customHeight="1" x14ac:dyDescent="0.2">
      <c r="A611" s="345"/>
      <c r="B611" s="345"/>
      <c r="C611" s="345"/>
      <c r="D611" s="345"/>
      <c r="E611" s="345"/>
      <c r="F611" s="345" t="s">
        <v>530</v>
      </c>
      <c r="G611" s="345"/>
      <c r="H611" s="345"/>
      <c r="I611" s="345"/>
      <c r="J611" s="163">
        <v>24.0669</v>
      </c>
    </row>
    <row r="612" spans="1:10" ht="20.100000000000001" customHeight="1" x14ac:dyDescent="0.2">
      <c r="A612" s="168" t="s">
        <v>533</v>
      </c>
      <c r="B612" s="133" t="s">
        <v>9</v>
      </c>
      <c r="C612" s="168" t="s">
        <v>137</v>
      </c>
      <c r="D612" s="168" t="s">
        <v>534</v>
      </c>
      <c r="E612" s="133" t="s">
        <v>8</v>
      </c>
      <c r="F612" s="133" t="s">
        <v>471</v>
      </c>
      <c r="G612" s="169" t="s">
        <v>268</v>
      </c>
      <c r="H612" s="350" t="s">
        <v>513</v>
      </c>
      <c r="I612" s="350"/>
      <c r="J612" s="133" t="s">
        <v>473</v>
      </c>
    </row>
    <row r="613" spans="1:10" ht="39" customHeight="1" x14ac:dyDescent="0.2">
      <c r="A613" s="170" t="s">
        <v>535</v>
      </c>
      <c r="B613" s="155" t="s">
        <v>110</v>
      </c>
      <c r="C613" s="170" t="s">
        <v>632</v>
      </c>
      <c r="D613" s="170" t="s">
        <v>536</v>
      </c>
      <c r="E613" s="155">
        <v>5914655</v>
      </c>
      <c r="F613" s="157">
        <v>1.2E-4</v>
      </c>
      <c r="G613" s="156" t="s">
        <v>120</v>
      </c>
      <c r="H613" s="388">
        <v>35.18</v>
      </c>
      <c r="I613" s="387"/>
      <c r="J613" s="173">
        <v>4.1999999999999997E-3</v>
      </c>
    </row>
    <row r="614" spans="1:10" ht="39" customHeight="1" x14ac:dyDescent="0.2">
      <c r="A614" s="170" t="s">
        <v>535</v>
      </c>
      <c r="B614" s="155" t="s">
        <v>110</v>
      </c>
      <c r="C614" s="170" t="s">
        <v>634</v>
      </c>
      <c r="D614" s="170" t="s">
        <v>536</v>
      </c>
      <c r="E614" s="155">
        <v>5914655</v>
      </c>
      <c r="F614" s="157">
        <v>3.5E-4</v>
      </c>
      <c r="G614" s="156" t="s">
        <v>120</v>
      </c>
      <c r="H614" s="388">
        <v>35.18</v>
      </c>
      <c r="I614" s="387"/>
      <c r="J614" s="173">
        <v>1.23E-2</v>
      </c>
    </row>
    <row r="615" spans="1:10" ht="39" customHeight="1" x14ac:dyDescent="0.2">
      <c r="A615" s="170" t="s">
        <v>535</v>
      </c>
      <c r="B615" s="155" t="s">
        <v>110</v>
      </c>
      <c r="C615" s="170" t="s">
        <v>636</v>
      </c>
      <c r="D615" s="170" t="s">
        <v>536</v>
      </c>
      <c r="E615" s="155">
        <v>5914655</v>
      </c>
      <c r="F615" s="157">
        <v>3.0000000000000001E-5</v>
      </c>
      <c r="G615" s="156" t="s">
        <v>120</v>
      </c>
      <c r="H615" s="388">
        <v>35.18</v>
      </c>
      <c r="I615" s="387"/>
      <c r="J615" s="173">
        <v>1.1000000000000001E-3</v>
      </c>
    </row>
    <row r="616" spans="1:10" ht="39" customHeight="1" x14ac:dyDescent="0.2">
      <c r="A616" s="170" t="s">
        <v>535</v>
      </c>
      <c r="B616" s="155" t="s">
        <v>110</v>
      </c>
      <c r="C616" s="170" t="s">
        <v>640</v>
      </c>
      <c r="D616" s="170" t="s">
        <v>536</v>
      </c>
      <c r="E616" s="155">
        <v>5914655</v>
      </c>
      <c r="F616" s="157">
        <v>8.3000000000000001E-4</v>
      </c>
      <c r="G616" s="156" t="s">
        <v>120</v>
      </c>
      <c r="H616" s="388">
        <v>35.18</v>
      </c>
      <c r="I616" s="387"/>
      <c r="J616" s="173">
        <v>2.92E-2</v>
      </c>
    </row>
    <row r="617" spans="1:10" ht="20.100000000000001" customHeight="1" x14ac:dyDescent="0.2">
      <c r="A617" s="345"/>
      <c r="B617" s="345"/>
      <c r="C617" s="345"/>
      <c r="D617" s="345"/>
      <c r="E617" s="345"/>
      <c r="F617" s="345" t="s">
        <v>537</v>
      </c>
      <c r="G617" s="345"/>
      <c r="H617" s="345"/>
      <c r="I617" s="345"/>
      <c r="J617" s="163">
        <v>4.6800000000000001E-2</v>
      </c>
    </row>
    <row r="618" spans="1:10" ht="20.100000000000001" customHeight="1" x14ac:dyDescent="0.2">
      <c r="A618" s="168" t="s">
        <v>538</v>
      </c>
      <c r="B618" s="133" t="s">
        <v>9</v>
      </c>
      <c r="C618" s="168" t="s">
        <v>137</v>
      </c>
      <c r="D618" s="168" t="s">
        <v>539</v>
      </c>
      <c r="E618" s="133" t="s">
        <v>471</v>
      </c>
      <c r="F618" s="133" t="s">
        <v>268</v>
      </c>
      <c r="G618" s="348" t="s">
        <v>540</v>
      </c>
      <c r="H618" s="350"/>
      <c r="I618" s="350"/>
      <c r="J618" s="133" t="s">
        <v>473</v>
      </c>
    </row>
    <row r="619" spans="1:10" ht="20.100000000000001" customHeight="1" x14ac:dyDescent="0.2">
      <c r="A619" s="169"/>
      <c r="B619" s="169"/>
      <c r="C619" s="169"/>
      <c r="D619" s="169"/>
      <c r="E619" s="169"/>
      <c r="F619" s="169"/>
      <c r="G619" s="169" t="s">
        <v>541</v>
      </c>
      <c r="H619" s="169" t="s">
        <v>542</v>
      </c>
      <c r="I619" s="169" t="s">
        <v>543</v>
      </c>
      <c r="J619" s="169"/>
    </row>
    <row r="620" spans="1:10" ht="50.1" customHeight="1" x14ac:dyDescent="0.2">
      <c r="A620" s="170" t="s">
        <v>539</v>
      </c>
      <c r="B620" s="155" t="s">
        <v>110</v>
      </c>
      <c r="C620" s="170" t="s">
        <v>632</v>
      </c>
      <c r="D620" s="170" t="s">
        <v>642</v>
      </c>
      <c r="E620" s="157">
        <v>1.2E-4</v>
      </c>
      <c r="F620" s="156" t="s">
        <v>341</v>
      </c>
      <c r="G620" s="155" t="s">
        <v>1134</v>
      </c>
      <c r="H620" s="155" t="s">
        <v>1135</v>
      </c>
      <c r="I620" s="155" t="s">
        <v>1136</v>
      </c>
      <c r="J620" s="173">
        <v>0</v>
      </c>
    </row>
    <row r="621" spans="1:10" ht="50.1" customHeight="1" x14ac:dyDescent="0.2">
      <c r="A621" s="170" t="s">
        <v>539</v>
      </c>
      <c r="B621" s="155" t="s">
        <v>110</v>
      </c>
      <c r="C621" s="170" t="s">
        <v>634</v>
      </c>
      <c r="D621" s="170" t="s">
        <v>643</v>
      </c>
      <c r="E621" s="157">
        <v>3.5E-4</v>
      </c>
      <c r="F621" s="156" t="s">
        <v>341</v>
      </c>
      <c r="G621" s="155" t="s">
        <v>1134</v>
      </c>
      <c r="H621" s="155" t="s">
        <v>1135</v>
      </c>
      <c r="I621" s="155" t="s">
        <v>1136</v>
      </c>
      <c r="J621" s="173">
        <v>0</v>
      </c>
    </row>
    <row r="622" spans="1:10" ht="50.1" customHeight="1" x14ac:dyDescent="0.2">
      <c r="A622" s="170" t="s">
        <v>539</v>
      </c>
      <c r="B622" s="155" t="s">
        <v>110</v>
      </c>
      <c r="C622" s="170" t="s">
        <v>636</v>
      </c>
      <c r="D622" s="170" t="s">
        <v>644</v>
      </c>
      <c r="E622" s="157">
        <v>3.0000000000000001E-5</v>
      </c>
      <c r="F622" s="156" t="s">
        <v>341</v>
      </c>
      <c r="G622" s="155" t="s">
        <v>1134</v>
      </c>
      <c r="H622" s="155" t="s">
        <v>1135</v>
      </c>
      <c r="I622" s="155" t="s">
        <v>1136</v>
      </c>
      <c r="J622" s="173">
        <v>0</v>
      </c>
    </row>
    <row r="623" spans="1:10" ht="50.1" customHeight="1" x14ac:dyDescent="0.2">
      <c r="A623" s="170" t="s">
        <v>539</v>
      </c>
      <c r="B623" s="155" t="s">
        <v>110</v>
      </c>
      <c r="C623" s="170" t="s">
        <v>640</v>
      </c>
      <c r="D623" s="170" t="s">
        <v>645</v>
      </c>
      <c r="E623" s="157">
        <v>8.3000000000000001E-4</v>
      </c>
      <c r="F623" s="156" t="s">
        <v>341</v>
      </c>
      <c r="G623" s="155" t="s">
        <v>1134</v>
      </c>
      <c r="H623" s="155" t="s">
        <v>1135</v>
      </c>
      <c r="I623" s="155" t="s">
        <v>1136</v>
      </c>
      <c r="J623" s="173">
        <v>0</v>
      </c>
    </row>
    <row r="624" spans="1:10" ht="20.100000000000001" customHeight="1" x14ac:dyDescent="0.2">
      <c r="A624" s="345"/>
      <c r="B624" s="345"/>
      <c r="C624" s="345"/>
      <c r="D624" s="345"/>
      <c r="E624" s="345"/>
      <c r="F624" s="345" t="s">
        <v>547</v>
      </c>
      <c r="G624" s="345"/>
      <c r="H624" s="345"/>
      <c r="I624" s="345"/>
      <c r="J624" s="163">
        <v>0</v>
      </c>
    </row>
    <row r="625" spans="1:10" ht="25.5" x14ac:dyDescent="0.2">
      <c r="A625" s="171"/>
      <c r="B625" s="171"/>
      <c r="C625" s="171"/>
      <c r="D625" s="171"/>
      <c r="E625" s="171" t="s">
        <v>465</v>
      </c>
      <c r="F625" s="159">
        <v>3.9970494801192844</v>
      </c>
      <c r="G625" s="171" t="s">
        <v>466</v>
      </c>
      <c r="H625" s="159">
        <v>0</v>
      </c>
      <c r="I625" s="171" t="s">
        <v>467</v>
      </c>
      <c r="J625" s="159">
        <v>3.9970495224207432</v>
      </c>
    </row>
    <row r="626" spans="1:10" ht="15" thickBot="1" x14ac:dyDescent="0.25">
      <c r="A626" s="171"/>
      <c r="B626" s="171"/>
      <c r="C626" s="171"/>
      <c r="D626" s="171"/>
      <c r="E626" s="171" t="s">
        <v>468</v>
      </c>
      <c r="F626" s="159">
        <v>10.18</v>
      </c>
      <c r="G626" s="171"/>
      <c r="H626" s="384" t="s">
        <v>469</v>
      </c>
      <c r="I626" s="384"/>
      <c r="J626" s="159">
        <v>53.75</v>
      </c>
    </row>
    <row r="627" spans="1:10" ht="0.95" customHeight="1" thickTop="1" x14ac:dyDescent="0.2">
      <c r="A627" s="160"/>
      <c r="B627" s="160"/>
      <c r="C627" s="160"/>
      <c r="D627" s="160"/>
      <c r="E627" s="160"/>
      <c r="F627" s="160"/>
      <c r="G627" s="160"/>
      <c r="H627" s="160"/>
      <c r="I627" s="160"/>
      <c r="J627" s="160"/>
    </row>
    <row r="628" spans="1:10" ht="18" customHeight="1" x14ac:dyDescent="0.2">
      <c r="A628" s="168" t="s">
        <v>399</v>
      </c>
      <c r="B628" s="133" t="s">
        <v>8</v>
      </c>
      <c r="C628" s="168" t="s">
        <v>9</v>
      </c>
      <c r="D628" s="168" t="s">
        <v>10</v>
      </c>
      <c r="E628" s="349" t="s">
        <v>454</v>
      </c>
      <c r="F628" s="349"/>
      <c r="G628" s="169" t="s">
        <v>11</v>
      </c>
      <c r="H628" s="133" t="s">
        <v>12</v>
      </c>
      <c r="I628" s="133" t="s">
        <v>13</v>
      </c>
      <c r="J628" s="133" t="s">
        <v>15</v>
      </c>
    </row>
    <row r="629" spans="1:10" ht="26.1" customHeight="1" x14ac:dyDescent="0.2">
      <c r="A629" s="138" t="s">
        <v>133</v>
      </c>
      <c r="B629" s="139" t="s">
        <v>289</v>
      </c>
      <c r="C629" s="138" t="s">
        <v>110</v>
      </c>
      <c r="D629" s="138" t="s">
        <v>290</v>
      </c>
      <c r="E629" s="385" t="s">
        <v>449</v>
      </c>
      <c r="F629" s="385"/>
      <c r="G629" s="140" t="s">
        <v>155</v>
      </c>
      <c r="H629" s="154">
        <v>1</v>
      </c>
      <c r="I629" s="141">
        <v>83.93</v>
      </c>
      <c r="J629" s="141">
        <v>83.93</v>
      </c>
    </row>
    <row r="630" spans="1:10" ht="15" customHeight="1" x14ac:dyDescent="0.2">
      <c r="A630" s="349" t="s">
        <v>165</v>
      </c>
      <c r="B630" s="350" t="s">
        <v>8</v>
      </c>
      <c r="C630" s="349" t="s">
        <v>9</v>
      </c>
      <c r="D630" s="349" t="s">
        <v>501</v>
      </c>
      <c r="E630" s="350" t="s">
        <v>471</v>
      </c>
      <c r="F630" s="348" t="s">
        <v>502</v>
      </c>
      <c r="G630" s="350"/>
      <c r="H630" s="348" t="s">
        <v>503</v>
      </c>
      <c r="I630" s="350"/>
      <c r="J630" s="350" t="s">
        <v>473</v>
      </c>
    </row>
    <row r="631" spans="1:10" ht="15" customHeight="1" x14ac:dyDescent="0.2">
      <c r="A631" s="350"/>
      <c r="B631" s="350"/>
      <c r="C631" s="350"/>
      <c r="D631" s="350"/>
      <c r="E631" s="350"/>
      <c r="F631" s="133" t="s">
        <v>504</v>
      </c>
      <c r="G631" s="133" t="s">
        <v>505</v>
      </c>
      <c r="H631" s="133" t="s">
        <v>504</v>
      </c>
      <c r="I631" s="133" t="s">
        <v>505</v>
      </c>
      <c r="J631" s="350"/>
    </row>
    <row r="632" spans="1:10" ht="26.1" customHeight="1" x14ac:dyDescent="0.2">
      <c r="A632" s="172" t="s">
        <v>137</v>
      </c>
      <c r="B632" s="161" t="s">
        <v>506</v>
      </c>
      <c r="C632" s="172" t="s">
        <v>110</v>
      </c>
      <c r="D632" s="172" t="s">
        <v>507</v>
      </c>
      <c r="E632" s="162">
        <v>1</v>
      </c>
      <c r="F632" s="165">
        <v>1</v>
      </c>
      <c r="G632" s="165">
        <v>0</v>
      </c>
      <c r="H632" s="174">
        <v>170.57050000000001</v>
      </c>
      <c r="I632" s="174">
        <v>67.547600000000003</v>
      </c>
      <c r="J632" s="174">
        <v>170.57050000000001</v>
      </c>
    </row>
    <row r="633" spans="1:10" ht="24" customHeight="1" x14ac:dyDescent="0.2">
      <c r="A633" s="172" t="s">
        <v>137</v>
      </c>
      <c r="B633" s="161" t="s">
        <v>646</v>
      </c>
      <c r="C633" s="172" t="s">
        <v>110</v>
      </c>
      <c r="D633" s="172" t="s">
        <v>647</v>
      </c>
      <c r="E633" s="162">
        <v>1</v>
      </c>
      <c r="F633" s="165">
        <v>1</v>
      </c>
      <c r="G633" s="165">
        <v>0</v>
      </c>
      <c r="H633" s="174">
        <v>10.9687</v>
      </c>
      <c r="I633" s="174">
        <v>0.71330000000000005</v>
      </c>
      <c r="J633" s="174">
        <v>10.9687</v>
      </c>
    </row>
    <row r="634" spans="1:10" ht="24" customHeight="1" x14ac:dyDescent="0.2">
      <c r="A634" s="172" t="s">
        <v>137</v>
      </c>
      <c r="B634" s="161" t="s">
        <v>648</v>
      </c>
      <c r="C634" s="172" t="s">
        <v>110</v>
      </c>
      <c r="D634" s="172" t="s">
        <v>649</v>
      </c>
      <c r="E634" s="162">
        <v>1</v>
      </c>
      <c r="F634" s="165">
        <v>1</v>
      </c>
      <c r="G634" s="165">
        <v>0</v>
      </c>
      <c r="H634" s="174">
        <v>2.2507999999999999</v>
      </c>
      <c r="I634" s="174">
        <v>1.206</v>
      </c>
      <c r="J634" s="174">
        <v>2.2507999999999999</v>
      </c>
    </row>
    <row r="635" spans="1:10" ht="20.100000000000001" customHeight="1" x14ac:dyDescent="0.2">
      <c r="A635" s="345"/>
      <c r="B635" s="345"/>
      <c r="C635" s="345"/>
      <c r="D635" s="345"/>
      <c r="E635" s="345"/>
      <c r="F635" s="345" t="s">
        <v>508</v>
      </c>
      <c r="G635" s="345"/>
      <c r="H635" s="345"/>
      <c r="I635" s="345"/>
      <c r="J635" s="163">
        <v>183.79</v>
      </c>
    </row>
    <row r="636" spans="1:10" ht="20.100000000000001" customHeight="1" x14ac:dyDescent="0.2">
      <c r="A636" s="168" t="s">
        <v>169</v>
      </c>
      <c r="B636" s="133" t="s">
        <v>8</v>
      </c>
      <c r="C636" s="168" t="s">
        <v>9</v>
      </c>
      <c r="D636" s="168" t="s">
        <v>470</v>
      </c>
      <c r="E636" s="133" t="s">
        <v>471</v>
      </c>
      <c r="F636" s="350" t="s">
        <v>472</v>
      </c>
      <c r="G636" s="350"/>
      <c r="H636" s="350"/>
      <c r="I636" s="350"/>
      <c r="J636" s="133" t="s">
        <v>473</v>
      </c>
    </row>
    <row r="637" spans="1:10" ht="24" customHeight="1" x14ac:dyDescent="0.2">
      <c r="A637" s="172" t="s">
        <v>137</v>
      </c>
      <c r="B637" s="161" t="s">
        <v>509</v>
      </c>
      <c r="C637" s="172" t="s">
        <v>110</v>
      </c>
      <c r="D637" s="172" t="s">
        <v>510</v>
      </c>
      <c r="E637" s="162">
        <v>1</v>
      </c>
      <c r="F637" s="172"/>
      <c r="G637" s="172"/>
      <c r="H637" s="172"/>
      <c r="I637" s="174">
        <v>33.480499999999999</v>
      </c>
      <c r="J637" s="174">
        <v>33.480499999999999</v>
      </c>
    </row>
    <row r="638" spans="1:10" ht="24" customHeight="1" x14ac:dyDescent="0.2">
      <c r="A638" s="172" t="s">
        <v>137</v>
      </c>
      <c r="B638" s="161" t="s">
        <v>121</v>
      </c>
      <c r="C638" s="172" t="s">
        <v>110</v>
      </c>
      <c r="D638" s="172" t="s">
        <v>122</v>
      </c>
      <c r="E638" s="162">
        <v>5</v>
      </c>
      <c r="F638" s="172"/>
      <c r="G638" s="172"/>
      <c r="H638" s="172"/>
      <c r="I638" s="174">
        <v>23.782399999999999</v>
      </c>
      <c r="J638" s="174">
        <v>118.91200000000001</v>
      </c>
    </row>
    <row r="639" spans="1:10" ht="20.100000000000001" customHeight="1" x14ac:dyDescent="0.2">
      <c r="A639" s="345"/>
      <c r="B639" s="345"/>
      <c r="C639" s="345"/>
      <c r="D639" s="345"/>
      <c r="E639" s="345"/>
      <c r="F639" s="345" t="s">
        <v>474</v>
      </c>
      <c r="G639" s="345"/>
      <c r="H639" s="345"/>
      <c r="I639" s="345"/>
      <c r="J639" s="163">
        <v>152.39250000000001</v>
      </c>
    </row>
    <row r="640" spans="1:10" ht="20.100000000000001" customHeight="1" x14ac:dyDescent="0.2">
      <c r="A640" s="345"/>
      <c r="B640" s="345"/>
      <c r="C640" s="345"/>
      <c r="D640" s="345"/>
      <c r="E640" s="345"/>
      <c r="F640" s="345" t="s">
        <v>475</v>
      </c>
      <c r="G640" s="345"/>
      <c r="H640" s="345"/>
      <c r="I640" s="345"/>
      <c r="J640" s="163">
        <v>0</v>
      </c>
    </row>
    <row r="641" spans="1:10" ht="20.100000000000001" customHeight="1" x14ac:dyDescent="0.2">
      <c r="A641" s="345"/>
      <c r="B641" s="345"/>
      <c r="C641" s="345"/>
      <c r="D641" s="345"/>
      <c r="E641" s="345"/>
      <c r="F641" s="345" t="s">
        <v>476</v>
      </c>
      <c r="G641" s="345"/>
      <c r="H641" s="345"/>
      <c r="I641" s="345"/>
      <c r="J641" s="163">
        <v>336.1825</v>
      </c>
    </row>
    <row r="642" spans="1:10" ht="20.100000000000001" customHeight="1" x14ac:dyDescent="0.2">
      <c r="A642" s="345"/>
      <c r="B642" s="345"/>
      <c r="C642" s="345"/>
      <c r="D642" s="345"/>
      <c r="E642" s="345"/>
      <c r="F642" s="345" t="s">
        <v>477</v>
      </c>
      <c r="G642" s="345"/>
      <c r="H642" s="345"/>
      <c r="I642" s="345"/>
      <c r="J642" s="163">
        <v>4.41E-2</v>
      </c>
    </row>
    <row r="643" spans="1:10" ht="20.100000000000001" customHeight="1" x14ac:dyDescent="0.2">
      <c r="A643" s="345"/>
      <c r="B643" s="345"/>
      <c r="C643" s="345"/>
      <c r="D643" s="345"/>
      <c r="E643" s="345"/>
      <c r="F643" s="345" t="s">
        <v>478</v>
      </c>
      <c r="G643" s="345"/>
      <c r="H643" s="345"/>
      <c r="I643" s="345"/>
      <c r="J643" s="163">
        <v>0.49469999999999997</v>
      </c>
    </row>
    <row r="644" spans="1:10" ht="20.100000000000001" customHeight="1" x14ac:dyDescent="0.2">
      <c r="A644" s="345"/>
      <c r="B644" s="345"/>
      <c r="C644" s="345"/>
      <c r="D644" s="345"/>
      <c r="E644" s="345"/>
      <c r="F644" s="345" t="s">
        <v>479</v>
      </c>
      <c r="G644" s="345"/>
      <c r="H644" s="345"/>
      <c r="I644" s="345"/>
      <c r="J644" s="163">
        <v>19.79</v>
      </c>
    </row>
    <row r="645" spans="1:10" ht="20.100000000000001" customHeight="1" x14ac:dyDescent="0.2">
      <c r="A645" s="345"/>
      <c r="B645" s="345"/>
      <c r="C645" s="345"/>
      <c r="D645" s="345"/>
      <c r="E645" s="345"/>
      <c r="F645" s="345" t="s">
        <v>480</v>
      </c>
      <c r="G645" s="345"/>
      <c r="H645" s="345"/>
      <c r="I645" s="345"/>
      <c r="J645" s="163">
        <v>16.987500000000001</v>
      </c>
    </row>
    <row r="646" spans="1:10" ht="20.100000000000001" customHeight="1" x14ac:dyDescent="0.2">
      <c r="A646" s="168" t="s">
        <v>179</v>
      </c>
      <c r="B646" s="133" t="s">
        <v>9</v>
      </c>
      <c r="C646" s="168" t="s">
        <v>8</v>
      </c>
      <c r="D646" s="168" t="s">
        <v>521</v>
      </c>
      <c r="E646" s="133" t="s">
        <v>471</v>
      </c>
      <c r="F646" s="133" t="s">
        <v>268</v>
      </c>
      <c r="G646" s="350" t="s">
        <v>513</v>
      </c>
      <c r="H646" s="350"/>
      <c r="I646" s="350"/>
      <c r="J646" s="133" t="s">
        <v>473</v>
      </c>
    </row>
    <row r="647" spans="1:10" ht="24" customHeight="1" x14ac:dyDescent="0.2">
      <c r="A647" s="172" t="s">
        <v>137</v>
      </c>
      <c r="B647" s="161" t="s">
        <v>110</v>
      </c>
      <c r="C647" s="172" t="s">
        <v>650</v>
      </c>
      <c r="D647" s="172" t="s">
        <v>651</v>
      </c>
      <c r="E647" s="162">
        <v>0.21778</v>
      </c>
      <c r="F647" s="164" t="s">
        <v>524</v>
      </c>
      <c r="G647" s="389">
        <v>28.747199999999999</v>
      </c>
      <c r="H647" s="389"/>
      <c r="I647" s="386"/>
      <c r="J647" s="174">
        <v>6.2606000000000002</v>
      </c>
    </row>
    <row r="648" spans="1:10" ht="24" customHeight="1" x14ac:dyDescent="0.2">
      <c r="A648" s="172" t="s">
        <v>137</v>
      </c>
      <c r="B648" s="161" t="s">
        <v>110</v>
      </c>
      <c r="C648" s="172" t="s">
        <v>652</v>
      </c>
      <c r="D648" s="172" t="s">
        <v>653</v>
      </c>
      <c r="E648" s="162">
        <v>5.2700000000000004E-3</v>
      </c>
      <c r="F648" s="164" t="s">
        <v>155</v>
      </c>
      <c r="G648" s="389">
        <v>38.339500000000001</v>
      </c>
      <c r="H648" s="389"/>
      <c r="I648" s="386"/>
      <c r="J648" s="174">
        <v>0.20200000000000001</v>
      </c>
    </row>
    <row r="649" spans="1:10" ht="24" customHeight="1" x14ac:dyDescent="0.2">
      <c r="A649" s="172" t="s">
        <v>137</v>
      </c>
      <c r="B649" s="161" t="s">
        <v>110</v>
      </c>
      <c r="C649" s="172" t="s">
        <v>654</v>
      </c>
      <c r="D649" s="172" t="s">
        <v>655</v>
      </c>
      <c r="E649" s="162">
        <v>1</v>
      </c>
      <c r="F649" s="164" t="s">
        <v>155</v>
      </c>
      <c r="G649" s="389">
        <v>59.894500000000001</v>
      </c>
      <c r="H649" s="389"/>
      <c r="I649" s="386"/>
      <c r="J649" s="174">
        <v>59.894500000000001</v>
      </c>
    </row>
    <row r="650" spans="1:10" ht="20.100000000000001" customHeight="1" x14ac:dyDescent="0.2">
      <c r="A650" s="345"/>
      <c r="B650" s="345"/>
      <c r="C650" s="345"/>
      <c r="D650" s="345"/>
      <c r="E650" s="345"/>
      <c r="F650" s="345" t="s">
        <v>530</v>
      </c>
      <c r="G650" s="345"/>
      <c r="H650" s="345"/>
      <c r="I650" s="345"/>
      <c r="J650" s="163">
        <v>66.357100000000003</v>
      </c>
    </row>
    <row r="651" spans="1:10" ht="20.100000000000001" customHeight="1" x14ac:dyDescent="0.2">
      <c r="A651" s="168" t="s">
        <v>533</v>
      </c>
      <c r="B651" s="133" t="s">
        <v>9</v>
      </c>
      <c r="C651" s="168" t="s">
        <v>137</v>
      </c>
      <c r="D651" s="168" t="s">
        <v>534</v>
      </c>
      <c r="E651" s="133" t="s">
        <v>8</v>
      </c>
      <c r="F651" s="133" t="s">
        <v>471</v>
      </c>
      <c r="G651" s="169" t="s">
        <v>268</v>
      </c>
      <c r="H651" s="350" t="s">
        <v>513</v>
      </c>
      <c r="I651" s="350"/>
      <c r="J651" s="133" t="s">
        <v>473</v>
      </c>
    </row>
    <row r="652" spans="1:10" ht="39" customHeight="1" x14ac:dyDescent="0.2">
      <c r="A652" s="170" t="s">
        <v>535</v>
      </c>
      <c r="B652" s="155" t="s">
        <v>110</v>
      </c>
      <c r="C652" s="170" t="s">
        <v>650</v>
      </c>
      <c r="D652" s="170" t="s">
        <v>536</v>
      </c>
      <c r="E652" s="155">
        <v>5914655</v>
      </c>
      <c r="F652" s="157">
        <v>2.2000000000000001E-4</v>
      </c>
      <c r="G652" s="156" t="s">
        <v>120</v>
      </c>
      <c r="H652" s="388">
        <v>35.18</v>
      </c>
      <c r="I652" s="387"/>
      <c r="J652" s="173">
        <v>7.7000000000000002E-3</v>
      </c>
    </row>
    <row r="653" spans="1:10" ht="39" customHeight="1" x14ac:dyDescent="0.2">
      <c r="A653" s="170" t="s">
        <v>535</v>
      </c>
      <c r="B653" s="155" t="s">
        <v>110</v>
      </c>
      <c r="C653" s="170" t="s">
        <v>654</v>
      </c>
      <c r="D653" s="170" t="s">
        <v>536</v>
      </c>
      <c r="E653" s="155">
        <v>5914655</v>
      </c>
      <c r="F653" s="157">
        <v>2.3E-3</v>
      </c>
      <c r="G653" s="156" t="s">
        <v>120</v>
      </c>
      <c r="H653" s="388">
        <v>35.18</v>
      </c>
      <c r="I653" s="387"/>
      <c r="J653" s="173">
        <v>8.09E-2</v>
      </c>
    </row>
    <row r="654" spans="1:10" ht="20.100000000000001" customHeight="1" x14ac:dyDescent="0.2">
      <c r="A654" s="345"/>
      <c r="B654" s="345"/>
      <c r="C654" s="345"/>
      <c r="D654" s="345"/>
      <c r="E654" s="345"/>
      <c r="F654" s="345" t="s">
        <v>537</v>
      </c>
      <c r="G654" s="345"/>
      <c r="H654" s="345"/>
      <c r="I654" s="345"/>
      <c r="J654" s="163">
        <v>8.8599999999999998E-2</v>
      </c>
    </row>
    <row r="655" spans="1:10" ht="20.100000000000001" customHeight="1" x14ac:dyDescent="0.2">
      <c r="A655" s="168" t="s">
        <v>538</v>
      </c>
      <c r="B655" s="133" t="s">
        <v>9</v>
      </c>
      <c r="C655" s="168" t="s">
        <v>137</v>
      </c>
      <c r="D655" s="168" t="s">
        <v>539</v>
      </c>
      <c r="E655" s="133" t="s">
        <v>471</v>
      </c>
      <c r="F655" s="133" t="s">
        <v>268</v>
      </c>
      <c r="G655" s="348" t="s">
        <v>540</v>
      </c>
      <c r="H655" s="350"/>
      <c r="I655" s="350"/>
      <c r="J655" s="133" t="s">
        <v>473</v>
      </c>
    </row>
    <row r="656" spans="1:10" ht="20.100000000000001" customHeight="1" x14ac:dyDescent="0.2">
      <c r="A656" s="169"/>
      <c r="B656" s="169"/>
      <c r="C656" s="169"/>
      <c r="D656" s="169"/>
      <c r="E656" s="169"/>
      <c r="F656" s="169"/>
      <c r="G656" s="169" t="s">
        <v>541</v>
      </c>
      <c r="H656" s="169" t="s">
        <v>542</v>
      </c>
      <c r="I656" s="169" t="s">
        <v>543</v>
      </c>
      <c r="J656" s="169"/>
    </row>
    <row r="657" spans="1:10" ht="50.1" customHeight="1" x14ac:dyDescent="0.2">
      <c r="A657" s="170" t="s">
        <v>539</v>
      </c>
      <c r="B657" s="155" t="s">
        <v>110</v>
      </c>
      <c r="C657" s="170" t="s">
        <v>650</v>
      </c>
      <c r="D657" s="170" t="s">
        <v>656</v>
      </c>
      <c r="E657" s="157">
        <v>2.2000000000000001E-4</v>
      </c>
      <c r="F657" s="156" t="s">
        <v>341</v>
      </c>
      <c r="G657" s="155" t="s">
        <v>1134</v>
      </c>
      <c r="H657" s="155" t="s">
        <v>1135</v>
      </c>
      <c r="I657" s="155" t="s">
        <v>1136</v>
      </c>
      <c r="J657" s="173">
        <v>0</v>
      </c>
    </row>
    <row r="658" spans="1:10" ht="50.1" customHeight="1" x14ac:dyDescent="0.2">
      <c r="A658" s="170" t="s">
        <v>539</v>
      </c>
      <c r="B658" s="155" t="s">
        <v>110</v>
      </c>
      <c r="C658" s="170" t="s">
        <v>654</v>
      </c>
      <c r="D658" s="170" t="s">
        <v>657</v>
      </c>
      <c r="E658" s="157">
        <v>2.3E-3</v>
      </c>
      <c r="F658" s="156" t="s">
        <v>341</v>
      </c>
      <c r="G658" s="155" t="s">
        <v>1134</v>
      </c>
      <c r="H658" s="155" t="s">
        <v>1135</v>
      </c>
      <c r="I658" s="155" t="s">
        <v>1136</v>
      </c>
      <c r="J658" s="173">
        <v>0</v>
      </c>
    </row>
    <row r="659" spans="1:10" ht="20.100000000000001" customHeight="1" x14ac:dyDescent="0.2">
      <c r="A659" s="345"/>
      <c r="B659" s="345"/>
      <c r="C659" s="345"/>
      <c r="D659" s="345"/>
      <c r="E659" s="345"/>
      <c r="F659" s="345" t="s">
        <v>547</v>
      </c>
      <c r="G659" s="345"/>
      <c r="H659" s="345"/>
      <c r="I659" s="345"/>
      <c r="J659" s="163">
        <v>0</v>
      </c>
    </row>
    <row r="660" spans="1:10" ht="25.5" x14ac:dyDescent="0.2">
      <c r="A660" s="171"/>
      <c r="B660" s="171"/>
      <c r="C660" s="171"/>
      <c r="D660" s="171"/>
      <c r="E660" s="171" t="s">
        <v>465</v>
      </c>
      <c r="F660" s="159">
        <v>7.7296202258377473</v>
      </c>
      <c r="G660" s="171" t="s">
        <v>466</v>
      </c>
      <c r="H660" s="159">
        <v>0</v>
      </c>
      <c r="I660" s="171" t="s">
        <v>467</v>
      </c>
      <c r="J660" s="159">
        <v>7.7296202258377473</v>
      </c>
    </row>
    <row r="661" spans="1:10" ht="15" thickBot="1" x14ac:dyDescent="0.25">
      <c r="A661" s="171"/>
      <c r="B661" s="171"/>
      <c r="C661" s="171"/>
      <c r="D661" s="171"/>
      <c r="E661" s="171" t="s">
        <v>468</v>
      </c>
      <c r="F661" s="159">
        <v>19.62</v>
      </c>
      <c r="G661" s="171"/>
      <c r="H661" s="384" t="s">
        <v>469</v>
      </c>
      <c r="I661" s="384"/>
      <c r="J661" s="159">
        <v>103.55</v>
      </c>
    </row>
    <row r="662" spans="1:10" ht="0.95" customHeight="1" thickTop="1" x14ac:dyDescent="0.2">
      <c r="A662" s="160"/>
      <c r="B662" s="160"/>
      <c r="C662" s="160"/>
      <c r="D662" s="160"/>
      <c r="E662" s="160"/>
      <c r="F662" s="160"/>
      <c r="G662" s="160"/>
      <c r="H662" s="160"/>
      <c r="I662" s="160"/>
      <c r="J662" s="160"/>
    </row>
    <row r="663" spans="1:10" ht="18" customHeight="1" x14ac:dyDescent="0.2">
      <c r="A663" s="168" t="s">
        <v>400</v>
      </c>
      <c r="B663" s="133" t="s">
        <v>8</v>
      </c>
      <c r="C663" s="168" t="s">
        <v>9</v>
      </c>
      <c r="D663" s="168" t="s">
        <v>10</v>
      </c>
      <c r="E663" s="349" t="s">
        <v>454</v>
      </c>
      <c r="F663" s="349"/>
      <c r="G663" s="169" t="s">
        <v>11</v>
      </c>
      <c r="H663" s="133" t="s">
        <v>12</v>
      </c>
      <c r="I663" s="133" t="s">
        <v>13</v>
      </c>
      <c r="J663" s="133" t="s">
        <v>15</v>
      </c>
    </row>
    <row r="664" spans="1:10" ht="26.1" customHeight="1" x14ac:dyDescent="0.2">
      <c r="A664" s="138" t="s">
        <v>133</v>
      </c>
      <c r="B664" s="139" t="s">
        <v>291</v>
      </c>
      <c r="C664" s="138" t="s">
        <v>110</v>
      </c>
      <c r="D664" s="138" t="s">
        <v>292</v>
      </c>
      <c r="E664" s="385" t="s">
        <v>449</v>
      </c>
      <c r="F664" s="385"/>
      <c r="G664" s="140" t="s">
        <v>155</v>
      </c>
      <c r="H664" s="154">
        <v>1</v>
      </c>
      <c r="I664" s="141">
        <v>42.22</v>
      </c>
      <c r="J664" s="141">
        <v>42.22</v>
      </c>
    </row>
    <row r="665" spans="1:10" ht="15" customHeight="1" x14ac:dyDescent="0.2">
      <c r="A665" s="349" t="s">
        <v>165</v>
      </c>
      <c r="B665" s="350" t="s">
        <v>8</v>
      </c>
      <c r="C665" s="349" t="s">
        <v>9</v>
      </c>
      <c r="D665" s="349" t="s">
        <v>501</v>
      </c>
      <c r="E665" s="350" t="s">
        <v>471</v>
      </c>
      <c r="F665" s="348" t="s">
        <v>502</v>
      </c>
      <c r="G665" s="350"/>
      <c r="H665" s="348" t="s">
        <v>503</v>
      </c>
      <c r="I665" s="350"/>
      <c r="J665" s="350" t="s">
        <v>473</v>
      </c>
    </row>
    <row r="666" spans="1:10" ht="15" customHeight="1" x14ac:dyDescent="0.2">
      <c r="A666" s="350"/>
      <c r="B666" s="350"/>
      <c r="C666" s="350"/>
      <c r="D666" s="350"/>
      <c r="E666" s="350"/>
      <c r="F666" s="133" t="s">
        <v>504</v>
      </c>
      <c r="G666" s="133" t="s">
        <v>505</v>
      </c>
      <c r="H666" s="133" t="s">
        <v>504</v>
      </c>
      <c r="I666" s="133" t="s">
        <v>505</v>
      </c>
      <c r="J666" s="350"/>
    </row>
    <row r="667" spans="1:10" ht="26.1" customHeight="1" x14ac:dyDescent="0.2">
      <c r="A667" s="172" t="s">
        <v>137</v>
      </c>
      <c r="B667" s="161" t="s">
        <v>506</v>
      </c>
      <c r="C667" s="172" t="s">
        <v>110</v>
      </c>
      <c r="D667" s="172" t="s">
        <v>507</v>
      </c>
      <c r="E667" s="162">
        <v>1</v>
      </c>
      <c r="F667" s="165">
        <v>1</v>
      </c>
      <c r="G667" s="165">
        <v>0</v>
      </c>
      <c r="H667" s="174">
        <v>170.57050000000001</v>
      </c>
      <c r="I667" s="174">
        <v>67.547600000000003</v>
      </c>
      <c r="J667" s="174">
        <v>170.57050000000001</v>
      </c>
    </row>
    <row r="668" spans="1:10" ht="20.100000000000001" customHeight="1" x14ac:dyDescent="0.2">
      <c r="A668" s="345"/>
      <c r="B668" s="345"/>
      <c r="C668" s="345"/>
      <c r="D668" s="345"/>
      <c r="E668" s="345"/>
      <c r="F668" s="345" t="s">
        <v>508</v>
      </c>
      <c r="G668" s="345"/>
      <c r="H668" s="345"/>
      <c r="I668" s="345"/>
      <c r="J668" s="163">
        <v>170.57050000000001</v>
      </c>
    </row>
    <row r="669" spans="1:10" ht="20.100000000000001" customHeight="1" x14ac:dyDescent="0.2">
      <c r="A669" s="168" t="s">
        <v>169</v>
      </c>
      <c r="B669" s="133" t="s">
        <v>8</v>
      </c>
      <c r="C669" s="168" t="s">
        <v>9</v>
      </c>
      <c r="D669" s="168" t="s">
        <v>470</v>
      </c>
      <c r="E669" s="133" t="s">
        <v>471</v>
      </c>
      <c r="F669" s="350" t="s">
        <v>472</v>
      </c>
      <c r="G669" s="350"/>
      <c r="H669" s="350"/>
      <c r="I669" s="350"/>
      <c r="J669" s="133" t="s">
        <v>473</v>
      </c>
    </row>
    <row r="670" spans="1:10" ht="24" customHeight="1" x14ac:dyDescent="0.2">
      <c r="A670" s="172" t="s">
        <v>137</v>
      </c>
      <c r="B670" s="161" t="s">
        <v>509</v>
      </c>
      <c r="C670" s="172" t="s">
        <v>110</v>
      </c>
      <c r="D670" s="172" t="s">
        <v>510</v>
      </c>
      <c r="E670" s="162">
        <v>1</v>
      </c>
      <c r="F670" s="172"/>
      <c r="G670" s="172"/>
      <c r="H670" s="172"/>
      <c r="I670" s="174">
        <v>33.480499999999999</v>
      </c>
      <c r="J670" s="174">
        <v>33.480499999999999</v>
      </c>
    </row>
    <row r="671" spans="1:10" ht="24" customHeight="1" x14ac:dyDescent="0.2">
      <c r="A671" s="172" t="s">
        <v>137</v>
      </c>
      <c r="B671" s="161" t="s">
        <v>121</v>
      </c>
      <c r="C671" s="172" t="s">
        <v>110</v>
      </c>
      <c r="D671" s="172" t="s">
        <v>122</v>
      </c>
      <c r="E671" s="162">
        <v>4</v>
      </c>
      <c r="F671" s="172"/>
      <c r="G671" s="172"/>
      <c r="H671" s="172"/>
      <c r="I671" s="174">
        <v>23.782399999999999</v>
      </c>
      <c r="J671" s="174">
        <v>95.129599999999996</v>
      </c>
    </row>
    <row r="672" spans="1:10" ht="20.100000000000001" customHeight="1" x14ac:dyDescent="0.2">
      <c r="A672" s="345"/>
      <c r="B672" s="345"/>
      <c r="C672" s="345"/>
      <c r="D672" s="345"/>
      <c r="E672" s="345"/>
      <c r="F672" s="345" t="s">
        <v>474</v>
      </c>
      <c r="G672" s="345"/>
      <c r="H672" s="345"/>
      <c r="I672" s="345"/>
      <c r="J672" s="163">
        <v>128.61009999999999</v>
      </c>
    </row>
    <row r="673" spans="1:10" ht="20.100000000000001" customHeight="1" x14ac:dyDescent="0.2">
      <c r="A673" s="345"/>
      <c r="B673" s="345"/>
      <c r="C673" s="345"/>
      <c r="D673" s="345"/>
      <c r="E673" s="345"/>
      <c r="F673" s="345" t="s">
        <v>475</v>
      </c>
      <c r="G673" s="345"/>
      <c r="H673" s="345"/>
      <c r="I673" s="345"/>
      <c r="J673" s="163">
        <v>0</v>
      </c>
    </row>
    <row r="674" spans="1:10" ht="20.100000000000001" customHeight="1" x14ac:dyDescent="0.2">
      <c r="A674" s="345"/>
      <c r="B674" s="345"/>
      <c r="C674" s="345"/>
      <c r="D674" s="345"/>
      <c r="E674" s="345"/>
      <c r="F674" s="345" t="s">
        <v>476</v>
      </c>
      <c r="G674" s="345"/>
      <c r="H674" s="345"/>
      <c r="I674" s="345"/>
      <c r="J674" s="163">
        <v>299.18060000000003</v>
      </c>
    </row>
    <row r="675" spans="1:10" ht="20.100000000000001" customHeight="1" x14ac:dyDescent="0.2">
      <c r="A675" s="345"/>
      <c r="B675" s="345"/>
      <c r="C675" s="345"/>
      <c r="D675" s="345"/>
      <c r="E675" s="345"/>
      <c r="F675" s="345" t="s">
        <v>477</v>
      </c>
      <c r="G675" s="345"/>
      <c r="H675" s="345"/>
      <c r="I675" s="345"/>
      <c r="J675" s="163">
        <v>4.41E-2</v>
      </c>
    </row>
    <row r="676" spans="1:10" ht="20.100000000000001" customHeight="1" x14ac:dyDescent="0.2">
      <c r="A676" s="345"/>
      <c r="B676" s="345"/>
      <c r="C676" s="345"/>
      <c r="D676" s="345"/>
      <c r="E676" s="345"/>
      <c r="F676" s="345" t="s">
        <v>478</v>
      </c>
      <c r="G676" s="345"/>
      <c r="H676" s="345"/>
      <c r="I676" s="345"/>
      <c r="J676" s="163">
        <v>0.21149999999999999</v>
      </c>
    </row>
    <row r="677" spans="1:10" ht="20.100000000000001" customHeight="1" x14ac:dyDescent="0.2">
      <c r="A677" s="345"/>
      <c r="B677" s="345"/>
      <c r="C677" s="345"/>
      <c r="D677" s="345"/>
      <c r="E677" s="345"/>
      <c r="F677" s="345" t="s">
        <v>479</v>
      </c>
      <c r="G677" s="345"/>
      <c r="H677" s="345"/>
      <c r="I677" s="345"/>
      <c r="J677" s="163">
        <v>40.93</v>
      </c>
    </row>
    <row r="678" spans="1:10" ht="20.100000000000001" customHeight="1" x14ac:dyDescent="0.2">
      <c r="A678" s="345"/>
      <c r="B678" s="345"/>
      <c r="C678" s="345"/>
      <c r="D678" s="345"/>
      <c r="E678" s="345"/>
      <c r="F678" s="345" t="s">
        <v>480</v>
      </c>
      <c r="G678" s="345"/>
      <c r="H678" s="345"/>
      <c r="I678" s="345"/>
      <c r="J678" s="163">
        <v>7.3095999999999997</v>
      </c>
    </row>
    <row r="679" spans="1:10" ht="20.100000000000001" customHeight="1" x14ac:dyDescent="0.2">
      <c r="A679" s="168" t="s">
        <v>179</v>
      </c>
      <c r="B679" s="133" t="s">
        <v>9</v>
      </c>
      <c r="C679" s="168" t="s">
        <v>8</v>
      </c>
      <c r="D679" s="168" t="s">
        <v>521</v>
      </c>
      <c r="E679" s="133" t="s">
        <v>471</v>
      </c>
      <c r="F679" s="133" t="s">
        <v>268</v>
      </c>
      <c r="G679" s="350" t="s">
        <v>513</v>
      </c>
      <c r="H679" s="350"/>
      <c r="I679" s="350"/>
      <c r="J679" s="133" t="s">
        <v>473</v>
      </c>
    </row>
    <row r="680" spans="1:10" ht="24" customHeight="1" x14ac:dyDescent="0.2">
      <c r="A680" s="172" t="s">
        <v>137</v>
      </c>
      <c r="B680" s="161" t="s">
        <v>110</v>
      </c>
      <c r="C680" s="172" t="s">
        <v>650</v>
      </c>
      <c r="D680" s="172" t="s">
        <v>651</v>
      </c>
      <c r="E680" s="162">
        <v>0.10292</v>
      </c>
      <c r="F680" s="164" t="s">
        <v>524</v>
      </c>
      <c r="G680" s="389">
        <v>28.747199999999999</v>
      </c>
      <c r="H680" s="389"/>
      <c r="I680" s="386"/>
      <c r="J680" s="174">
        <v>2.9586999999999999</v>
      </c>
    </row>
    <row r="681" spans="1:10" ht="26.1" customHeight="1" x14ac:dyDescent="0.2">
      <c r="A681" s="172" t="s">
        <v>137</v>
      </c>
      <c r="B681" s="161" t="s">
        <v>110</v>
      </c>
      <c r="C681" s="172" t="s">
        <v>658</v>
      </c>
      <c r="D681" s="172" t="s">
        <v>659</v>
      </c>
      <c r="E681" s="162">
        <v>1</v>
      </c>
      <c r="F681" s="164" t="s">
        <v>155</v>
      </c>
      <c r="G681" s="389">
        <v>31.725200000000001</v>
      </c>
      <c r="H681" s="389"/>
      <c r="I681" s="386"/>
      <c r="J681" s="174">
        <v>31.725200000000001</v>
      </c>
    </row>
    <row r="682" spans="1:10" ht="20.100000000000001" customHeight="1" x14ac:dyDescent="0.2">
      <c r="A682" s="345"/>
      <c r="B682" s="345"/>
      <c r="C682" s="345"/>
      <c r="D682" s="345"/>
      <c r="E682" s="345"/>
      <c r="F682" s="345" t="s">
        <v>530</v>
      </c>
      <c r="G682" s="345"/>
      <c r="H682" s="345"/>
      <c r="I682" s="345"/>
      <c r="J682" s="163">
        <v>34.683900000000001</v>
      </c>
    </row>
    <row r="683" spans="1:10" ht="20.100000000000001" customHeight="1" x14ac:dyDescent="0.2">
      <c r="A683" s="168" t="s">
        <v>533</v>
      </c>
      <c r="B683" s="133" t="s">
        <v>9</v>
      </c>
      <c r="C683" s="168" t="s">
        <v>137</v>
      </c>
      <c r="D683" s="168" t="s">
        <v>534</v>
      </c>
      <c r="E683" s="133" t="s">
        <v>8</v>
      </c>
      <c r="F683" s="133" t="s">
        <v>471</v>
      </c>
      <c r="G683" s="169" t="s">
        <v>268</v>
      </c>
      <c r="H683" s="350" t="s">
        <v>513</v>
      </c>
      <c r="I683" s="350"/>
      <c r="J683" s="133" t="s">
        <v>473</v>
      </c>
    </row>
    <row r="684" spans="1:10" ht="39" customHeight="1" x14ac:dyDescent="0.2">
      <c r="A684" s="170" t="s">
        <v>535</v>
      </c>
      <c r="B684" s="155" t="s">
        <v>110</v>
      </c>
      <c r="C684" s="170" t="s">
        <v>650</v>
      </c>
      <c r="D684" s="170" t="s">
        <v>536</v>
      </c>
      <c r="E684" s="155">
        <v>5914655</v>
      </c>
      <c r="F684" s="157">
        <v>1E-4</v>
      </c>
      <c r="G684" s="156" t="s">
        <v>120</v>
      </c>
      <c r="H684" s="388">
        <v>35.18</v>
      </c>
      <c r="I684" s="387"/>
      <c r="J684" s="173">
        <v>3.5000000000000001E-3</v>
      </c>
    </row>
    <row r="685" spans="1:10" ht="39" customHeight="1" x14ac:dyDescent="0.2">
      <c r="A685" s="170" t="s">
        <v>535</v>
      </c>
      <c r="B685" s="155" t="s">
        <v>110</v>
      </c>
      <c r="C685" s="170" t="s">
        <v>658</v>
      </c>
      <c r="D685" s="170" t="s">
        <v>536</v>
      </c>
      <c r="E685" s="155">
        <v>5914655</v>
      </c>
      <c r="F685" s="157">
        <v>2.0000000000000001E-4</v>
      </c>
      <c r="G685" s="156" t="s">
        <v>120</v>
      </c>
      <c r="H685" s="388">
        <v>35.18</v>
      </c>
      <c r="I685" s="387"/>
      <c r="J685" s="173">
        <v>7.0000000000000001E-3</v>
      </c>
    </row>
    <row r="686" spans="1:10" ht="20.100000000000001" customHeight="1" x14ac:dyDescent="0.2">
      <c r="A686" s="345"/>
      <c r="B686" s="345"/>
      <c r="C686" s="345"/>
      <c r="D686" s="345"/>
      <c r="E686" s="345"/>
      <c r="F686" s="345" t="s">
        <v>537</v>
      </c>
      <c r="G686" s="345"/>
      <c r="H686" s="345"/>
      <c r="I686" s="345"/>
      <c r="J686" s="163">
        <v>1.0500000000000001E-2</v>
      </c>
    </row>
    <row r="687" spans="1:10" ht="20.100000000000001" customHeight="1" x14ac:dyDescent="0.2">
      <c r="A687" s="168" t="s">
        <v>538</v>
      </c>
      <c r="B687" s="133" t="s">
        <v>9</v>
      </c>
      <c r="C687" s="168" t="s">
        <v>137</v>
      </c>
      <c r="D687" s="168" t="s">
        <v>539</v>
      </c>
      <c r="E687" s="133" t="s">
        <v>471</v>
      </c>
      <c r="F687" s="133" t="s">
        <v>268</v>
      </c>
      <c r="G687" s="348" t="s">
        <v>540</v>
      </c>
      <c r="H687" s="350"/>
      <c r="I687" s="350"/>
      <c r="J687" s="133" t="s">
        <v>473</v>
      </c>
    </row>
    <row r="688" spans="1:10" ht="20.100000000000001" customHeight="1" x14ac:dyDescent="0.2">
      <c r="A688" s="169"/>
      <c r="B688" s="169"/>
      <c r="C688" s="169"/>
      <c r="D688" s="169"/>
      <c r="E688" s="169"/>
      <c r="F688" s="169"/>
      <c r="G688" s="169" t="s">
        <v>541</v>
      </c>
      <c r="H688" s="169" t="s">
        <v>542</v>
      </c>
      <c r="I688" s="169" t="s">
        <v>543</v>
      </c>
      <c r="J688" s="169"/>
    </row>
    <row r="689" spans="1:10" ht="50.1" customHeight="1" x14ac:dyDescent="0.2">
      <c r="A689" s="170" t="s">
        <v>539</v>
      </c>
      <c r="B689" s="155" t="s">
        <v>110</v>
      </c>
      <c r="C689" s="170" t="s">
        <v>650</v>
      </c>
      <c r="D689" s="170" t="s">
        <v>656</v>
      </c>
      <c r="E689" s="157">
        <v>1E-4</v>
      </c>
      <c r="F689" s="156" t="s">
        <v>341</v>
      </c>
      <c r="G689" s="155" t="s">
        <v>1134</v>
      </c>
      <c r="H689" s="155" t="s">
        <v>1135</v>
      </c>
      <c r="I689" s="155" t="s">
        <v>1136</v>
      </c>
      <c r="J689" s="173">
        <v>0</v>
      </c>
    </row>
    <row r="690" spans="1:10" ht="50.1" customHeight="1" x14ac:dyDescent="0.2">
      <c r="A690" s="170" t="s">
        <v>539</v>
      </c>
      <c r="B690" s="155" t="s">
        <v>110</v>
      </c>
      <c r="C690" s="170" t="s">
        <v>658</v>
      </c>
      <c r="D690" s="170" t="s">
        <v>660</v>
      </c>
      <c r="E690" s="157">
        <v>2.0000000000000001E-4</v>
      </c>
      <c r="F690" s="156" t="s">
        <v>341</v>
      </c>
      <c r="G690" s="155" t="s">
        <v>1134</v>
      </c>
      <c r="H690" s="155" t="s">
        <v>1135</v>
      </c>
      <c r="I690" s="155" t="s">
        <v>1136</v>
      </c>
      <c r="J690" s="173">
        <v>0</v>
      </c>
    </row>
    <row r="691" spans="1:10" ht="20.100000000000001" customHeight="1" x14ac:dyDescent="0.2">
      <c r="A691" s="345"/>
      <c r="B691" s="345"/>
      <c r="C691" s="345"/>
      <c r="D691" s="345"/>
      <c r="E691" s="345"/>
      <c r="F691" s="345" t="s">
        <v>547</v>
      </c>
      <c r="G691" s="345"/>
      <c r="H691" s="345"/>
      <c r="I691" s="345"/>
      <c r="J691" s="163">
        <v>0</v>
      </c>
    </row>
    <row r="692" spans="1:10" ht="25.5" x14ac:dyDescent="0.2">
      <c r="A692" s="171"/>
      <c r="B692" s="171"/>
      <c r="C692" s="171"/>
      <c r="D692" s="171"/>
      <c r="E692" s="171" t="s">
        <v>465</v>
      </c>
      <c r="F692" s="159">
        <v>3.1456655026263363</v>
      </c>
      <c r="G692" s="171" t="s">
        <v>466</v>
      </c>
      <c r="H692" s="159">
        <v>0</v>
      </c>
      <c r="I692" s="171" t="s">
        <v>467</v>
      </c>
      <c r="J692" s="159">
        <v>3.1456655026263363</v>
      </c>
    </row>
    <row r="693" spans="1:10" ht="15" thickBot="1" x14ac:dyDescent="0.25">
      <c r="A693" s="171"/>
      <c r="B693" s="171"/>
      <c r="C693" s="171"/>
      <c r="D693" s="171"/>
      <c r="E693" s="171" t="s">
        <v>468</v>
      </c>
      <c r="F693" s="159">
        <v>9.8699999999999992</v>
      </c>
      <c r="G693" s="171"/>
      <c r="H693" s="384" t="s">
        <v>469</v>
      </c>
      <c r="I693" s="384"/>
      <c r="J693" s="159">
        <v>52.09</v>
      </c>
    </row>
    <row r="694" spans="1:10" ht="0.95" customHeight="1" thickTop="1" x14ac:dyDescent="0.2">
      <c r="A694" s="160"/>
      <c r="B694" s="160"/>
      <c r="C694" s="160"/>
      <c r="D694" s="160"/>
      <c r="E694" s="160"/>
      <c r="F694" s="160"/>
      <c r="G694" s="160"/>
      <c r="H694" s="160"/>
      <c r="I694" s="160"/>
      <c r="J694" s="160"/>
    </row>
    <row r="695" spans="1:10" ht="18" customHeight="1" x14ac:dyDescent="0.2">
      <c r="A695" s="168" t="s">
        <v>295</v>
      </c>
      <c r="B695" s="133" t="s">
        <v>8</v>
      </c>
      <c r="C695" s="168" t="s">
        <v>9</v>
      </c>
      <c r="D695" s="168" t="s">
        <v>10</v>
      </c>
      <c r="E695" s="349" t="s">
        <v>454</v>
      </c>
      <c r="F695" s="349"/>
      <c r="G695" s="169" t="s">
        <v>11</v>
      </c>
      <c r="H695" s="133" t="s">
        <v>12</v>
      </c>
      <c r="I695" s="133" t="s">
        <v>13</v>
      </c>
      <c r="J695" s="133" t="s">
        <v>15</v>
      </c>
    </row>
    <row r="696" spans="1:10" ht="39" customHeight="1" x14ac:dyDescent="0.2">
      <c r="A696" s="138" t="s">
        <v>133</v>
      </c>
      <c r="B696" s="139" t="s">
        <v>404</v>
      </c>
      <c r="C696" s="138" t="s">
        <v>110</v>
      </c>
      <c r="D696" s="138" t="s">
        <v>154</v>
      </c>
      <c r="E696" s="385" t="s">
        <v>449</v>
      </c>
      <c r="F696" s="385"/>
      <c r="G696" s="140" t="s">
        <v>155</v>
      </c>
      <c r="H696" s="154">
        <v>1</v>
      </c>
      <c r="I696" s="141">
        <v>482.55</v>
      </c>
      <c r="J696" s="141">
        <v>482.55</v>
      </c>
    </row>
    <row r="697" spans="1:10" ht="15" customHeight="1" x14ac:dyDescent="0.2">
      <c r="A697" s="349" t="s">
        <v>165</v>
      </c>
      <c r="B697" s="350" t="s">
        <v>8</v>
      </c>
      <c r="C697" s="349" t="s">
        <v>9</v>
      </c>
      <c r="D697" s="349" t="s">
        <v>501</v>
      </c>
      <c r="E697" s="350" t="s">
        <v>471</v>
      </c>
      <c r="F697" s="348" t="s">
        <v>502</v>
      </c>
      <c r="G697" s="350"/>
      <c r="H697" s="348" t="s">
        <v>503</v>
      </c>
      <c r="I697" s="350"/>
      <c r="J697" s="350" t="s">
        <v>473</v>
      </c>
    </row>
    <row r="698" spans="1:10" ht="15" customHeight="1" x14ac:dyDescent="0.2">
      <c r="A698" s="350"/>
      <c r="B698" s="350"/>
      <c r="C698" s="350"/>
      <c r="D698" s="350"/>
      <c r="E698" s="350"/>
      <c r="F698" s="133" t="s">
        <v>504</v>
      </c>
      <c r="G698" s="133" t="s">
        <v>505</v>
      </c>
      <c r="H698" s="133" t="s">
        <v>504</v>
      </c>
      <c r="I698" s="133" t="s">
        <v>505</v>
      </c>
      <c r="J698" s="350"/>
    </row>
    <row r="699" spans="1:10" ht="26.1" customHeight="1" x14ac:dyDescent="0.2">
      <c r="A699" s="172" t="s">
        <v>137</v>
      </c>
      <c r="B699" s="161" t="s">
        <v>506</v>
      </c>
      <c r="C699" s="172" t="s">
        <v>110</v>
      </c>
      <c r="D699" s="172" t="s">
        <v>507</v>
      </c>
      <c r="E699" s="162">
        <v>1</v>
      </c>
      <c r="F699" s="165">
        <v>0.3</v>
      </c>
      <c r="G699" s="165">
        <v>0.7</v>
      </c>
      <c r="H699" s="174">
        <v>170.57050000000001</v>
      </c>
      <c r="I699" s="174">
        <v>67.547600000000003</v>
      </c>
      <c r="J699" s="174">
        <v>98.454499999999996</v>
      </c>
    </row>
    <row r="700" spans="1:10" ht="20.100000000000001" customHeight="1" x14ac:dyDescent="0.2">
      <c r="A700" s="345"/>
      <c r="B700" s="345"/>
      <c r="C700" s="345"/>
      <c r="D700" s="345"/>
      <c r="E700" s="345"/>
      <c r="F700" s="345" t="s">
        <v>508</v>
      </c>
      <c r="G700" s="345"/>
      <c r="H700" s="345"/>
      <c r="I700" s="345"/>
      <c r="J700" s="163">
        <v>98.454499999999996</v>
      </c>
    </row>
    <row r="701" spans="1:10" ht="20.100000000000001" customHeight="1" x14ac:dyDescent="0.2">
      <c r="A701" s="168" t="s">
        <v>169</v>
      </c>
      <c r="B701" s="133" t="s">
        <v>8</v>
      </c>
      <c r="C701" s="168" t="s">
        <v>9</v>
      </c>
      <c r="D701" s="168" t="s">
        <v>470</v>
      </c>
      <c r="E701" s="133" t="s">
        <v>471</v>
      </c>
      <c r="F701" s="350" t="s">
        <v>472</v>
      </c>
      <c r="G701" s="350"/>
      <c r="H701" s="350"/>
      <c r="I701" s="350"/>
      <c r="J701" s="133" t="s">
        <v>473</v>
      </c>
    </row>
    <row r="702" spans="1:10" ht="24" customHeight="1" x14ac:dyDescent="0.2">
      <c r="A702" s="172" t="s">
        <v>137</v>
      </c>
      <c r="B702" s="161" t="s">
        <v>509</v>
      </c>
      <c r="C702" s="172" t="s">
        <v>110</v>
      </c>
      <c r="D702" s="172" t="s">
        <v>510</v>
      </c>
      <c r="E702" s="162">
        <v>1</v>
      </c>
      <c r="F702" s="172"/>
      <c r="G702" s="172"/>
      <c r="H702" s="172"/>
      <c r="I702" s="174">
        <v>33.480499999999999</v>
      </c>
      <c r="J702" s="174">
        <v>33.480499999999999</v>
      </c>
    </row>
    <row r="703" spans="1:10" ht="24" customHeight="1" x14ac:dyDescent="0.2">
      <c r="A703" s="172" t="s">
        <v>137</v>
      </c>
      <c r="B703" s="161" t="s">
        <v>121</v>
      </c>
      <c r="C703" s="172" t="s">
        <v>110</v>
      </c>
      <c r="D703" s="172" t="s">
        <v>122</v>
      </c>
      <c r="E703" s="162">
        <v>2</v>
      </c>
      <c r="F703" s="172"/>
      <c r="G703" s="172"/>
      <c r="H703" s="172"/>
      <c r="I703" s="174">
        <v>23.782399999999999</v>
      </c>
      <c r="J703" s="174">
        <v>47.564799999999998</v>
      </c>
    </row>
    <row r="704" spans="1:10" ht="20.100000000000001" customHeight="1" x14ac:dyDescent="0.2">
      <c r="A704" s="345"/>
      <c r="B704" s="345"/>
      <c r="C704" s="345"/>
      <c r="D704" s="345"/>
      <c r="E704" s="345"/>
      <c r="F704" s="345" t="s">
        <v>474</v>
      </c>
      <c r="G704" s="345"/>
      <c r="H704" s="345"/>
      <c r="I704" s="345"/>
      <c r="J704" s="163">
        <v>81.045299999999997</v>
      </c>
    </row>
    <row r="705" spans="1:10" ht="20.100000000000001" customHeight="1" x14ac:dyDescent="0.2">
      <c r="A705" s="345"/>
      <c r="B705" s="345"/>
      <c r="C705" s="345"/>
      <c r="D705" s="345"/>
      <c r="E705" s="345"/>
      <c r="F705" s="345" t="s">
        <v>475</v>
      </c>
      <c r="G705" s="345"/>
      <c r="H705" s="345"/>
      <c r="I705" s="345"/>
      <c r="J705" s="163">
        <v>0</v>
      </c>
    </row>
    <row r="706" spans="1:10" ht="20.100000000000001" customHeight="1" x14ac:dyDescent="0.2">
      <c r="A706" s="345"/>
      <c r="B706" s="345"/>
      <c r="C706" s="345"/>
      <c r="D706" s="345"/>
      <c r="E706" s="345"/>
      <c r="F706" s="345" t="s">
        <v>476</v>
      </c>
      <c r="G706" s="345"/>
      <c r="H706" s="345"/>
      <c r="I706" s="345"/>
      <c r="J706" s="163">
        <v>179.49979999999999</v>
      </c>
    </row>
    <row r="707" spans="1:10" ht="20.100000000000001" customHeight="1" x14ac:dyDescent="0.2">
      <c r="A707" s="345"/>
      <c r="B707" s="345"/>
      <c r="C707" s="345"/>
      <c r="D707" s="345"/>
      <c r="E707" s="345"/>
      <c r="F707" s="345" t="s">
        <v>477</v>
      </c>
      <c r="G707" s="345"/>
      <c r="H707" s="345"/>
      <c r="I707" s="345"/>
      <c r="J707" s="163">
        <v>4.2000000000000003E-2</v>
      </c>
    </row>
    <row r="708" spans="1:10" ht="20.100000000000001" customHeight="1" x14ac:dyDescent="0.2">
      <c r="A708" s="345"/>
      <c r="B708" s="345"/>
      <c r="C708" s="345"/>
      <c r="D708" s="345"/>
      <c r="E708" s="345"/>
      <c r="F708" s="345" t="s">
        <v>478</v>
      </c>
      <c r="G708" s="345"/>
      <c r="H708" s="345"/>
      <c r="I708" s="345"/>
      <c r="J708" s="163">
        <v>2.0817999999999999</v>
      </c>
    </row>
    <row r="709" spans="1:10" ht="20.100000000000001" customHeight="1" x14ac:dyDescent="0.2">
      <c r="A709" s="345"/>
      <c r="B709" s="345"/>
      <c r="C709" s="345"/>
      <c r="D709" s="345"/>
      <c r="E709" s="345"/>
      <c r="F709" s="345" t="s">
        <v>479</v>
      </c>
      <c r="G709" s="345"/>
      <c r="H709" s="345"/>
      <c r="I709" s="345"/>
      <c r="J709" s="163">
        <v>3</v>
      </c>
    </row>
    <row r="710" spans="1:10" ht="20.100000000000001" customHeight="1" x14ac:dyDescent="0.2">
      <c r="A710" s="345"/>
      <c r="B710" s="345"/>
      <c r="C710" s="345"/>
      <c r="D710" s="345"/>
      <c r="E710" s="345"/>
      <c r="F710" s="345" t="s">
        <v>480</v>
      </c>
      <c r="G710" s="345"/>
      <c r="H710" s="345"/>
      <c r="I710" s="345"/>
      <c r="J710" s="163">
        <v>59.833300000000001</v>
      </c>
    </row>
    <row r="711" spans="1:10" ht="20.100000000000001" customHeight="1" x14ac:dyDescent="0.2">
      <c r="A711" s="168" t="s">
        <v>511</v>
      </c>
      <c r="B711" s="133" t="s">
        <v>9</v>
      </c>
      <c r="C711" s="168" t="s">
        <v>8</v>
      </c>
      <c r="D711" s="168" t="s">
        <v>512</v>
      </c>
      <c r="E711" s="133" t="s">
        <v>471</v>
      </c>
      <c r="F711" s="133" t="s">
        <v>268</v>
      </c>
      <c r="G711" s="350" t="s">
        <v>513</v>
      </c>
      <c r="H711" s="350"/>
      <c r="I711" s="350"/>
      <c r="J711" s="133" t="s">
        <v>473</v>
      </c>
    </row>
    <row r="712" spans="1:10" ht="26.1" customHeight="1" x14ac:dyDescent="0.2">
      <c r="A712" s="170" t="s">
        <v>514</v>
      </c>
      <c r="B712" s="155" t="s">
        <v>110</v>
      </c>
      <c r="C712" s="170">
        <v>5213414</v>
      </c>
      <c r="D712" s="170" t="s">
        <v>661</v>
      </c>
      <c r="E712" s="157">
        <v>0.68574000000000002</v>
      </c>
      <c r="F712" s="156" t="s">
        <v>25</v>
      </c>
      <c r="G712" s="388">
        <v>613.41</v>
      </c>
      <c r="H712" s="388"/>
      <c r="I712" s="387"/>
      <c r="J712" s="173">
        <v>420.63979999999998</v>
      </c>
    </row>
    <row r="713" spans="1:10" ht="20.100000000000001" customHeight="1" x14ac:dyDescent="0.2">
      <c r="A713" s="345"/>
      <c r="B713" s="345"/>
      <c r="C713" s="345"/>
      <c r="D713" s="345"/>
      <c r="E713" s="345"/>
      <c r="F713" s="345" t="s">
        <v>516</v>
      </c>
      <c r="G713" s="345"/>
      <c r="H713" s="345"/>
      <c r="I713" s="345"/>
      <c r="J713" s="163">
        <v>420.63979999999998</v>
      </c>
    </row>
    <row r="714" spans="1:10" ht="25.5" x14ac:dyDescent="0.2">
      <c r="A714" s="171"/>
      <c r="B714" s="171"/>
      <c r="C714" s="171"/>
      <c r="D714" s="171"/>
      <c r="E714" s="171" t="s">
        <v>465</v>
      </c>
      <c r="F714" s="159">
        <v>58.364521000000003</v>
      </c>
      <c r="G714" s="171" t="s">
        <v>466</v>
      </c>
      <c r="H714" s="159">
        <v>0</v>
      </c>
      <c r="I714" s="171" t="s">
        <v>467</v>
      </c>
      <c r="J714" s="159">
        <v>58.364521000254193</v>
      </c>
    </row>
    <row r="715" spans="1:10" ht="15" thickBot="1" x14ac:dyDescent="0.25">
      <c r="A715" s="171"/>
      <c r="B715" s="171"/>
      <c r="C715" s="171"/>
      <c r="D715" s="171"/>
      <c r="E715" s="171" t="s">
        <v>468</v>
      </c>
      <c r="F715" s="159">
        <v>112.82</v>
      </c>
      <c r="G715" s="171"/>
      <c r="H715" s="384" t="s">
        <v>469</v>
      </c>
      <c r="I715" s="384"/>
      <c r="J715" s="159">
        <v>595.37</v>
      </c>
    </row>
    <row r="716" spans="1:10" ht="0.95" customHeight="1" thickTop="1" x14ac:dyDescent="0.2">
      <c r="A716" s="160"/>
      <c r="B716" s="160"/>
      <c r="C716" s="160"/>
      <c r="D716" s="160"/>
      <c r="E716" s="160"/>
      <c r="F716" s="160"/>
      <c r="G716" s="160"/>
      <c r="H716" s="160"/>
      <c r="I716" s="160"/>
      <c r="J716" s="160"/>
    </row>
    <row r="717" spans="1:10" ht="18" customHeight="1" x14ac:dyDescent="0.2">
      <c r="A717" s="168" t="s">
        <v>296</v>
      </c>
      <c r="B717" s="133" t="s">
        <v>8</v>
      </c>
      <c r="C717" s="168" t="s">
        <v>9</v>
      </c>
      <c r="D717" s="168" t="s">
        <v>10</v>
      </c>
      <c r="E717" s="349" t="s">
        <v>454</v>
      </c>
      <c r="F717" s="349"/>
      <c r="G717" s="169" t="s">
        <v>11</v>
      </c>
      <c r="H717" s="133" t="s">
        <v>12</v>
      </c>
      <c r="I717" s="133" t="s">
        <v>13</v>
      </c>
      <c r="J717" s="133" t="s">
        <v>15</v>
      </c>
    </row>
    <row r="718" spans="1:10" ht="39" customHeight="1" x14ac:dyDescent="0.2">
      <c r="A718" s="138" t="s">
        <v>133</v>
      </c>
      <c r="B718" s="139" t="s">
        <v>405</v>
      </c>
      <c r="C718" s="138" t="s">
        <v>110</v>
      </c>
      <c r="D718" s="138" t="s">
        <v>156</v>
      </c>
      <c r="E718" s="385" t="s">
        <v>449</v>
      </c>
      <c r="F718" s="385"/>
      <c r="G718" s="140" t="s">
        <v>155</v>
      </c>
      <c r="H718" s="154">
        <v>1</v>
      </c>
      <c r="I718" s="141">
        <v>470.83</v>
      </c>
      <c r="J718" s="141">
        <v>470.83</v>
      </c>
    </row>
    <row r="719" spans="1:10" ht="15" customHeight="1" x14ac:dyDescent="0.2">
      <c r="A719" s="349" t="s">
        <v>165</v>
      </c>
      <c r="B719" s="350" t="s">
        <v>8</v>
      </c>
      <c r="C719" s="349" t="s">
        <v>9</v>
      </c>
      <c r="D719" s="349" t="s">
        <v>501</v>
      </c>
      <c r="E719" s="350" t="s">
        <v>471</v>
      </c>
      <c r="F719" s="348" t="s">
        <v>502</v>
      </c>
      <c r="G719" s="350"/>
      <c r="H719" s="348" t="s">
        <v>503</v>
      </c>
      <c r="I719" s="350"/>
      <c r="J719" s="350" t="s">
        <v>473</v>
      </c>
    </row>
    <row r="720" spans="1:10" ht="15" customHeight="1" x14ac:dyDescent="0.2">
      <c r="A720" s="350"/>
      <c r="B720" s="350"/>
      <c r="C720" s="350"/>
      <c r="D720" s="350"/>
      <c r="E720" s="350"/>
      <c r="F720" s="133" t="s">
        <v>504</v>
      </c>
      <c r="G720" s="133" t="s">
        <v>505</v>
      </c>
      <c r="H720" s="133" t="s">
        <v>504</v>
      </c>
      <c r="I720" s="133" t="s">
        <v>505</v>
      </c>
      <c r="J720" s="350"/>
    </row>
    <row r="721" spans="1:10" ht="26.1" customHeight="1" x14ac:dyDescent="0.2">
      <c r="A721" s="172" t="s">
        <v>137</v>
      </c>
      <c r="B721" s="161" t="s">
        <v>506</v>
      </c>
      <c r="C721" s="172" t="s">
        <v>110</v>
      </c>
      <c r="D721" s="172" t="s">
        <v>507</v>
      </c>
      <c r="E721" s="162">
        <v>1</v>
      </c>
      <c r="F721" s="165">
        <v>0.3</v>
      </c>
      <c r="G721" s="165">
        <v>0.7</v>
      </c>
      <c r="H721" s="174">
        <v>170.57050000000001</v>
      </c>
      <c r="I721" s="174">
        <v>67.547600000000003</v>
      </c>
      <c r="J721" s="174">
        <v>98.454499999999996</v>
      </c>
    </row>
    <row r="722" spans="1:10" ht="20.100000000000001" customHeight="1" x14ac:dyDescent="0.2">
      <c r="A722" s="345"/>
      <c r="B722" s="345"/>
      <c r="C722" s="345"/>
      <c r="D722" s="345"/>
      <c r="E722" s="345"/>
      <c r="F722" s="345" t="s">
        <v>508</v>
      </c>
      <c r="G722" s="345"/>
      <c r="H722" s="345"/>
      <c r="I722" s="345"/>
      <c r="J722" s="163">
        <v>98.454499999999996</v>
      </c>
    </row>
    <row r="723" spans="1:10" ht="20.100000000000001" customHeight="1" x14ac:dyDescent="0.2">
      <c r="A723" s="168" t="s">
        <v>169</v>
      </c>
      <c r="B723" s="133" t="s">
        <v>8</v>
      </c>
      <c r="C723" s="168" t="s">
        <v>9</v>
      </c>
      <c r="D723" s="168" t="s">
        <v>470</v>
      </c>
      <c r="E723" s="133" t="s">
        <v>471</v>
      </c>
      <c r="F723" s="350" t="s">
        <v>472</v>
      </c>
      <c r="G723" s="350"/>
      <c r="H723" s="350"/>
      <c r="I723" s="350"/>
      <c r="J723" s="133" t="s">
        <v>473</v>
      </c>
    </row>
    <row r="724" spans="1:10" ht="24" customHeight="1" x14ac:dyDescent="0.2">
      <c r="A724" s="172" t="s">
        <v>137</v>
      </c>
      <c r="B724" s="161" t="s">
        <v>509</v>
      </c>
      <c r="C724" s="172" t="s">
        <v>110</v>
      </c>
      <c r="D724" s="172" t="s">
        <v>510</v>
      </c>
      <c r="E724" s="162">
        <v>1</v>
      </c>
      <c r="F724" s="172"/>
      <c r="G724" s="172"/>
      <c r="H724" s="172"/>
      <c r="I724" s="174">
        <v>33.480499999999999</v>
      </c>
      <c r="J724" s="174">
        <v>33.480499999999999</v>
      </c>
    </row>
    <row r="725" spans="1:10" ht="24" customHeight="1" x14ac:dyDescent="0.2">
      <c r="A725" s="172" t="s">
        <v>137</v>
      </c>
      <c r="B725" s="161" t="s">
        <v>121</v>
      </c>
      <c r="C725" s="172" t="s">
        <v>110</v>
      </c>
      <c r="D725" s="172" t="s">
        <v>122</v>
      </c>
      <c r="E725" s="162">
        <v>1</v>
      </c>
      <c r="F725" s="172"/>
      <c r="G725" s="172"/>
      <c r="H725" s="172"/>
      <c r="I725" s="174">
        <v>23.782399999999999</v>
      </c>
      <c r="J725" s="174">
        <v>23.782399999999999</v>
      </c>
    </row>
    <row r="726" spans="1:10" ht="20.100000000000001" customHeight="1" x14ac:dyDescent="0.2">
      <c r="A726" s="345"/>
      <c r="B726" s="345"/>
      <c r="C726" s="345"/>
      <c r="D726" s="345"/>
      <c r="E726" s="345"/>
      <c r="F726" s="345" t="s">
        <v>474</v>
      </c>
      <c r="G726" s="345"/>
      <c r="H726" s="345"/>
      <c r="I726" s="345"/>
      <c r="J726" s="163">
        <v>57.262900000000002</v>
      </c>
    </row>
    <row r="727" spans="1:10" ht="20.100000000000001" customHeight="1" x14ac:dyDescent="0.2">
      <c r="A727" s="345"/>
      <c r="B727" s="345"/>
      <c r="C727" s="345"/>
      <c r="D727" s="345"/>
      <c r="E727" s="345"/>
      <c r="F727" s="345" t="s">
        <v>475</v>
      </c>
      <c r="G727" s="345"/>
      <c r="H727" s="345"/>
      <c r="I727" s="345"/>
      <c r="J727" s="163">
        <v>0</v>
      </c>
    </row>
    <row r="728" spans="1:10" ht="20.100000000000001" customHeight="1" x14ac:dyDescent="0.2">
      <c r="A728" s="345"/>
      <c r="B728" s="345"/>
      <c r="C728" s="345"/>
      <c r="D728" s="345"/>
      <c r="E728" s="345"/>
      <c r="F728" s="345" t="s">
        <v>476</v>
      </c>
      <c r="G728" s="345"/>
      <c r="H728" s="345"/>
      <c r="I728" s="345"/>
      <c r="J728" s="163">
        <v>155.7174</v>
      </c>
    </row>
    <row r="729" spans="1:10" ht="20.100000000000001" customHeight="1" x14ac:dyDescent="0.2">
      <c r="A729" s="345"/>
      <c r="B729" s="345"/>
      <c r="C729" s="345"/>
      <c r="D729" s="345"/>
      <c r="E729" s="345"/>
      <c r="F729" s="345" t="s">
        <v>477</v>
      </c>
      <c r="G729" s="345"/>
      <c r="H729" s="345"/>
      <c r="I729" s="345"/>
      <c r="J729" s="163">
        <v>4.2000000000000003E-2</v>
      </c>
    </row>
    <row r="730" spans="1:10" ht="20.100000000000001" customHeight="1" x14ac:dyDescent="0.2">
      <c r="A730" s="345"/>
      <c r="B730" s="345"/>
      <c r="C730" s="345"/>
      <c r="D730" s="345"/>
      <c r="E730" s="345"/>
      <c r="F730" s="345" t="s">
        <v>478</v>
      </c>
      <c r="G730" s="345"/>
      <c r="H730" s="345"/>
      <c r="I730" s="345"/>
      <c r="J730" s="163">
        <v>1.1161000000000001</v>
      </c>
    </row>
    <row r="731" spans="1:10" ht="20.100000000000001" customHeight="1" x14ac:dyDescent="0.2">
      <c r="A731" s="345"/>
      <c r="B731" s="345"/>
      <c r="C731" s="345"/>
      <c r="D731" s="345"/>
      <c r="E731" s="345"/>
      <c r="F731" s="345" t="s">
        <v>479</v>
      </c>
      <c r="G731" s="345"/>
      <c r="H731" s="345"/>
      <c r="I731" s="345"/>
      <c r="J731" s="163">
        <v>4.7</v>
      </c>
    </row>
    <row r="732" spans="1:10" ht="20.100000000000001" customHeight="1" x14ac:dyDescent="0.2">
      <c r="A732" s="345"/>
      <c r="B732" s="345"/>
      <c r="C732" s="345"/>
      <c r="D732" s="345"/>
      <c r="E732" s="345"/>
      <c r="F732" s="345" t="s">
        <v>480</v>
      </c>
      <c r="G732" s="345"/>
      <c r="H732" s="345"/>
      <c r="I732" s="345"/>
      <c r="J732" s="163">
        <v>33.131399999999999</v>
      </c>
    </row>
    <row r="733" spans="1:10" ht="20.100000000000001" customHeight="1" x14ac:dyDescent="0.2">
      <c r="A733" s="168" t="s">
        <v>179</v>
      </c>
      <c r="B733" s="133" t="s">
        <v>9</v>
      </c>
      <c r="C733" s="168" t="s">
        <v>8</v>
      </c>
      <c r="D733" s="168" t="s">
        <v>521</v>
      </c>
      <c r="E733" s="133" t="s">
        <v>471</v>
      </c>
      <c r="F733" s="133" t="s">
        <v>268</v>
      </c>
      <c r="G733" s="350" t="s">
        <v>513</v>
      </c>
      <c r="H733" s="350"/>
      <c r="I733" s="350"/>
      <c r="J733" s="133" t="s">
        <v>473</v>
      </c>
    </row>
    <row r="734" spans="1:10" ht="39" customHeight="1" x14ac:dyDescent="0.2">
      <c r="A734" s="172" t="s">
        <v>137</v>
      </c>
      <c r="B734" s="161" t="s">
        <v>110</v>
      </c>
      <c r="C734" s="172" t="s">
        <v>522</v>
      </c>
      <c r="D734" s="172" t="s">
        <v>523</v>
      </c>
      <c r="E734" s="162">
        <v>0.69699999999999995</v>
      </c>
      <c r="F734" s="164" t="s">
        <v>524</v>
      </c>
      <c r="G734" s="389">
        <v>37.461799999999997</v>
      </c>
      <c r="H734" s="389"/>
      <c r="I734" s="386"/>
      <c r="J734" s="174">
        <v>26.110900000000001</v>
      </c>
    </row>
    <row r="735" spans="1:10" ht="26.1" customHeight="1" x14ac:dyDescent="0.2">
      <c r="A735" s="172" t="s">
        <v>137</v>
      </c>
      <c r="B735" s="161" t="s">
        <v>110</v>
      </c>
      <c r="C735" s="172" t="s">
        <v>662</v>
      </c>
      <c r="D735" s="172" t="s">
        <v>663</v>
      </c>
      <c r="E735" s="162">
        <v>11.304</v>
      </c>
      <c r="F735" s="164" t="s">
        <v>524</v>
      </c>
      <c r="G735" s="389">
        <v>33.701599999999999</v>
      </c>
      <c r="H735" s="389"/>
      <c r="I735" s="386"/>
      <c r="J735" s="174">
        <v>380.96289999999999</v>
      </c>
    </row>
    <row r="736" spans="1:10" ht="20.100000000000001" customHeight="1" x14ac:dyDescent="0.2">
      <c r="A736" s="345"/>
      <c r="B736" s="345"/>
      <c r="C736" s="345"/>
      <c r="D736" s="345"/>
      <c r="E736" s="345"/>
      <c r="F736" s="345" t="s">
        <v>530</v>
      </c>
      <c r="G736" s="345"/>
      <c r="H736" s="345"/>
      <c r="I736" s="345"/>
      <c r="J736" s="163">
        <v>407.07380000000001</v>
      </c>
    </row>
    <row r="737" spans="1:10" ht="20.100000000000001" customHeight="1" x14ac:dyDescent="0.2">
      <c r="A737" s="168" t="s">
        <v>511</v>
      </c>
      <c r="B737" s="133" t="s">
        <v>9</v>
      </c>
      <c r="C737" s="168" t="s">
        <v>8</v>
      </c>
      <c r="D737" s="168" t="s">
        <v>512</v>
      </c>
      <c r="E737" s="133" t="s">
        <v>471</v>
      </c>
      <c r="F737" s="133" t="s">
        <v>268</v>
      </c>
      <c r="G737" s="350" t="s">
        <v>513</v>
      </c>
      <c r="H737" s="350"/>
      <c r="I737" s="350"/>
      <c r="J737" s="133" t="s">
        <v>473</v>
      </c>
    </row>
    <row r="738" spans="1:10" ht="26.1" customHeight="1" x14ac:dyDescent="0.2">
      <c r="A738" s="170" t="s">
        <v>514</v>
      </c>
      <c r="B738" s="155" t="s">
        <v>110</v>
      </c>
      <c r="C738" s="170">
        <v>1107892</v>
      </c>
      <c r="D738" s="170" t="s">
        <v>584</v>
      </c>
      <c r="E738" s="157">
        <v>5.0270000000000002E-2</v>
      </c>
      <c r="F738" s="156" t="s">
        <v>48</v>
      </c>
      <c r="G738" s="388">
        <v>528.66999999999996</v>
      </c>
      <c r="H738" s="388"/>
      <c r="I738" s="387"/>
      <c r="J738" s="173">
        <v>26.5762</v>
      </c>
    </row>
    <row r="739" spans="1:10" ht="26.1" customHeight="1" x14ac:dyDescent="0.2">
      <c r="A739" s="170" t="s">
        <v>514</v>
      </c>
      <c r="B739" s="155" t="s">
        <v>110</v>
      </c>
      <c r="C739" s="170">
        <v>4805750</v>
      </c>
      <c r="D739" s="170" t="s">
        <v>532</v>
      </c>
      <c r="E739" s="157">
        <v>5.0270000000000002E-2</v>
      </c>
      <c r="F739" s="156" t="s">
        <v>48</v>
      </c>
      <c r="G739" s="388">
        <v>49.96</v>
      </c>
      <c r="H739" s="388"/>
      <c r="I739" s="387"/>
      <c r="J739" s="173">
        <v>2.5114999999999998</v>
      </c>
    </row>
    <row r="740" spans="1:10" ht="20.100000000000001" customHeight="1" x14ac:dyDescent="0.2">
      <c r="A740" s="345"/>
      <c r="B740" s="345"/>
      <c r="C740" s="345"/>
      <c r="D740" s="345"/>
      <c r="E740" s="345"/>
      <c r="F740" s="345" t="s">
        <v>516</v>
      </c>
      <c r="G740" s="345"/>
      <c r="H740" s="345"/>
      <c r="I740" s="345"/>
      <c r="J740" s="163">
        <v>29.087700000000002</v>
      </c>
    </row>
    <row r="741" spans="1:10" ht="20.100000000000001" customHeight="1" x14ac:dyDescent="0.2">
      <c r="A741" s="168" t="s">
        <v>533</v>
      </c>
      <c r="B741" s="133" t="s">
        <v>9</v>
      </c>
      <c r="C741" s="168" t="s">
        <v>137</v>
      </c>
      <c r="D741" s="168" t="s">
        <v>534</v>
      </c>
      <c r="E741" s="133" t="s">
        <v>8</v>
      </c>
      <c r="F741" s="133" t="s">
        <v>471</v>
      </c>
      <c r="G741" s="169" t="s">
        <v>268</v>
      </c>
      <c r="H741" s="350" t="s">
        <v>513</v>
      </c>
      <c r="I741" s="350"/>
      <c r="J741" s="133" t="s">
        <v>473</v>
      </c>
    </row>
    <row r="742" spans="1:10" ht="39" customHeight="1" x14ac:dyDescent="0.2">
      <c r="A742" s="170" t="s">
        <v>535</v>
      </c>
      <c r="B742" s="155" t="s">
        <v>110</v>
      </c>
      <c r="C742" s="170" t="s">
        <v>522</v>
      </c>
      <c r="D742" s="170" t="s">
        <v>536</v>
      </c>
      <c r="E742" s="155">
        <v>5914655</v>
      </c>
      <c r="F742" s="157">
        <v>6.9999999999999999E-4</v>
      </c>
      <c r="G742" s="156" t="s">
        <v>120</v>
      </c>
      <c r="H742" s="388">
        <v>35.18</v>
      </c>
      <c r="I742" s="387"/>
      <c r="J742" s="173">
        <v>2.46E-2</v>
      </c>
    </row>
    <row r="743" spans="1:10" ht="39" customHeight="1" x14ac:dyDescent="0.2">
      <c r="A743" s="170" t="s">
        <v>535</v>
      </c>
      <c r="B743" s="155" t="s">
        <v>110</v>
      </c>
      <c r="C743" s="170" t="s">
        <v>662</v>
      </c>
      <c r="D743" s="170" t="s">
        <v>536</v>
      </c>
      <c r="E743" s="155">
        <v>5914655</v>
      </c>
      <c r="F743" s="157">
        <v>1.1299999999999999E-2</v>
      </c>
      <c r="G743" s="156" t="s">
        <v>120</v>
      </c>
      <c r="H743" s="388">
        <v>35.18</v>
      </c>
      <c r="I743" s="387"/>
      <c r="J743" s="173">
        <v>0.39750000000000002</v>
      </c>
    </row>
    <row r="744" spans="1:10" ht="20.100000000000001" customHeight="1" x14ac:dyDescent="0.2">
      <c r="A744" s="345"/>
      <c r="B744" s="345"/>
      <c r="C744" s="345"/>
      <c r="D744" s="345"/>
      <c r="E744" s="345"/>
      <c r="F744" s="345" t="s">
        <v>537</v>
      </c>
      <c r="G744" s="345"/>
      <c r="H744" s="345"/>
      <c r="I744" s="345"/>
      <c r="J744" s="163">
        <v>0.42209999999999998</v>
      </c>
    </row>
    <row r="745" spans="1:10" ht="20.100000000000001" customHeight="1" x14ac:dyDescent="0.2">
      <c r="A745" s="168" t="s">
        <v>538</v>
      </c>
      <c r="B745" s="133" t="s">
        <v>9</v>
      </c>
      <c r="C745" s="168" t="s">
        <v>137</v>
      </c>
      <c r="D745" s="168" t="s">
        <v>539</v>
      </c>
      <c r="E745" s="133" t="s">
        <v>471</v>
      </c>
      <c r="F745" s="133" t="s">
        <v>268</v>
      </c>
      <c r="G745" s="348" t="s">
        <v>540</v>
      </c>
      <c r="H745" s="350"/>
      <c r="I745" s="350"/>
      <c r="J745" s="133" t="s">
        <v>473</v>
      </c>
    </row>
    <row r="746" spans="1:10" ht="20.100000000000001" customHeight="1" x14ac:dyDescent="0.2">
      <c r="A746" s="169"/>
      <c r="B746" s="169"/>
      <c r="C746" s="169"/>
      <c r="D746" s="169"/>
      <c r="E746" s="169"/>
      <c r="F746" s="169"/>
      <c r="G746" s="169" t="s">
        <v>541</v>
      </c>
      <c r="H746" s="169" t="s">
        <v>542</v>
      </c>
      <c r="I746" s="169" t="s">
        <v>543</v>
      </c>
      <c r="J746" s="169"/>
    </row>
    <row r="747" spans="1:10" ht="50.1" customHeight="1" x14ac:dyDescent="0.2">
      <c r="A747" s="170" t="s">
        <v>539</v>
      </c>
      <c r="B747" s="155" t="s">
        <v>110</v>
      </c>
      <c r="C747" s="170" t="s">
        <v>522</v>
      </c>
      <c r="D747" s="170" t="s">
        <v>544</v>
      </c>
      <c r="E747" s="157">
        <v>6.9999999999999999E-4</v>
      </c>
      <c r="F747" s="156" t="s">
        <v>341</v>
      </c>
      <c r="G747" s="155" t="s">
        <v>1134</v>
      </c>
      <c r="H747" s="155" t="s">
        <v>1135</v>
      </c>
      <c r="I747" s="155" t="s">
        <v>1136</v>
      </c>
      <c r="J747" s="173">
        <v>0</v>
      </c>
    </row>
    <row r="748" spans="1:10" ht="50.1" customHeight="1" x14ac:dyDescent="0.2">
      <c r="A748" s="170" t="s">
        <v>539</v>
      </c>
      <c r="B748" s="155" t="s">
        <v>110</v>
      </c>
      <c r="C748" s="170" t="s">
        <v>662</v>
      </c>
      <c r="D748" s="170" t="s">
        <v>664</v>
      </c>
      <c r="E748" s="157">
        <v>1.1299999999999999E-2</v>
      </c>
      <c r="F748" s="156" t="s">
        <v>341</v>
      </c>
      <c r="G748" s="155" t="s">
        <v>1134</v>
      </c>
      <c r="H748" s="155" t="s">
        <v>1135</v>
      </c>
      <c r="I748" s="155" t="s">
        <v>1136</v>
      </c>
      <c r="J748" s="173">
        <v>0</v>
      </c>
    </row>
    <row r="749" spans="1:10" ht="20.100000000000001" customHeight="1" x14ac:dyDescent="0.2">
      <c r="A749" s="345"/>
      <c r="B749" s="345"/>
      <c r="C749" s="345"/>
      <c r="D749" s="345"/>
      <c r="E749" s="345"/>
      <c r="F749" s="345" t="s">
        <v>547</v>
      </c>
      <c r="G749" s="345"/>
      <c r="H749" s="345"/>
      <c r="I749" s="345"/>
      <c r="J749" s="163">
        <v>0</v>
      </c>
    </row>
    <row r="750" spans="1:10" ht="25.5" x14ac:dyDescent="0.2">
      <c r="A750" s="171"/>
      <c r="B750" s="171"/>
      <c r="C750" s="171"/>
      <c r="D750" s="171"/>
      <c r="E750" s="171" t="s">
        <v>465</v>
      </c>
      <c r="F750" s="159">
        <v>17.984168244680852</v>
      </c>
      <c r="G750" s="171" t="s">
        <v>466</v>
      </c>
      <c r="H750" s="159">
        <v>0</v>
      </c>
      <c r="I750" s="171" t="s">
        <v>467</v>
      </c>
      <c r="J750" s="159">
        <v>17.984168280283146</v>
      </c>
    </row>
    <row r="751" spans="1:10" ht="15" thickBot="1" x14ac:dyDescent="0.25">
      <c r="A751" s="171"/>
      <c r="B751" s="171"/>
      <c r="C751" s="171"/>
      <c r="D751" s="171"/>
      <c r="E751" s="171" t="s">
        <v>468</v>
      </c>
      <c r="F751" s="159">
        <v>110.08</v>
      </c>
      <c r="G751" s="171"/>
      <c r="H751" s="384" t="s">
        <v>469</v>
      </c>
      <c r="I751" s="384"/>
      <c r="J751" s="159">
        <v>580.91</v>
      </c>
    </row>
    <row r="752" spans="1:10" ht="0.95" customHeight="1" thickTop="1" x14ac:dyDescent="0.2">
      <c r="A752" s="160"/>
      <c r="B752" s="160"/>
      <c r="C752" s="160"/>
      <c r="D752" s="160"/>
      <c r="E752" s="160"/>
      <c r="F752" s="160"/>
      <c r="G752" s="160"/>
      <c r="H752" s="160"/>
      <c r="I752" s="160"/>
      <c r="J752" s="160"/>
    </row>
    <row r="753" spans="1:10" ht="18" customHeight="1" x14ac:dyDescent="0.2">
      <c r="A753" s="168" t="s">
        <v>408</v>
      </c>
      <c r="B753" s="133" t="s">
        <v>8</v>
      </c>
      <c r="C753" s="168" t="s">
        <v>9</v>
      </c>
      <c r="D753" s="168" t="s">
        <v>10</v>
      </c>
      <c r="E753" s="349" t="s">
        <v>454</v>
      </c>
      <c r="F753" s="349"/>
      <c r="G753" s="169" t="s">
        <v>11</v>
      </c>
      <c r="H753" s="133" t="s">
        <v>12</v>
      </c>
      <c r="I753" s="133" t="s">
        <v>13</v>
      </c>
      <c r="J753" s="133" t="s">
        <v>15</v>
      </c>
    </row>
    <row r="754" spans="1:10" ht="24" customHeight="1" x14ac:dyDescent="0.2">
      <c r="A754" s="138" t="s">
        <v>133</v>
      </c>
      <c r="B754" s="139" t="s">
        <v>409</v>
      </c>
      <c r="C754" s="138" t="s">
        <v>23</v>
      </c>
      <c r="D754" s="138" t="s">
        <v>410</v>
      </c>
      <c r="E754" s="385" t="s">
        <v>665</v>
      </c>
      <c r="F754" s="385"/>
      <c r="G754" s="140" t="s">
        <v>25</v>
      </c>
      <c r="H754" s="154">
        <v>1</v>
      </c>
      <c r="I754" s="141">
        <v>7.0000000000000007E-2</v>
      </c>
      <c r="J754" s="141">
        <v>7.0000000000000007E-2</v>
      </c>
    </row>
    <row r="755" spans="1:10" ht="26.1" customHeight="1" x14ac:dyDescent="0.2">
      <c r="A755" s="170" t="s">
        <v>134</v>
      </c>
      <c r="B755" s="155" t="s">
        <v>666</v>
      </c>
      <c r="C755" s="170" t="s">
        <v>23</v>
      </c>
      <c r="D755" s="170" t="s">
        <v>667</v>
      </c>
      <c r="E755" s="387" t="s">
        <v>665</v>
      </c>
      <c r="F755" s="387"/>
      <c r="G755" s="156" t="s">
        <v>109</v>
      </c>
      <c r="H755" s="157">
        <v>6.0000000000000002E-5</v>
      </c>
      <c r="I755" s="158">
        <v>246.94</v>
      </c>
      <c r="J755" s="158">
        <v>0.01</v>
      </c>
    </row>
    <row r="756" spans="1:10" ht="24" customHeight="1" x14ac:dyDescent="0.2">
      <c r="A756" s="170" t="s">
        <v>134</v>
      </c>
      <c r="B756" s="155" t="s">
        <v>668</v>
      </c>
      <c r="C756" s="170" t="s">
        <v>23</v>
      </c>
      <c r="D756" s="170" t="s">
        <v>669</v>
      </c>
      <c r="E756" s="387" t="s">
        <v>665</v>
      </c>
      <c r="F756" s="387"/>
      <c r="G756" s="156" t="s">
        <v>109</v>
      </c>
      <c r="H756" s="157">
        <v>6.0000000000000002E-5</v>
      </c>
      <c r="I756" s="158">
        <v>179.59</v>
      </c>
      <c r="J756" s="158">
        <v>0.01</v>
      </c>
    </row>
    <row r="757" spans="1:10" ht="24" customHeight="1" x14ac:dyDescent="0.2">
      <c r="A757" s="170" t="s">
        <v>134</v>
      </c>
      <c r="B757" s="155" t="s">
        <v>670</v>
      </c>
      <c r="C757" s="170" t="s">
        <v>23</v>
      </c>
      <c r="D757" s="170" t="s">
        <v>671</v>
      </c>
      <c r="E757" s="387" t="s">
        <v>665</v>
      </c>
      <c r="F757" s="387"/>
      <c r="G757" s="156" t="s">
        <v>109</v>
      </c>
      <c r="H757" s="157">
        <v>6.0000000000000002E-5</v>
      </c>
      <c r="I757" s="158">
        <v>291.83999999999997</v>
      </c>
      <c r="J757" s="158">
        <v>0.01</v>
      </c>
    </row>
    <row r="758" spans="1:10" ht="26.1" customHeight="1" x14ac:dyDescent="0.2">
      <c r="A758" s="170" t="s">
        <v>134</v>
      </c>
      <c r="B758" s="155" t="s">
        <v>672</v>
      </c>
      <c r="C758" s="170" t="s">
        <v>23</v>
      </c>
      <c r="D758" s="170" t="s">
        <v>673</v>
      </c>
      <c r="E758" s="387" t="s">
        <v>665</v>
      </c>
      <c r="F758" s="387"/>
      <c r="G758" s="156" t="s">
        <v>109</v>
      </c>
      <c r="H758" s="157">
        <v>4.2000000000000002E-4</v>
      </c>
      <c r="I758" s="158">
        <v>78.569999999999993</v>
      </c>
      <c r="J758" s="158">
        <v>0.03</v>
      </c>
    </row>
    <row r="759" spans="1:10" ht="24" customHeight="1" x14ac:dyDescent="0.2">
      <c r="A759" s="170" t="s">
        <v>134</v>
      </c>
      <c r="B759" s="155" t="s">
        <v>674</v>
      </c>
      <c r="C759" s="170" t="s">
        <v>23</v>
      </c>
      <c r="D759" s="170" t="s">
        <v>675</v>
      </c>
      <c r="E759" s="387" t="s">
        <v>665</v>
      </c>
      <c r="F759" s="387"/>
      <c r="G759" s="156" t="s">
        <v>109</v>
      </c>
      <c r="H759" s="157">
        <v>6.0000000000000002E-5</v>
      </c>
      <c r="I759" s="158">
        <v>224.5</v>
      </c>
      <c r="J759" s="158">
        <v>0.01</v>
      </c>
    </row>
    <row r="760" spans="1:10" ht="25.5" x14ac:dyDescent="0.2">
      <c r="A760" s="171"/>
      <c r="B760" s="171"/>
      <c r="C760" s="171"/>
      <c r="D760" s="171"/>
      <c r="E760" s="171" t="s">
        <v>465</v>
      </c>
      <c r="F760" s="159">
        <v>0.05</v>
      </c>
      <c r="G760" s="171" t="s">
        <v>466</v>
      </c>
      <c r="H760" s="159">
        <v>0</v>
      </c>
      <c r="I760" s="171" t="s">
        <v>467</v>
      </c>
      <c r="J760" s="159">
        <v>0.05</v>
      </c>
    </row>
    <row r="761" spans="1:10" ht="15" thickBot="1" x14ac:dyDescent="0.25">
      <c r="A761" s="171"/>
      <c r="B761" s="171"/>
      <c r="C761" s="171"/>
      <c r="D761" s="171"/>
      <c r="E761" s="171" t="s">
        <v>468</v>
      </c>
      <c r="F761" s="159">
        <v>0.01</v>
      </c>
      <c r="G761" s="171"/>
      <c r="H761" s="384" t="s">
        <v>469</v>
      </c>
      <c r="I761" s="384"/>
      <c r="J761" s="159">
        <v>0.08</v>
      </c>
    </row>
    <row r="762" spans="1:10" ht="0.95" customHeight="1" thickTop="1" x14ac:dyDescent="0.2">
      <c r="A762" s="160"/>
      <c r="B762" s="160"/>
      <c r="C762" s="160"/>
      <c r="D762" s="160"/>
      <c r="E762" s="160"/>
      <c r="F762" s="160"/>
      <c r="G762" s="160"/>
      <c r="H762" s="160"/>
      <c r="I762" s="160"/>
      <c r="J762" s="160"/>
    </row>
    <row r="763" spans="1:10" ht="18" customHeight="1" x14ac:dyDescent="0.2">
      <c r="A763" s="168" t="s">
        <v>411</v>
      </c>
      <c r="B763" s="133" t="s">
        <v>8</v>
      </c>
      <c r="C763" s="168" t="s">
        <v>9</v>
      </c>
      <c r="D763" s="168" t="s">
        <v>10</v>
      </c>
      <c r="E763" s="349" t="s">
        <v>454</v>
      </c>
      <c r="F763" s="349"/>
      <c r="G763" s="169" t="s">
        <v>11</v>
      </c>
      <c r="H763" s="133" t="s">
        <v>12</v>
      </c>
      <c r="I763" s="133" t="s">
        <v>13</v>
      </c>
      <c r="J763" s="133" t="s">
        <v>15</v>
      </c>
    </row>
    <row r="764" spans="1:10" ht="24" customHeight="1" x14ac:dyDescent="0.2">
      <c r="A764" s="138" t="s">
        <v>133</v>
      </c>
      <c r="B764" s="139" t="s">
        <v>412</v>
      </c>
      <c r="C764" s="138" t="s">
        <v>23</v>
      </c>
      <c r="D764" s="138" t="s">
        <v>413</v>
      </c>
      <c r="E764" s="385" t="s">
        <v>665</v>
      </c>
      <c r="F764" s="385"/>
      <c r="G764" s="140" t="s">
        <v>25</v>
      </c>
      <c r="H764" s="154">
        <v>1</v>
      </c>
      <c r="I764" s="141">
        <v>0.03</v>
      </c>
      <c r="J764" s="141">
        <v>0.03</v>
      </c>
    </row>
    <row r="765" spans="1:10" ht="26.1" customHeight="1" x14ac:dyDescent="0.2">
      <c r="A765" s="170" t="s">
        <v>134</v>
      </c>
      <c r="B765" s="155" t="s">
        <v>666</v>
      </c>
      <c r="C765" s="170" t="s">
        <v>23</v>
      </c>
      <c r="D765" s="170" t="s">
        <v>667</v>
      </c>
      <c r="E765" s="387" t="s">
        <v>665</v>
      </c>
      <c r="F765" s="387"/>
      <c r="G765" s="156" t="s">
        <v>109</v>
      </c>
      <c r="H765" s="157">
        <v>2.0000000000000002E-5</v>
      </c>
      <c r="I765" s="158">
        <v>246.94</v>
      </c>
      <c r="J765" s="158">
        <v>0</v>
      </c>
    </row>
    <row r="766" spans="1:10" ht="26.1" customHeight="1" x14ac:dyDescent="0.2">
      <c r="A766" s="170" t="s">
        <v>134</v>
      </c>
      <c r="B766" s="155" t="s">
        <v>676</v>
      </c>
      <c r="C766" s="170" t="s">
        <v>23</v>
      </c>
      <c r="D766" s="170" t="s">
        <v>677</v>
      </c>
      <c r="E766" s="387" t="s">
        <v>665</v>
      </c>
      <c r="F766" s="387"/>
      <c r="G766" s="156" t="s">
        <v>109</v>
      </c>
      <c r="H766" s="157">
        <v>2.0000000000000002E-5</v>
      </c>
      <c r="I766" s="158">
        <v>224.5</v>
      </c>
      <c r="J766" s="158">
        <v>0</v>
      </c>
    </row>
    <row r="767" spans="1:10" ht="26.1" customHeight="1" x14ac:dyDescent="0.2">
      <c r="A767" s="170" t="s">
        <v>134</v>
      </c>
      <c r="B767" s="155" t="s">
        <v>678</v>
      </c>
      <c r="C767" s="170" t="s">
        <v>23</v>
      </c>
      <c r="D767" s="170" t="s">
        <v>679</v>
      </c>
      <c r="E767" s="387" t="s">
        <v>665</v>
      </c>
      <c r="F767" s="387"/>
      <c r="G767" s="156" t="s">
        <v>109</v>
      </c>
      <c r="H767" s="157">
        <v>4.0000000000000003E-5</v>
      </c>
      <c r="I767" s="158">
        <v>246.94</v>
      </c>
      <c r="J767" s="158">
        <v>0</v>
      </c>
    </row>
    <row r="768" spans="1:10" ht="26.1" customHeight="1" x14ac:dyDescent="0.2">
      <c r="A768" s="170" t="s">
        <v>134</v>
      </c>
      <c r="B768" s="155" t="s">
        <v>672</v>
      </c>
      <c r="C768" s="170" t="s">
        <v>23</v>
      </c>
      <c r="D768" s="170" t="s">
        <v>673</v>
      </c>
      <c r="E768" s="387" t="s">
        <v>665</v>
      </c>
      <c r="F768" s="387"/>
      <c r="G768" s="156" t="s">
        <v>109</v>
      </c>
      <c r="H768" s="157">
        <v>4.0000000000000002E-4</v>
      </c>
      <c r="I768" s="158">
        <v>78.569999999999993</v>
      </c>
      <c r="J768" s="158">
        <v>0.03</v>
      </c>
    </row>
    <row r="769" spans="1:10" ht="26.1" customHeight="1" x14ac:dyDescent="0.2">
      <c r="A769" s="170" t="s">
        <v>134</v>
      </c>
      <c r="B769" s="155" t="s">
        <v>680</v>
      </c>
      <c r="C769" s="170" t="s">
        <v>23</v>
      </c>
      <c r="D769" s="170" t="s">
        <v>681</v>
      </c>
      <c r="E769" s="387" t="s">
        <v>665</v>
      </c>
      <c r="F769" s="387"/>
      <c r="G769" s="156" t="s">
        <v>109</v>
      </c>
      <c r="H769" s="157">
        <v>2.0000000000000002E-5</v>
      </c>
      <c r="I769" s="158">
        <v>112.25</v>
      </c>
      <c r="J769" s="158">
        <v>0</v>
      </c>
    </row>
    <row r="770" spans="1:10" ht="24" customHeight="1" x14ac:dyDescent="0.2">
      <c r="A770" s="170" t="s">
        <v>134</v>
      </c>
      <c r="B770" s="155" t="s">
        <v>682</v>
      </c>
      <c r="C770" s="170" t="s">
        <v>23</v>
      </c>
      <c r="D770" s="170" t="s">
        <v>683</v>
      </c>
      <c r="E770" s="387" t="s">
        <v>665</v>
      </c>
      <c r="F770" s="387"/>
      <c r="G770" s="156" t="s">
        <v>109</v>
      </c>
      <c r="H770" s="157">
        <v>2.0000000000000002E-5</v>
      </c>
      <c r="I770" s="158">
        <v>84.18</v>
      </c>
      <c r="J770" s="158">
        <v>0</v>
      </c>
    </row>
    <row r="771" spans="1:10" ht="25.5" x14ac:dyDescent="0.2">
      <c r="A771" s="171"/>
      <c r="B771" s="171"/>
      <c r="C771" s="171"/>
      <c r="D771" s="171"/>
      <c r="E771" s="171" t="s">
        <v>465</v>
      </c>
      <c r="F771" s="159">
        <v>0.02</v>
      </c>
      <c r="G771" s="171" t="s">
        <v>466</v>
      </c>
      <c r="H771" s="159">
        <v>0</v>
      </c>
      <c r="I771" s="171" t="s">
        <v>467</v>
      </c>
      <c r="J771" s="159">
        <v>0.02</v>
      </c>
    </row>
    <row r="772" spans="1:10" ht="15" thickBot="1" x14ac:dyDescent="0.25">
      <c r="A772" s="171"/>
      <c r="B772" s="171"/>
      <c r="C772" s="171"/>
      <c r="D772" s="171"/>
      <c r="E772" s="171" t="s">
        <v>468</v>
      </c>
      <c r="F772" s="159">
        <v>0</v>
      </c>
      <c r="G772" s="171"/>
      <c r="H772" s="384" t="s">
        <v>469</v>
      </c>
      <c r="I772" s="384"/>
      <c r="J772" s="159">
        <v>0.03</v>
      </c>
    </row>
    <row r="773" spans="1:10" ht="0.95" customHeight="1" thickTop="1" x14ac:dyDescent="0.2">
      <c r="A773" s="160"/>
      <c r="B773" s="160"/>
      <c r="C773" s="160"/>
      <c r="D773" s="160"/>
      <c r="E773" s="160"/>
      <c r="F773" s="160"/>
      <c r="G773" s="160"/>
      <c r="H773" s="160"/>
      <c r="I773" s="160"/>
      <c r="J773" s="160"/>
    </row>
    <row r="774" spans="1:10" ht="18" customHeight="1" x14ac:dyDescent="0.2">
      <c r="A774" s="168" t="s">
        <v>414</v>
      </c>
      <c r="B774" s="133" t="s">
        <v>8</v>
      </c>
      <c r="C774" s="168" t="s">
        <v>9</v>
      </c>
      <c r="D774" s="168" t="s">
        <v>10</v>
      </c>
      <c r="E774" s="349" t="s">
        <v>454</v>
      </c>
      <c r="F774" s="349"/>
      <c r="G774" s="169" t="s">
        <v>11</v>
      </c>
      <c r="H774" s="133" t="s">
        <v>12</v>
      </c>
      <c r="I774" s="133" t="s">
        <v>13</v>
      </c>
      <c r="J774" s="133" t="s">
        <v>15</v>
      </c>
    </row>
    <row r="775" spans="1:10" ht="24" customHeight="1" x14ac:dyDescent="0.2">
      <c r="A775" s="138" t="s">
        <v>133</v>
      </c>
      <c r="B775" s="139" t="s">
        <v>415</v>
      </c>
      <c r="C775" s="138" t="s">
        <v>23</v>
      </c>
      <c r="D775" s="138" t="s">
        <v>416</v>
      </c>
      <c r="E775" s="385" t="s">
        <v>665</v>
      </c>
      <c r="F775" s="385"/>
      <c r="G775" s="140" t="s">
        <v>109</v>
      </c>
      <c r="H775" s="154">
        <v>1</v>
      </c>
      <c r="I775" s="141">
        <v>112.25</v>
      </c>
      <c r="J775" s="141">
        <v>112.25</v>
      </c>
    </row>
    <row r="776" spans="1:10" ht="26.1" customHeight="1" x14ac:dyDescent="0.2">
      <c r="A776" s="170" t="s">
        <v>134</v>
      </c>
      <c r="B776" s="155" t="s">
        <v>684</v>
      </c>
      <c r="C776" s="170" t="s">
        <v>23</v>
      </c>
      <c r="D776" s="170" t="s">
        <v>685</v>
      </c>
      <c r="E776" s="387" t="s">
        <v>459</v>
      </c>
      <c r="F776" s="387"/>
      <c r="G776" s="156" t="s">
        <v>39</v>
      </c>
      <c r="H776" s="157">
        <v>2</v>
      </c>
      <c r="I776" s="158">
        <v>35.409999999999997</v>
      </c>
      <c r="J776" s="158">
        <v>70.819999999999993</v>
      </c>
    </row>
    <row r="777" spans="1:10" ht="26.1" customHeight="1" x14ac:dyDescent="0.2">
      <c r="A777" s="170" t="s">
        <v>134</v>
      </c>
      <c r="B777" s="155" t="s">
        <v>686</v>
      </c>
      <c r="C777" s="170" t="s">
        <v>23</v>
      </c>
      <c r="D777" s="170" t="s">
        <v>687</v>
      </c>
      <c r="E777" s="387" t="s">
        <v>459</v>
      </c>
      <c r="F777" s="387"/>
      <c r="G777" s="156" t="s">
        <v>39</v>
      </c>
      <c r="H777" s="157">
        <v>1</v>
      </c>
      <c r="I777" s="158">
        <v>41.43</v>
      </c>
      <c r="J777" s="158">
        <v>41.43</v>
      </c>
    </row>
    <row r="778" spans="1:10" ht="25.5" x14ac:dyDescent="0.2">
      <c r="A778" s="171"/>
      <c r="B778" s="171"/>
      <c r="C778" s="171"/>
      <c r="D778" s="171"/>
      <c r="E778" s="171" t="s">
        <v>465</v>
      </c>
      <c r="F778" s="159">
        <v>96.71</v>
      </c>
      <c r="G778" s="171" t="s">
        <v>466</v>
      </c>
      <c r="H778" s="159">
        <v>0</v>
      </c>
      <c r="I778" s="171" t="s">
        <v>467</v>
      </c>
      <c r="J778" s="159">
        <v>96.71</v>
      </c>
    </row>
    <row r="779" spans="1:10" ht="15" thickBot="1" x14ac:dyDescent="0.25">
      <c r="A779" s="171"/>
      <c r="B779" s="171"/>
      <c r="C779" s="171"/>
      <c r="D779" s="171"/>
      <c r="E779" s="171" t="s">
        <v>468</v>
      </c>
      <c r="F779" s="159">
        <v>26.24</v>
      </c>
      <c r="G779" s="171"/>
      <c r="H779" s="384" t="s">
        <v>469</v>
      </c>
      <c r="I779" s="384"/>
      <c r="J779" s="159">
        <v>138.49</v>
      </c>
    </row>
    <row r="780" spans="1:10" ht="0.95" customHeight="1" thickTop="1" x14ac:dyDescent="0.2">
      <c r="A780" s="160"/>
      <c r="B780" s="160"/>
      <c r="C780" s="160"/>
      <c r="D780" s="160"/>
      <c r="E780" s="160"/>
      <c r="F780" s="160"/>
      <c r="G780" s="160"/>
      <c r="H780" s="160"/>
      <c r="I780" s="160"/>
      <c r="J780" s="160"/>
    </row>
    <row r="781" spans="1:10" ht="18" customHeight="1" x14ac:dyDescent="0.2">
      <c r="A781" s="168" t="s">
        <v>417</v>
      </c>
      <c r="B781" s="133" t="s">
        <v>8</v>
      </c>
      <c r="C781" s="168" t="s">
        <v>9</v>
      </c>
      <c r="D781" s="168" t="s">
        <v>10</v>
      </c>
      <c r="E781" s="349" t="s">
        <v>454</v>
      </c>
      <c r="F781" s="349"/>
      <c r="G781" s="169" t="s">
        <v>11</v>
      </c>
      <c r="H781" s="133" t="s">
        <v>12</v>
      </c>
      <c r="I781" s="133" t="s">
        <v>13</v>
      </c>
      <c r="J781" s="133" t="s">
        <v>15</v>
      </c>
    </row>
    <row r="782" spans="1:10" ht="24" customHeight="1" x14ac:dyDescent="0.2">
      <c r="A782" s="138" t="s">
        <v>133</v>
      </c>
      <c r="B782" s="139" t="s">
        <v>418</v>
      </c>
      <c r="C782" s="138" t="s">
        <v>23</v>
      </c>
      <c r="D782" s="138" t="s">
        <v>419</v>
      </c>
      <c r="E782" s="385" t="s">
        <v>665</v>
      </c>
      <c r="F782" s="385"/>
      <c r="G782" s="140" t="s">
        <v>109</v>
      </c>
      <c r="H782" s="154">
        <v>1</v>
      </c>
      <c r="I782" s="141">
        <v>392.87</v>
      </c>
      <c r="J782" s="141">
        <v>392.87</v>
      </c>
    </row>
    <row r="783" spans="1:10" ht="26.1" customHeight="1" x14ac:dyDescent="0.2">
      <c r="A783" s="170" t="s">
        <v>134</v>
      </c>
      <c r="B783" s="155" t="s">
        <v>684</v>
      </c>
      <c r="C783" s="170" t="s">
        <v>23</v>
      </c>
      <c r="D783" s="170" t="s">
        <v>685</v>
      </c>
      <c r="E783" s="387" t="s">
        <v>459</v>
      </c>
      <c r="F783" s="387"/>
      <c r="G783" s="156" t="s">
        <v>39</v>
      </c>
      <c r="H783" s="157">
        <v>7</v>
      </c>
      <c r="I783" s="158">
        <v>35.409999999999997</v>
      </c>
      <c r="J783" s="158">
        <v>247.87</v>
      </c>
    </row>
    <row r="784" spans="1:10" ht="26.1" customHeight="1" x14ac:dyDescent="0.2">
      <c r="A784" s="170" t="s">
        <v>134</v>
      </c>
      <c r="B784" s="155" t="s">
        <v>686</v>
      </c>
      <c r="C784" s="170" t="s">
        <v>23</v>
      </c>
      <c r="D784" s="170" t="s">
        <v>687</v>
      </c>
      <c r="E784" s="387" t="s">
        <v>459</v>
      </c>
      <c r="F784" s="387"/>
      <c r="G784" s="156" t="s">
        <v>39</v>
      </c>
      <c r="H784" s="157">
        <v>3.5</v>
      </c>
      <c r="I784" s="158">
        <v>41.43</v>
      </c>
      <c r="J784" s="158">
        <v>145</v>
      </c>
    </row>
    <row r="785" spans="1:10" ht="25.5" x14ac:dyDescent="0.2">
      <c r="A785" s="171"/>
      <c r="B785" s="171"/>
      <c r="C785" s="171"/>
      <c r="D785" s="171"/>
      <c r="E785" s="171" t="s">
        <v>465</v>
      </c>
      <c r="F785" s="159">
        <v>338.48</v>
      </c>
      <c r="G785" s="171" t="s">
        <v>466</v>
      </c>
      <c r="H785" s="159">
        <v>0</v>
      </c>
      <c r="I785" s="171" t="s">
        <v>467</v>
      </c>
      <c r="J785" s="159">
        <v>338.48</v>
      </c>
    </row>
    <row r="786" spans="1:10" ht="15" thickBot="1" x14ac:dyDescent="0.25">
      <c r="A786" s="171"/>
      <c r="B786" s="171"/>
      <c r="C786" s="171"/>
      <c r="D786" s="171"/>
      <c r="E786" s="171" t="s">
        <v>468</v>
      </c>
      <c r="F786" s="159">
        <v>91.85</v>
      </c>
      <c r="G786" s="171"/>
      <c r="H786" s="384" t="s">
        <v>469</v>
      </c>
      <c r="I786" s="384"/>
      <c r="J786" s="159">
        <v>484.72</v>
      </c>
    </row>
    <row r="787" spans="1:10" ht="0.95" customHeight="1" thickTop="1" x14ac:dyDescent="0.2">
      <c r="A787" s="160"/>
      <c r="B787" s="160"/>
      <c r="C787" s="160"/>
      <c r="D787" s="160"/>
      <c r="E787" s="160"/>
      <c r="F787" s="160"/>
      <c r="G787" s="160"/>
      <c r="H787" s="160"/>
      <c r="I787" s="160"/>
      <c r="J787" s="160"/>
    </row>
    <row r="788" spans="1:10" ht="18" customHeight="1" x14ac:dyDescent="0.2">
      <c r="A788" s="168" t="s">
        <v>420</v>
      </c>
      <c r="B788" s="133" t="s">
        <v>8</v>
      </c>
      <c r="C788" s="168" t="s">
        <v>9</v>
      </c>
      <c r="D788" s="168" t="s">
        <v>10</v>
      </c>
      <c r="E788" s="349" t="s">
        <v>454</v>
      </c>
      <c r="F788" s="349"/>
      <c r="G788" s="169" t="s">
        <v>11</v>
      </c>
      <c r="H788" s="133" t="s">
        <v>12</v>
      </c>
      <c r="I788" s="133" t="s">
        <v>13</v>
      </c>
      <c r="J788" s="133" t="s">
        <v>15</v>
      </c>
    </row>
    <row r="789" spans="1:10" ht="26.1" customHeight="1" x14ac:dyDescent="0.2">
      <c r="A789" s="138" t="s">
        <v>133</v>
      </c>
      <c r="B789" s="139" t="s">
        <v>421</v>
      </c>
      <c r="C789" s="138" t="s">
        <v>23</v>
      </c>
      <c r="D789" s="138" t="s">
        <v>422</v>
      </c>
      <c r="E789" s="385" t="s">
        <v>665</v>
      </c>
      <c r="F789" s="385"/>
      <c r="G789" s="140" t="s">
        <v>109</v>
      </c>
      <c r="H789" s="154">
        <v>1</v>
      </c>
      <c r="I789" s="141">
        <v>168.37</v>
      </c>
      <c r="J789" s="141">
        <v>168.37</v>
      </c>
    </row>
    <row r="790" spans="1:10" ht="26.1" customHeight="1" x14ac:dyDescent="0.2">
      <c r="A790" s="170" t="s">
        <v>134</v>
      </c>
      <c r="B790" s="155" t="s">
        <v>684</v>
      </c>
      <c r="C790" s="170" t="s">
        <v>23</v>
      </c>
      <c r="D790" s="170" t="s">
        <v>685</v>
      </c>
      <c r="E790" s="387" t="s">
        <v>459</v>
      </c>
      <c r="F790" s="387"/>
      <c r="G790" s="156" t="s">
        <v>39</v>
      </c>
      <c r="H790" s="157">
        <v>3</v>
      </c>
      <c r="I790" s="158">
        <v>35.409999999999997</v>
      </c>
      <c r="J790" s="158">
        <v>106.23</v>
      </c>
    </row>
    <row r="791" spans="1:10" ht="26.1" customHeight="1" x14ac:dyDescent="0.2">
      <c r="A791" s="170" t="s">
        <v>134</v>
      </c>
      <c r="B791" s="155" t="s">
        <v>686</v>
      </c>
      <c r="C791" s="170" t="s">
        <v>23</v>
      </c>
      <c r="D791" s="170" t="s">
        <v>687</v>
      </c>
      <c r="E791" s="387" t="s">
        <v>459</v>
      </c>
      <c r="F791" s="387"/>
      <c r="G791" s="156" t="s">
        <v>39</v>
      </c>
      <c r="H791" s="157">
        <v>1.5</v>
      </c>
      <c r="I791" s="158">
        <v>41.43</v>
      </c>
      <c r="J791" s="158">
        <v>62.14</v>
      </c>
    </row>
    <row r="792" spans="1:10" ht="25.5" x14ac:dyDescent="0.2">
      <c r="A792" s="171"/>
      <c r="B792" s="171"/>
      <c r="C792" s="171"/>
      <c r="D792" s="171"/>
      <c r="E792" s="171" t="s">
        <v>465</v>
      </c>
      <c r="F792" s="159">
        <v>145.06</v>
      </c>
      <c r="G792" s="171" t="s">
        <v>466</v>
      </c>
      <c r="H792" s="159">
        <v>0</v>
      </c>
      <c r="I792" s="171" t="s">
        <v>467</v>
      </c>
      <c r="J792" s="159">
        <v>145.06</v>
      </c>
    </row>
    <row r="793" spans="1:10" ht="15" thickBot="1" x14ac:dyDescent="0.25">
      <c r="A793" s="171"/>
      <c r="B793" s="171"/>
      <c r="C793" s="171"/>
      <c r="D793" s="171"/>
      <c r="E793" s="171" t="s">
        <v>468</v>
      </c>
      <c r="F793" s="159">
        <v>39.36</v>
      </c>
      <c r="G793" s="171"/>
      <c r="H793" s="384" t="s">
        <v>469</v>
      </c>
      <c r="I793" s="384"/>
      <c r="J793" s="159">
        <v>207.73</v>
      </c>
    </row>
    <row r="794" spans="1:10" ht="0.95" customHeight="1" thickTop="1" x14ac:dyDescent="0.2">
      <c r="A794" s="160"/>
      <c r="B794" s="160"/>
      <c r="C794" s="160"/>
      <c r="D794" s="160"/>
      <c r="E794" s="160"/>
      <c r="F794" s="160"/>
      <c r="G794" s="160"/>
      <c r="H794" s="160"/>
      <c r="I794" s="160"/>
      <c r="J794" s="160"/>
    </row>
    <row r="795" spans="1:10" ht="18" customHeight="1" x14ac:dyDescent="0.2">
      <c r="A795" s="168" t="s">
        <v>423</v>
      </c>
      <c r="B795" s="133" t="s">
        <v>8</v>
      </c>
      <c r="C795" s="168" t="s">
        <v>9</v>
      </c>
      <c r="D795" s="168" t="s">
        <v>10</v>
      </c>
      <c r="E795" s="349" t="s">
        <v>454</v>
      </c>
      <c r="F795" s="349"/>
      <c r="G795" s="169" t="s">
        <v>11</v>
      </c>
      <c r="H795" s="133" t="s">
        <v>12</v>
      </c>
      <c r="I795" s="133" t="s">
        <v>13</v>
      </c>
      <c r="J795" s="133" t="s">
        <v>15</v>
      </c>
    </row>
    <row r="796" spans="1:10" ht="26.1" customHeight="1" x14ac:dyDescent="0.2">
      <c r="A796" s="138" t="s">
        <v>133</v>
      </c>
      <c r="B796" s="139" t="s">
        <v>424</v>
      </c>
      <c r="C796" s="138" t="s">
        <v>23</v>
      </c>
      <c r="D796" s="138" t="s">
        <v>425</v>
      </c>
      <c r="E796" s="385" t="s">
        <v>665</v>
      </c>
      <c r="F796" s="385"/>
      <c r="G796" s="140" t="s">
        <v>109</v>
      </c>
      <c r="H796" s="154">
        <v>1</v>
      </c>
      <c r="I796" s="141">
        <v>101.01</v>
      </c>
      <c r="J796" s="141">
        <v>101.01</v>
      </c>
    </row>
    <row r="797" spans="1:10" ht="26.1" customHeight="1" x14ac:dyDescent="0.2">
      <c r="A797" s="170" t="s">
        <v>134</v>
      </c>
      <c r="B797" s="155" t="s">
        <v>684</v>
      </c>
      <c r="C797" s="170" t="s">
        <v>23</v>
      </c>
      <c r="D797" s="170" t="s">
        <v>685</v>
      </c>
      <c r="E797" s="387" t="s">
        <v>459</v>
      </c>
      <c r="F797" s="387"/>
      <c r="G797" s="156" t="s">
        <v>39</v>
      </c>
      <c r="H797" s="157">
        <v>1.8</v>
      </c>
      <c r="I797" s="158">
        <v>35.409999999999997</v>
      </c>
      <c r="J797" s="158">
        <v>63.73</v>
      </c>
    </row>
    <row r="798" spans="1:10" ht="26.1" customHeight="1" x14ac:dyDescent="0.2">
      <c r="A798" s="170" t="s">
        <v>134</v>
      </c>
      <c r="B798" s="155" t="s">
        <v>686</v>
      </c>
      <c r="C798" s="170" t="s">
        <v>23</v>
      </c>
      <c r="D798" s="170" t="s">
        <v>687</v>
      </c>
      <c r="E798" s="387" t="s">
        <v>459</v>
      </c>
      <c r="F798" s="387"/>
      <c r="G798" s="156" t="s">
        <v>39</v>
      </c>
      <c r="H798" s="157">
        <v>0.9</v>
      </c>
      <c r="I798" s="158">
        <v>41.43</v>
      </c>
      <c r="J798" s="158">
        <v>37.28</v>
      </c>
    </row>
    <row r="799" spans="1:10" ht="25.5" x14ac:dyDescent="0.2">
      <c r="A799" s="171"/>
      <c r="B799" s="171"/>
      <c r="C799" s="171"/>
      <c r="D799" s="171"/>
      <c r="E799" s="171" t="s">
        <v>465</v>
      </c>
      <c r="F799" s="159">
        <v>87.03</v>
      </c>
      <c r="G799" s="171" t="s">
        <v>466</v>
      </c>
      <c r="H799" s="159">
        <v>0</v>
      </c>
      <c r="I799" s="171" t="s">
        <v>467</v>
      </c>
      <c r="J799" s="159">
        <v>87.03</v>
      </c>
    </row>
    <row r="800" spans="1:10" ht="15" thickBot="1" x14ac:dyDescent="0.25">
      <c r="A800" s="171"/>
      <c r="B800" s="171"/>
      <c r="C800" s="171"/>
      <c r="D800" s="171"/>
      <c r="E800" s="171" t="s">
        <v>468</v>
      </c>
      <c r="F800" s="159">
        <v>23.61</v>
      </c>
      <c r="G800" s="171"/>
      <c r="H800" s="384" t="s">
        <v>469</v>
      </c>
      <c r="I800" s="384"/>
      <c r="J800" s="159">
        <v>124.62</v>
      </c>
    </row>
    <row r="801" spans="1:10" ht="0.95" customHeight="1" thickTop="1" x14ac:dyDescent="0.2">
      <c r="A801" s="160"/>
      <c r="B801" s="160"/>
      <c r="C801" s="160"/>
      <c r="D801" s="160"/>
      <c r="E801" s="160"/>
      <c r="F801" s="160"/>
      <c r="G801" s="160"/>
      <c r="H801" s="160"/>
      <c r="I801" s="160"/>
      <c r="J801" s="160"/>
    </row>
    <row r="802" spans="1:10" ht="18" customHeight="1" x14ac:dyDescent="0.2">
      <c r="A802" s="168" t="s">
        <v>427</v>
      </c>
      <c r="B802" s="133" t="s">
        <v>8</v>
      </c>
      <c r="C802" s="168" t="s">
        <v>9</v>
      </c>
      <c r="D802" s="168" t="s">
        <v>10</v>
      </c>
      <c r="E802" s="349" t="s">
        <v>454</v>
      </c>
      <c r="F802" s="349"/>
      <c r="G802" s="169" t="s">
        <v>11</v>
      </c>
      <c r="H802" s="133" t="s">
        <v>12</v>
      </c>
      <c r="I802" s="133" t="s">
        <v>13</v>
      </c>
      <c r="J802" s="133" t="s">
        <v>15</v>
      </c>
    </row>
    <row r="803" spans="1:10" ht="26.1" customHeight="1" x14ac:dyDescent="0.2">
      <c r="A803" s="138" t="s">
        <v>133</v>
      </c>
      <c r="B803" s="139" t="s">
        <v>428</v>
      </c>
      <c r="C803" s="138" t="s">
        <v>110</v>
      </c>
      <c r="D803" s="138" t="s">
        <v>232</v>
      </c>
      <c r="E803" s="385" t="s">
        <v>449</v>
      </c>
      <c r="F803" s="385"/>
      <c r="G803" s="140" t="s">
        <v>123</v>
      </c>
      <c r="H803" s="154">
        <v>1</v>
      </c>
      <c r="I803" s="141">
        <v>24.78</v>
      </c>
      <c r="J803" s="141">
        <v>24.78</v>
      </c>
    </row>
    <row r="804" spans="1:10" ht="20.100000000000001" customHeight="1" x14ac:dyDescent="0.2">
      <c r="A804" s="168" t="s">
        <v>169</v>
      </c>
      <c r="B804" s="133" t="s">
        <v>8</v>
      </c>
      <c r="C804" s="168" t="s">
        <v>9</v>
      </c>
      <c r="D804" s="168" t="s">
        <v>470</v>
      </c>
      <c r="E804" s="133" t="s">
        <v>471</v>
      </c>
      <c r="F804" s="350" t="s">
        <v>472</v>
      </c>
      <c r="G804" s="350"/>
      <c r="H804" s="350"/>
      <c r="I804" s="350"/>
      <c r="J804" s="133" t="s">
        <v>473</v>
      </c>
    </row>
    <row r="805" spans="1:10" ht="24" customHeight="1" x14ac:dyDescent="0.2">
      <c r="A805" s="172" t="s">
        <v>137</v>
      </c>
      <c r="B805" s="161" t="s">
        <v>121</v>
      </c>
      <c r="C805" s="172" t="s">
        <v>110</v>
      </c>
      <c r="D805" s="172" t="s">
        <v>122</v>
      </c>
      <c r="E805" s="162">
        <v>1</v>
      </c>
      <c r="F805" s="172"/>
      <c r="G805" s="172"/>
      <c r="H805" s="172"/>
      <c r="I805" s="174">
        <v>23.782399999999999</v>
      </c>
      <c r="J805" s="174">
        <v>23.782399999999999</v>
      </c>
    </row>
    <row r="806" spans="1:10" ht="20.100000000000001" customHeight="1" x14ac:dyDescent="0.2">
      <c r="A806" s="345"/>
      <c r="B806" s="345"/>
      <c r="C806" s="345"/>
      <c r="D806" s="345"/>
      <c r="E806" s="345"/>
      <c r="F806" s="345" t="s">
        <v>474</v>
      </c>
      <c r="G806" s="345"/>
      <c r="H806" s="345"/>
      <c r="I806" s="345"/>
      <c r="J806" s="163">
        <v>23.782399999999999</v>
      </c>
    </row>
    <row r="807" spans="1:10" ht="20.100000000000001" customHeight="1" x14ac:dyDescent="0.2">
      <c r="A807" s="345"/>
      <c r="B807" s="345"/>
      <c r="C807" s="345"/>
      <c r="D807" s="345"/>
      <c r="E807" s="345"/>
      <c r="F807" s="345" t="s">
        <v>475</v>
      </c>
      <c r="G807" s="345"/>
      <c r="H807" s="345"/>
      <c r="I807" s="345"/>
      <c r="J807" s="163">
        <v>0</v>
      </c>
    </row>
    <row r="808" spans="1:10" ht="20.100000000000001" customHeight="1" x14ac:dyDescent="0.2">
      <c r="A808" s="345"/>
      <c r="B808" s="345"/>
      <c r="C808" s="345"/>
      <c r="D808" s="345"/>
      <c r="E808" s="345"/>
      <c r="F808" s="345" t="s">
        <v>476</v>
      </c>
      <c r="G808" s="345"/>
      <c r="H808" s="345"/>
      <c r="I808" s="345"/>
      <c r="J808" s="163">
        <v>23.782399999999999</v>
      </c>
    </row>
    <row r="809" spans="1:10" ht="20.100000000000001" customHeight="1" x14ac:dyDescent="0.2">
      <c r="A809" s="345"/>
      <c r="B809" s="345"/>
      <c r="C809" s="345"/>
      <c r="D809" s="345"/>
      <c r="E809" s="345"/>
      <c r="F809" s="345" t="s">
        <v>477</v>
      </c>
      <c r="G809" s="345"/>
      <c r="H809" s="345"/>
      <c r="I809" s="345"/>
      <c r="J809" s="163">
        <v>4.2000000000000003E-2</v>
      </c>
    </row>
    <row r="810" spans="1:10" ht="20.100000000000001" customHeight="1" x14ac:dyDescent="0.2">
      <c r="A810" s="345"/>
      <c r="B810" s="345"/>
      <c r="C810" s="345"/>
      <c r="D810" s="345"/>
      <c r="E810" s="345"/>
      <c r="F810" s="345" t="s">
        <v>478</v>
      </c>
      <c r="G810" s="345"/>
      <c r="H810" s="345"/>
      <c r="I810" s="345"/>
      <c r="J810" s="163">
        <v>0.99960000000000004</v>
      </c>
    </row>
    <row r="811" spans="1:10" ht="20.100000000000001" customHeight="1" x14ac:dyDescent="0.2">
      <c r="A811" s="345"/>
      <c r="B811" s="345"/>
      <c r="C811" s="345"/>
      <c r="D811" s="345"/>
      <c r="E811" s="345"/>
      <c r="F811" s="345" t="s">
        <v>479</v>
      </c>
      <c r="G811" s="345"/>
      <c r="H811" s="345"/>
      <c r="I811" s="345"/>
      <c r="J811" s="163">
        <v>1</v>
      </c>
    </row>
    <row r="812" spans="1:10" ht="20.100000000000001" customHeight="1" x14ac:dyDescent="0.2">
      <c r="A812" s="345"/>
      <c r="B812" s="345"/>
      <c r="C812" s="345"/>
      <c r="D812" s="345"/>
      <c r="E812" s="345"/>
      <c r="F812" s="345" t="s">
        <v>480</v>
      </c>
      <c r="G812" s="345"/>
      <c r="H812" s="345"/>
      <c r="I812" s="345"/>
      <c r="J812" s="163">
        <v>23.782399999999999</v>
      </c>
    </row>
    <row r="813" spans="1:10" ht="25.5" x14ac:dyDescent="0.2">
      <c r="A813" s="171"/>
      <c r="B813" s="171"/>
      <c r="C813" s="171"/>
      <c r="D813" s="171"/>
      <c r="E813" s="171" t="s">
        <v>465</v>
      </c>
      <c r="F813" s="159">
        <v>23.782399999999999</v>
      </c>
      <c r="G813" s="171" t="s">
        <v>466</v>
      </c>
      <c r="H813" s="159">
        <v>0</v>
      </c>
      <c r="I813" s="171" t="s">
        <v>467</v>
      </c>
      <c r="J813" s="159">
        <v>23.782399999999999</v>
      </c>
    </row>
    <row r="814" spans="1:10" ht="15" thickBot="1" x14ac:dyDescent="0.25">
      <c r="A814" s="171"/>
      <c r="B814" s="171"/>
      <c r="C814" s="171"/>
      <c r="D814" s="171"/>
      <c r="E814" s="171" t="s">
        <v>468</v>
      </c>
      <c r="F814" s="159">
        <v>5.79</v>
      </c>
      <c r="G814" s="171"/>
      <c r="H814" s="384" t="s">
        <v>469</v>
      </c>
      <c r="I814" s="384"/>
      <c r="J814" s="159">
        <v>30.57</v>
      </c>
    </row>
    <row r="815" spans="1:10" ht="0.95" customHeight="1" thickTop="1" x14ac:dyDescent="0.2">
      <c r="A815" s="160"/>
      <c r="B815" s="160"/>
      <c r="C815" s="160"/>
      <c r="D815" s="160"/>
      <c r="E815" s="160"/>
      <c r="F815" s="160"/>
      <c r="G815" s="160"/>
      <c r="H815" s="160"/>
      <c r="I815" s="160"/>
      <c r="J815" s="160"/>
    </row>
    <row r="816" spans="1:10" ht="18" customHeight="1" x14ac:dyDescent="0.2">
      <c r="A816" s="168" t="s">
        <v>429</v>
      </c>
      <c r="B816" s="133" t="s">
        <v>8</v>
      </c>
      <c r="C816" s="168" t="s">
        <v>9</v>
      </c>
      <c r="D816" s="168" t="s">
        <v>10</v>
      </c>
      <c r="E816" s="349" t="s">
        <v>454</v>
      </c>
      <c r="F816" s="349"/>
      <c r="G816" s="169" t="s">
        <v>11</v>
      </c>
      <c r="H816" s="133" t="s">
        <v>12</v>
      </c>
      <c r="I816" s="133" t="s">
        <v>13</v>
      </c>
      <c r="J816" s="133" t="s">
        <v>15</v>
      </c>
    </row>
    <row r="817" spans="1:10" ht="39" customHeight="1" x14ac:dyDescent="0.2">
      <c r="A817" s="138" t="s">
        <v>133</v>
      </c>
      <c r="B817" s="139" t="s">
        <v>430</v>
      </c>
      <c r="C817" s="138" t="s">
        <v>110</v>
      </c>
      <c r="D817" s="138" t="s">
        <v>288</v>
      </c>
      <c r="E817" s="385" t="s">
        <v>449</v>
      </c>
      <c r="F817" s="385"/>
      <c r="G817" s="140" t="s">
        <v>233</v>
      </c>
      <c r="H817" s="154">
        <v>1</v>
      </c>
      <c r="I817" s="141">
        <v>0.9</v>
      </c>
      <c r="J817" s="141">
        <v>0.9</v>
      </c>
    </row>
    <row r="818" spans="1:10" ht="20.100000000000001" customHeight="1" x14ac:dyDescent="0.2">
      <c r="A818" s="345"/>
      <c r="B818" s="345"/>
      <c r="C818" s="345"/>
      <c r="D818" s="345"/>
      <c r="E818" s="345"/>
      <c r="F818" s="345" t="s">
        <v>476</v>
      </c>
      <c r="G818" s="345"/>
      <c r="H818" s="345"/>
      <c r="I818" s="345"/>
      <c r="J818" s="163">
        <v>0</v>
      </c>
    </row>
    <row r="819" spans="1:10" ht="20.100000000000001" customHeight="1" x14ac:dyDescent="0.2">
      <c r="A819" s="345"/>
      <c r="B819" s="345"/>
      <c r="C819" s="345"/>
      <c r="D819" s="345"/>
      <c r="E819" s="345"/>
      <c r="F819" s="345" t="s">
        <v>477</v>
      </c>
      <c r="G819" s="345"/>
      <c r="H819" s="345"/>
      <c r="I819" s="345"/>
      <c r="J819" s="163">
        <v>0</v>
      </c>
    </row>
    <row r="820" spans="1:10" ht="20.100000000000001" customHeight="1" x14ac:dyDescent="0.2">
      <c r="A820" s="345"/>
      <c r="B820" s="345"/>
      <c r="C820" s="345"/>
      <c r="D820" s="345"/>
      <c r="E820" s="345"/>
      <c r="F820" s="345" t="s">
        <v>478</v>
      </c>
      <c r="G820" s="345"/>
      <c r="H820" s="345"/>
      <c r="I820" s="345"/>
      <c r="J820" s="163">
        <v>0</v>
      </c>
    </row>
    <row r="821" spans="1:10" ht="20.100000000000001" customHeight="1" x14ac:dyDescent="0.2">
      <c r="A821" s="345"/>
      <c r="B821" s="345"/>
      <c r="C821" s="345"/>
      <c r="D821" s="345"/>
      <c r="E821" s="345"/>
      <c r="F821" s="345" t="s">
        <v>479</v>
      </c>
      <c r="G821" s="345"/>
      <c r="H821" s="345"/>
      <c r="I821" s="345"/>
      <c r="J821" s="163">
        <v>1</v>
      </c>
    </row>
    <row r="822" spans="1:10" ht="20.100000000000001" customHeight="1" x14ac:dyDescent="0.2">
      <c r="A822" s="345"/>
      <c r="B822" s="345"/>
      <c r="C822" s="345"/>
      <c r="D822" s="345"/>
      <c r="E822" s="345"/>
      <c r="F822" s="345" t="s">
        <v>480</v>
      </c>
      <c r="G822" s="345"/>
      <c r="H822" s="345"/>
      <c r="I822" s="345"/>
      <c r="J822" s="163">
        <v>0</v>
      </c>
    </row>
    <row r="823" spans="1:10" ht="20.100000000000001" customHeight="1" x14ac:dyDescent="0.2">
      <c r="A823" s="168" t="s">
        <v>179</v>
      </c>
      <c r="B823" s="133" t="s">
        <v>9</v>
      </c>
      <c r="C823" s="168" t="s">
        <v>8</v>
      </c>
      <c r="D823" s="168" t="s">
        <v>521</v>
      </c>
      <c r="E823" s="133" t="s">
        <v>471</v>
      </c>
      <c r="F823" s="133" t="s">
        <v>268</v>
      </c>
      <c r="G823" s="350" t="s">
        <v>513</v>
      </c>
      <c r="H823" s="350"/>
      <c r="I823" s="350"/>
      <c r="J823" s="133" t="s">
        <v>473</v>
      </c>
    </row>
    <row r="824" spans="1:10" ht="26.1" customHeight="1" x14ac:dyDescent="0.2">
      <c r="A824" s="172" t="s">
        <v>137</v>
      </c>
      <c r="B824" s="161" t="s">
        <v>110</v>
      </c>
      <c r="C824" s="172" t="s">
        <v>688</v>
      </c>
      <c r="D824" s="172" t="s">
        <v>689</v>
      </c>
      <c r="E824" s="162">
        <v>6.6699999999999997E-3</v>
      </c>
      <c r="F824" s="164" t="s">
        <v>155</v>
      </c>
      <c r="G824" s="389">
        <v>114</v>
      </c>
      <c r="H824" s="389"/>
      <c r="I824" s="386"/>
      <c r="J824" s="174">
        <v>0.76039999999999996</v>
      </c>
    </row>
    <row r="825" spans="1:10" ht="20.100000000000001" customHeight="1" x14ac:dyDescent="0.2">
      <c r="A825" s="345"/>
      <c r="B825" s="345"/>
      <c r="C825" s="345"/>
      <c r="D825" s="345"/>
      <c r="E825" s="345"/>
      <c r="F825" s="345" t="s">
        <v>530</v>
      </c>
      <c r="G825" s="345"/>
      <c r="H825" s="345"/>
      <c r="I825" s="345"/>
      <c r="J825" s="163">
        <v>0.76039999999999996</v>
      </c>
    </row>
    <row r="826" spans="1:10" ht="20.100000000000001" customHeight="1" x14ac:dyDescent="0.2">
      <c r="A826" s="168" t="s">
        <v>533</v>
      </c>
      <c r="B826" s="133" t="s">
        <v>9</v>
      </c>
      <c r="C826" s="168" t="s">
        <v>137</v>
      </c>
      <c r="D826" s="168" t="s">
        <v>534</v>
      </c>
      <c r="E826" s="133" t="s">
        <v>8</v>
      </c>
      <c r="F826" s="133" t="s">
        <v>471</v>
      </c>
      <c r="G826" s="169" t="s">
        <v>268</v>
      </c>
      <c r="H826" s="350" t="s">
        <v>513</v>
      </c>
      <c r="I826" s="350"/>
      <c r="J826" s="133" t="s">
        <v>473</v>
      </c>
    </row>
    <row r="827" spans="1:10" ht="39" customHeight="1" x14ac:dyDescent="0.2">
      <c r="A827" s="170" t="s">
        <v>535</v>
      </c>
      <c r="B827" s="155" t="s">
        <v>110</v>
      </c>
      <c r="C827" s="170" t="s">
        <v>688</v>
      </c>
      <c r="D827" s="170" t="s">
        <v>536</v>
      </c>
      <c r="E827" s="155">
        <v>5914655</v>
      </c>
      <c r="F827" s="157">
        <v>4.0000000000000001E-3</v>
      </c>
      <c r="G827" s="156" t="s">
        <v>120</v>
      </c>
      <c r="H827" s="388">
        <v>35.18</v>
      </c>
      <c r="I827" s="387"/>
      <c r="J827" s="173">
        <v>0.14069999999999999</v>
      </c>
    </row>
    <row r="828" spans="1:10" ht="20.100000000000001" customHeight="1" x14ac:dyDescent="0.2">
      <c r="A828" s="345"/>
      <c r="B828" s="345"/>
      <c r="C828" s="345"/>
      <c r="D828" s="345"/>
      <c r="E828" s="345"/>
      <c r="F828" s="345" t="s">
        <v>537</v>
      </c>
      <c r="G828" s="345"/>
      <c r="H828" s="345"/>
      <c r="I828" s="345"/>
      <c r="J828" s="163">
        <v>0.14069999999999999</v>
      </c>
    </row>
    <row r="829" spans="1:10" ht="20.100000000000001" customHeight="1" x14ac:dyDescent="0.2">
      <c r="A829" s="168" t="s">
        <v>538</v>
      </c>
      <c r="B829" s="133" t="s">
        <v>9</v>
      </c>
      <c r="C829" s="168" t="s">
        <v>137</v>
      </c>
      <c r="D829" s="168" t="s">
        <v>539</v>
      </c>
      <c r="E829" s="133" t="s">
        <v>471</v>
      </c>
      <c r="F829" s="133" t="s">
        <v>268</v>
      </c>
      <c r="G829" s="348" t="s">
        <v>540</v>
      </c>
      <c r="H829" s="350"/>
      <c r="I829" s="350"/>
      <c r="J829" s="133" t="s">
        <v>473</v>
      </c>
    </row>
    <row r="830" spans="1:10" ht="20.100000000000001" customHeight="1" x14ac:dyDescent="0.2">
      <c r="A830" s="169"/>
      <c r="B830" s="169"/>
      <c r="C830" s="169"/>
      <c r="D830" s="169"/>
      <c r="E830" s="169"/>
      <c r="F830" s="169"/>
      <c r="G830" s="169" t="s">
        <v>541</v>
      </c>
      <c r="H830" s="169" t="s">
        <v>542</v>
      </c>
      <c r="I830" s="169" t="s">
        <v>543</v>
      </c>
      <c r="J830" s="169"/>
    </row>
    <row r="831" spans="1:10" ht="50.1" customHeight="1" x14ac:dyDescent="0.2">
      <c r="A831" s="170" t="s">
        <v>539</v>
      </c>
      <c r="B831" s="155" t="s">
        <v>110</v>
      </c>
      <c r="C831" s="170" t="s">
        <v>688</v>
      </c>
      <c r="D831" s="170" t="s">
        <v>690</v>
      </c>
      <c r="E831" s="157">
        <v>4.0000000000000001E-3</v>
      </c>
      <c r="F831" s="156" t="s">
        <v>341</v>
      </c>
      <c r="G831" s="155" t="s">
        <v>1134</v>
      </c>
      <c r="H831" s="155" t="s">
        <v>1135</v>
      </c>
      <c r="I831" s="155" t="s">
        <v>1136</v>
      </c>
      <c r="J831" s="173">
        <v>0</v>
      </c>
    </row>
    <row r="832" spans="1:10" ht="20.100000000000001" customHeight="1" x14ac:dyDescent="0.2">
      <c r="A832" s="345"/>
      <c r="B832" s="345"/>
      <c r="C832" s="345"/>
      <c r="D832" s="345"/>
      <c r="E832" s="345"/>
      <c r="F832" s="345" t="s">
        <v>547</v>
      </c>
      <c r="G832" s="345"/>
      <c r="H832" s="345"/>
      <c r="I832" s="345"/>
      <c r="J832" s="163">
        <v>0</v>
      </c>
    </row>
    <row r="833" spans="1:10" ht="25.5" x14ac:dyDescent="0.2">
      <c r="A833" s="171"/>
      <c r="B833" s="171"/>
      <c r="C833" s="171"/>
      <c r="D833" s="171"/>
      <c r="E833" s="171" t="s">
        <v>465</v>
      </c>
      <c r="F833" s="159">
        <v>4.6254262560777956E-2</v>
      </c>
      <c r="G833" s="171" t="s">
        <v>466</v>
      </c>
      <c r="H833" s="159">
        <v>0</v>
      </c>
      <c r="I833" s="171" t="s">
        <v>467</v>
      </c>
      <c r="J833" s="159">
        <v>4.6254262560777956E-2</v>
      </c>
    </row>
    <row r="834" spans="1:10" ht="15" thickBot="1" x14ac:dyDescent="0.25">
      <c r="A834" s="171"/>
      <c r="B834" s="171"/>
      <c r="C834" s="171"/>
      <c r="D834" s="171"/>
      <c r="E834" s="171" t="s">
        <v>468</v>
      </c>
      <c r="F834" s="159">
        <v>0.21</v>
      </c>
      <c r="G834" s="171"/>
      <c r="H834" s="384" t="s">
        <v>469</v>
      </c>
      <c r="I834" s="384"/>
      <c r="J834" s="159">
        <v>1.1100000000000001</v>
      </c>
    </row>
    <row r="835" spans="1:10" ht="0.95" customHeight="1" thickTop="1" x14ac:dyDescent="0.2">
      <c r="A835" s="160"/>
      <c r="B835" s="160"/>
      <c r="C835" s="160"/>
      <c r="D835" s="160"/>
      <c r="E835" s="160"/>
      <c r="F835" s="160"/>
      <c r="G835" s="160"/>
      <c r="H835" s="160"/>
      <c r="I835" s="160"/>
      <c r="J835" s="160"/>
    </row>
    <row r="836" spans="1:10" ht="18" customHeight="1" x14ac:dyDescent="0.2">
      <c r="A836" s="168" t="s">
        <v>431</v>
      </c>
      <c r="B836" s="133" t="s">
        <v>8</v>
      </c>
      <c r="C836" s="168" t="s">
        <v>9</v>
      </c>
      <c r="D836" s="168" t="s">
        <v>10</v>
      </c>
      <c r="E836" s="349" t="s">
        <v>454</v>
      </c>
      <c r="F836" s="349"/>
      <c r="G836" s="169" t="s">
        <v>11</v>
      </c>
      <c r="H836" s="133" t="s">
        <v>12</v>
      </c>
      <c r="I836" s="133" t="s">
        <v>13</v>
      </c>
      <c r="J836" s="133" t="s">
        <v>15</v>
      </c>
    </row>
    <row r="837" spans="1:10" ht="51.95" customHeight="1" x14ac:dyDescent="0.2">
      <c r="A837" s="138" t="s">
        <v>133</v>
      </c>
      <c r="B837" s="139" t="s">
        <v>432</v>
      </c>
      <c r="C837" s="138" t="s">
        <v>110</v>
      </c>
      <c r="D837" s="138" t="s">
        <v>286</v>
      </c>
      <c r="E837" s="385" t="s">
        <v>449</v>
      </c>
      <c r="F837" s="385"/>
      <c r="G837" s="140" t="s">
        <v>234</v>
      </c>
      <c r="H837" s="154">
        <v>1</v>
      </c>
      <c r="I837" s="141">
        <v>0.8</v>
      </c>
      <c r="J837" s="141">
        <v>0.8</v>
      </c>
    </row>
    <row r="838" spans="1:10" ht="20.100000000000001" customHeight="1" x14ac:dyDescent="0.2">
      <c r="A838" s="345"/>
      <c r="B838" s="345"/>
      <c r="C838" s="345"/>
      <c r="D838" s="345"/>
      <c r="E838" s="345"/>
      <c r="F838" s="345" t="s">
        <v>476</v>
      </c>
      <c r="G838" s="345"/>
      <c r="H838" s="345"/>
      <c r="I838" s="345"/>
      <c r="J838" s="163">
        <v>0</v>
      </c>
    </row>
    <row r="839" spans="1:10" ht="20.100000000000001" customHeight="1" x14ac:dyDescent="0.2">
      <c r="A839" s="345"/>
      <c r="B839" s="345"/>
      <c r="C839" s="345"/>
      <c r="D839" s="345"/>
      <c r="E839" s="345"/>
      <c r="F839" s="345" t="s">
        <v>477</v>
      </c>
      <c r="G839" s="345"/>
      <c r="H839" s="345"/>
      <c r="I839" s="345"/>
      <c r="J839" s="163">
        <v>0</v>
      </c>
    </row>
    <row r="840" spans="1:10" ht="20.100000000000001" customHeight="1" x14ac:dyDescent="0.2">
      <c r="A840" s="345"/>
      <c r="B840" s="345"/>
      <c r="C840" s="345"/>
      <c r="D840" s="345"/>
      <c r="E840" s="345"/>
      <c r="F840" s="345" t="s">
        <v>478</v>
      </c>
      <c r="G840" s="345"/>
      <c r="H840" s="345"/>
      <c r="I840" s="345"/>
      <c r="J840" s="163">
        <v>0</v>
      </c>
    </row>
    <row r="841" spans="1:10" ht="20.100000000000001" customHeight="1" x14ac:dyDescent="0.2">
      <c r="A841" s="345"/>
      <c r="B841" s="345"/>
      <c r="C841" s="345"/>
      <c r="D841" s="345"/>
      <c r="E841" s="345"/>
      <c r="F841" s="345" t="s">
        <v>479</v>
      </c>
      <c r="G841" s="345"/>
      <c r="H841" s="345"/>
      <c r="I841" s="345"/>
      <c r="J841" s="163">
        <v>1</v>
      </c>
    </row>
    <row r="842" spans="1:10" ht="20.100000000000001" customHeight="1" x14ac:dyDescent="0.2">
      <c r="A842" s="345"/>
      <c r="B842" s="345"/>
      <c r="C842" s="345"/>
      <c r="D842" s="345"/>
      <c r="E842" s="345"/>
      <c r="F842" s="345" t="s">
        <v>480</v>
      </c>
      <c r="G842" s="345"/>
      <c r="H842" s="345"/>
      <c r="I842" s="345"/>
      <c r="J842" s="163">
        <v>0</v>
      </c>
    </row>
    <row r="843" spans="1:10" ht="20.100000000000001" customHeight="1" x14ac:dyDescent="0.2">
      <c r="A843" s="168" t="s">
        <v>511</v>
      </c>
      <c r="B843" s="133" t="s">
        <v>9</v>
      </c>
      <c r="C843" s="168" t="s">
        <v>8</v>
      </c>
      <c r="D843" s="168" t="s">
        <v>512</v>
      </c>
      <c r="E843" s="133" t="s">
        <v>471</v>
      </c>
      <c r="F843" s="133" t="s">
        <v>268</v>
      </c>
      <c r="G843" s="350" t="s">
        <v>513</v>
      </c>
      <c r="H843" s="350"/>
      <c r="I843" s="350"/>
      <c r="J843" s="133" t="s">
        <v>473</v>
      </c>
    </row>
    <row r="844" spans="1:10" ht="26.1" customHeight="1" x14ac:dyDescent="0.2">
      <c r="A844" s="170" t="s">
        <v>514</v>
      </c>
      <c r="B844" s="155" t="s">
        <v>110</v>
      </c>
      <c r="C844" s="170">
        <v>5213840</v>
      </c>
      <c r="D844" s="170" t="s">
        <v>691</v>
      </c>
      <c r="E844" s="157">
        <v>6.6699999999999997E-3</v>
      </c>
      <c r="F844" s="156" t="s">
        <v>25</v>
      </c>
      <c r="G844" s="388">
        <v>49.93</v>
      </c>
      <c r="H844" s="388"/>
      <c r="I844" s="387"/>
      <c r="J844" s="173">
        <v>0.33300000000000002</v>
      </c>
    </row>
    <row r="845" spans="1:10" ht="20.100000000000001" customHeight="1" x14ac:dyDescent="0.2">
      <c r="A845" s="345"/>
      <c r="B845" s="345"/>
      <c r="C845" s="345"/>
      <c r="D845" s="345"/>
      <c r="E845" s="345"/>
      <c r="F845" s="345" t="s">
        <v>516</v>
      </c>
      <c r="G845" s="345"/>
      <c r="H845" s="345"/>
      <c r="I845" s="345"/>
      <c r="J845" s="163">
        <v>0.33300000000000002</v>
      </c>
    </row>
    <row r="846" spans="1:10" ht="20.100000000000001" customHeight="1" x14ac:dyDescent="0.2">
      <c r="A846" s="168" t="s">
        <v>533</v>
      </c>
      <c r="B846" s="133" t="s">
        <v>9</v>
      </c>
      <c r="C846" s="168" t="s">
        <v>137</v>
      </c>
      <c r="D846" s="168" t="s">
        <v>534</v>
      </c>
      <c r="E846" s="133" t="s">
        <v>8</v>
      </c>
      <c r="F846" s="133" t="s">
        <v>471</v>
      </c>
      <c r="G846" s="169" t="s">
        <v>268</v>
      </c>
      <c r="H846" s="350" t="s">
        <v>513</v>
      </c>
      <c r="I846" s="350"/>
      <c r="J846" s="133" t="s">
        <v>473</v>
      </c>
    </row>
    <row r="847" spans="1:10" ht="39" customHeight="1" x14ac:dyDescent="0.2">
      <c r="A847" s="170" t="s">
        <v>535</v>
      </c>
      <c r="B847" s="155" t="s">
        <v>110</v>
      </c>
      <c r="C847" s="170">
        <v>5213840</v>
      </c>
      <c r="D847" s="170" t="s">
        <v>536</v>
      </c>
      <c r="E847" s="155">
        <v>5914655</v>
      </c>
      <c r="F847" s="157">
        <v>1.321E-2</v>
      </c>
      <c r="G847" s="156" t="s">
        <v>120</v>
      </c>
      <c r="H847" s="388">
        <v>35.18</v>
      </c>
      <c r="I847" s="387"/>
      <c r="J847" s="173">
        <v>0.4647</v>
      </c>
    </row>
    <row r="848" spans="1:10" ht="20.100000000000001" customHeight="1" x14ac:dyDescent="0.2">
      <c r="A848" s="345"/>
      <c r="B848" s="345"/>
      <c r="C848" s="345"/>
      <c r="D848" s="345"/>
      <c r="E848" s="345"/>
      <c r="F848" s="345" t="s">
        <v>537</v>
      </c>
      <c r="G848" s="345"/>
      <c r="H848" s="345"/>
      <c r="I848" s="345"/>
      <c r="J848" s="163">
        <v>0.4647</v>
      </c>
    </row>
    <row r="849" spans="1:10" ht="20.100000000000001" customHeight="1" x14ac:dyDescent="0.2">
      <c r="A849" s="168" t="s">
        <v>538</v>
      </c>
      <c r="B849" s="133" t="s">
        <v>9</v>
      </c>
      <c r="C849" s="168" t="s">
        <v>137</v>
      </c>
      <c r="D849" s="168" t="s">
        <v>539</v>
      </c>
      <c r="E849" s="133" t="s">
        <v>471</v>
      </c>
      <c r="F849" s="133" t="s">
        <v>268</v>
      </c>
      <c r="G849" s="348" t="s">
        <v>540</v>
      </c>
      <c r="H849" s="350"/>
      <c r="I849" s="350"/>
      <c r="J849" s="133" t="s">
        <v>473</v>
      </c>
    </row>
    <row r="850" spans="1:10" ht="20.100000000000001" customHeight="1" x14ac:dyDescent="0.2">
      <c r="A850" s="169"/>
      <c r="B850" s="169"/>
      <c r="C850" s="169"/>
      <c r="D850" s="169"/>
      <c r="E850" s="169"/>
      <c r="F850" s="169"/>
      <c r="G850" s="169" t="s">
        <v>541</v>
      </c>
      <c r="H850" s="169" t="s">
        <v>542</v>
      </c>
      <c r="I850" s="169" t="s">
        <v>543</v>
      </c>
      <c r="J850" s="169"/>
    </row>
    <row r="851" spans="1:10" ht="50.1" customHeight="1" x14ac:dyDescent="0.2">
      <c r="A851" s="170" t="s">
        <v>539</v>
      </c>
      <c r="B851" s="155" t="s">
        <v>110</v>
      </c>
      <c r="C851" s="170">
        <v>5213840</v>
      </c>
      <c r="D851" s="170" t="s">
        <v>692</v>
      </c>
      <c r="E851" s="157">
        <v>1.321E-2</v>
      </c>
      <c r="F851" s="156" t="s">
        <v>341</v>
      </c>
      <c r="G851" s="155" t="s">
        <v>1134</v>
      </c>
      <c r="H851" s="155" t="s">
        <v>1135</v>
      </c>
      <c r="I851" s="155" t="s">
        <v>1136</v>
      </c>
      <c r="J851" s="173">
        <v>0</v>
      </c>
    </row>
    <row r="852" spans="1:10" ht="20.100000000000001" customHeight="1" x14ac:dyDescent="0.2">
      <c r="A852" s="345"/>
      <c r="B852" s="345"/>
      <c r="C852" s="345"/>
      <c r="D852" s="345"/>
      <c r="E852" s="345"/>
      <c r="F852" s="345" t="s">
        <v>547</v>
      </c>
      <c r="G852" s="345"/>
      <c r="H852" s="345"/>
      <c r="I852" s="345"/>
      <c r="J852" s="163">
        <v>0</v>
      </c>
    </row>
    <row r="853" spans="1:10" ht="25.5" x14ac:dyDescent="0.2">
      <c r="A853" s="171"/>
      <c r="B853" s="171"/>
      <c r="C853" s="171"/>
      <c r="D853" s="171"/>
      <c r="E853" s="171" t="s">
        <v>465</v>
      </c>
      <c r="F853" s="159">
        <v>0.1896766</v>
      </c>
      <c r="G853" s="171" t="s">
        <v>466</v>
      </c>
      <c r="H853" s="159">
        <v>0</v>
      </c>
      <c r="I853" s="171" t="s">
        <v>467</v>
      </c>
      <c r="J853" s="159">
        <v>0.18967665187002269</v>
      </c>
    </row>
    <row r="854" spans="1:10" ht="15" thickBot="1" x14ac:dyDescent="0.25">
      <c r="A854" s="171"/>
      <c r="B854" s="171"/>
      <c r="C854" s="171"/>
      <c r="D854" s="171"/>
      <c r="E854" s="171" t="s">
        <v>468</v>
      </c>
      <c r="F854" s="159">
        <v>0.18</v>
      </c>
      <c r="G854" s="171"/>
      <c r="H854" s="384" t="s">
        <v>469</v>
      </c>
      <c r="I854" s="384"/>
      <c r="J854" s="159">
        <v>0.98</v>
      </c>
    </row>
    <row r="855" spans="1:10" ht="0.95" customHeight="1" thickTop="1" x14ac:dyDescent="0.2">
      <c r="A855" s="160"/>
      <c r="B855" s="160"/>
      <c r="C855" s="160"/>
      <c r="D855" s="160"/>
      <c r="E855" s="160"/>
      <c r="F855" s="160"/>
      <c r="G855" s="160"/>
      <c r="H855" s="160"/>
      <c r="I855" s="160"/>
      <c r="J855" s="160"/>
    </row>
    <row r="856" spans="1:10" ht="18" customHeight="1" x14ac:dyDescent="0.2">
      <c r="A856" s="168" t="s">
        <v>433</v>
      </c>
      <c r="B856" s="133" t="s">
        <v>8</v>
      </c>
      <c r="C856" s="168" t="s">
        <v>9</v>
      </c>
      <c r="D856" s="168" t="s">
        <v>10</v>
      </c>
      <c r="E856" s="349" t="s">
        <v>454</v>
      </c>
      <c r="F856" s="349"/>
      <c r="G856" s="169" t="s">
        <v>11</v>
      </c>
      <c r="H856" s="133" t="s">
        <v>12</v>
      </c>
      <c r="I856" s="133" t="s">
        <v>13</v>
      </c>
      <c r="J856" s="133" t="s">
        <v>15</v>
      </c>
    </row>
    <row r="857" spans="1:10" ht="51.95" customHeight="1" x14ac:dyDescent="0.2">
      <c r="A857" s="138" t="s">
        <v>133</v>
      </c>
      <c r="B857" s="139" t="s">
        <v>434</v>
      </c>
      <c r="C857" s="138" t="s">
        <v>110</v>
      </c>
      <c r="D857" s="138" t="s">
        <v>287</v>
      </c>
      <c r="E857" s="385" t="s">
        <v>449</v>
      </c>
      <c r="F857" s="385"/>
      <c r="G857" s="140" t="s">
        <v>233</v>
      </c>
      <c r="H857" s="154">
        <v>1</v>
      </c>
      <c r="I857" s="141">
        <v>2</v>
      </c>
      <c r="J857" s="141">
        <v>2</v>
      </c>
    </row>
    <row r="858" spans="1:10" ht="20.100000000000001" customHeight="1" x14ac:dyDescent="0.2">
      <c r="A858" s="345"/>
      <c r="B858" s="345"/>
      <c r="C858" s="345"/>
      <c r="D858" s="345"/>
      <c r="E858" s="345"/>
      <c r="F858" s="345" t="s">
        <v>476</v>
      </c>
      <c r="G858" s="345"/>
      <c r="H858" s="345"/>
      <c r="I858" s="345"/>
      <c r="J858" s="163">
        <v>0</v>
      </c>
    </row>
    <row r="859" spans="1:10" ht="20.100000000000001" customHeight="1" x14ac:dyDescent="0.2">
      <c r="A859" s="345"/>
      <c r="B859" s="345"/>
      <c r="C859" s="345"/>
      <c r="D859" s="345"/>
      <c r="E859" s="345"/>
      <c r="F859" s="345" t="s">
        <v>477</v>
      </c>
      <c r="G859" s="345"/>
      <c r="H859" s="345"/>
      <c r="I859" s="345"/>
      <c r="J859" s="163">
        <v>0</v>
      </c>
    </row>
    <row r="860" spans="1:10" ht="20.100000000000001" customHeight="1" x14ac:dyDescent="0.2">
      <c r="A860" s="345"/>
      <c r="B860" s="345"/>
      <c r="C860" s="345"/>
      <c r="D860" s="345"/>
      <c r="E860" s="345"/>
      <c r="F860" s="345" t="s">
        <v>478</v>
      </c>
      <c r="G860" s="345"/>
      <c r="H860" s="345"/>
      <c r="I860" s="345"/>
      <c r="J860" s="163">
        <v>0</v>
      </c>
    </row>
    <row r="861" spans="1:10" ht="20.100000000000001" customHeight="1" x14ac:dyDescent="0.2">
      <c r="A861" s="345"/>
      <c r="B861" s="345"/>
      <c r="C861" s="345"/>
      <c r="D861" s="345"/>
      <c r="E861" s="345"/>
      <c r="F861" s="345" t="s">
        <v>479</v>
      </c>
      <c r="G861" s="345"/>
      <c r="H861" s="345"/>
      <c r="I861" s="345"/>
      <c r="J861" s="163">
        <v>1</v>
      </c>
    </row>
    <row r="862" spans="1:10" ht="20.100000000000001" customHeight="1" x14ac:dyDescent="0.2">
      <c r="A862" s="345"/>
      <c r="B862" s="345"/>
      <c r="C862" s="345"/>
      <c r="D862" s="345"/>
      <c r="E862" s="345"/>
      <c r="F862" s="345" t="s">
        <v>480</v>
      </c>
      <c r="G862" s="345"/>
      <c r="H862" s="345"/>
      <c r="I862" s="345"/>
      <c r="J862" s="163">
        <v>0</v>
      </c>
    </row>
    <row r="863" spans="1:10" ht="20.100000000000001" customHeight="1" x14ac:dyDescent="0.2">
      <c r="A863" s="168" t="s">
        <v>179</v>
      </c>
      <c r="B863" s="133" t="s">
        <v>9</v>
      </c>
      <c r="C863" s="168" t="s">
        <v>8</v>
      </c>
      <c r="D863" s="168" t="s">
        <v>521</v>
      </c>
      <c r="E863" s="133" t="s">
        <v>471</v>
      </c>
      <c r="F863" s="133" t="s">
        <v>268</v>
      </c>
      <c r="G863" s="350" t="s">
        <v>513</v>
      </c>
      <c r="H863" s="350"/>
      <c r="I863" s="350"/>
      <c r="J863" s="133" t="s">
        <v>473</v>
      </c>
    </row>
    <row r="864" spans="1:10" ht="39" customHeight="1" x14ac:dyDescent="0.2">
      <c r="A864" s="172" t="s">
        <v>137</v>
      </c>
      <c r="B864" s="161" t="s">
        <v>110</v>
      </c>
      <c r="C864" s="172" t="s">
        <v>693</v>
      </c>
      <c r="D864" s="172" t="s">
        <v>694</v>
      </c>
      <c r="E864" s="162">
        <v>1.333E-2</v>
      </c>
      <c r="F864" s="164" t="s">
        <v>155</v>
      </c>
      <c r="G864" s="389">
        <v>0.44090000000000001</v>
      </c>
      <c r="H864" s="389"/>
      <c r="I864" s="386"/>
      <c r="J864" s="174">
        <v>5.8999999999999999E-3</v>
      </c>
    </row>
    <row r="865" spans="1:10" ht="20.100000000000001" customHeight="1" x14ac:dyDescent="0.2">
      <c r="A865" s="345"/>
      <c r="B865" s="345"/>
      <c r="C865" s="345"/>
      <c r="D865" s="345"/>
      <c r="E865" s="345"/>
      <c r="F865" s="345" t="s">
        <v>530</v>
      </c>
      <c r="G865" s="345"/>
      <c r="H865" s="345"/>
      <c r="I865" s="345"/>
      <c r="J865" s="163">
        <v>5.8999999999999999E-3</v>
      </c>
    </row>
    <row r="866" spans="1:10" ht="20.100000000000001" customHeight="1" x14ac:dyDescent="0.2">
      <c r="A866" s="168" t="s">
        <v>511</v>
      </c>
      <c r="B866" s="133" t="s">
        <v>9</v>
      </c>
      <c r="C866" s="168" t="s">
        <v>8</v>
      </c>
      <c r="D866" s="168" t="s">
        <v>512</v>
      </c>
      <c r="E866" s="133" t="s">
        <v>471</v>
      </c>
      <c r="F866" s="133" t="s">
        <v>268</v>
      </c>
      <c r="G866" s="350" t="s">
        <v>513</v>
      </c>
      <c r="H866" s="350"/>
      <c r="I866" s="350"/>
      <c r="J866" s="133" t="s">
        <v>473</v>
      </c>
    </row>
    <row r="867" spans="1:10" ht="26.1" customHeight="1" x14ac:dyDescent="0.2">
      <c r="A867" s="170" t="s">
        <v>514</v>
      </c>
      <c r="B867" s="155" t="s">
        <v>110</v>
      </c>
      <c r="C867" s="170">
        <v>5219544</v>
      </c>
      <c r="D867" s="170" t="s">
        <v>695</v>
      </c>
      <c r="E867" s="157">
        <v>1.67E-3</v>
      </c>
      <c r="F867" s="156" t="s">
        <v>155</v>
      </c>
      <c r="G867" s="388">
        <v>239.22</v>
      </c>
      <c r="H867" s="388"/>
      <c r="I867" s="387"/>
      <c r="J867" s="173">
        <v>0.39950000000000002</v>
      </c>
    </row>
    <row r="868" spans="1:10" ht="26.1" customHeight="1" x14ac:dyDescent="0.2">
      <c r="A868" s="170" t="s">
        <v>514</v>
      </c>
      <c r="B868" s="155" t="s">
        <v>110</v>
      </c>
      <c r="C868" s="170">
        <v>5213416</v>
      </c>
      <c r="D868" s="170" t="s">
        <v>696</v>
      </c>
      <c r="E868" s="157">
        <v>1.67E-3</v>
      </c>
      <c r="F868" s="156" t="s">
        <v>25</v>
      </c>
      <c r="G868" s="388">
        <v>392.77</v>
      </c>
      <c r="H868" s="388"/>
      <c r="I868" s="387"/>
      <c r="J868" s="173">
        <v>0.65590000000000004</v>
      </c>
    </row>
    <row r="869" spans="1:10" ht="20.100000000000001" customHeight="1" x14ac:dyDescent="0.2">
      <c r="A869" s="345"/>
      <c r="B869" s="345"/>
      <c r="C869" s="345"/>
      <c r="D869" s="345"/>
      <c r="E869" s="345"/>
      <c r="F869" s="345" t="s">
        <v>516</v>
      </c>
      <c r="G869" s="345"/>
      <c r="H869" s="345"/>
      <c r="I869" s="345"/>
      <c r="J869" s="163">
        <v>1.0553999999999999</v>
      </c>
    </row>
    <row r="870" spans="1:10" ht="20.100000000000001" customHeight="1" x14ac:dyDescent="0.2">
      <c r="A870" s="168" t="s">
        <v>533</v>
      </c>
      <c r="B870" s="133" t="s">
        <v>9</v>
      </c>
      <c r="C870" s="168" t="s">
        <v>137</v>
      </c>
      <c r="D870" s="168" t="s">
        <v>534</v>
      </c>
      <c r="E870" s="133" t="s">
        <v>8</v>
      </c>
      <c r="F870" s="133" t="s">
        <v>471</v>
      </c>
      <c r="G870" s="169" t="s">
        <v>268</v>
      </c>
      <c r="H870" s="350" t="s">
        <v>513</v>
      </c>
      <c r="I870" s="350"/>
      <c r="J870" s="133" t="s">
        <v>473</v>
      </c>
    </row>
    <row r="871" spans="1:10" ht="39" customHeight="1" x14ac:dyDescent="0.2">
      <c r="A871" s="170" t="s">
        <v>535</v>
      </c>
      <c r="B871" s="155" t="s">
        <v>110</v>
      </c>
      <c r="C871" s="170">
        <v>5219544</v>
      </c>
      <c r="D871" s="170" t="s">
        <v>536</v>
      </c>
      <c r="E871" s="155">
        <v>5914655</v>
      </c>
      <c r="F871" s="157">
        <v>1.4149999999999999E-2</v>
      </c>
      <c r="G871" s="156" t="s">
        <v>120</v>
      </c>
      <c r="H871" s="388">
        <v>35.18</v>
      </c>
      <c r="I871" s="387"/>
      <c r="J871" s="173">
        <v>0.49780000000000002</v>
      </c>
    </row>
    <row r="872" spans="1:10" ht="39" customHeight="1" x14ac:dyDescent="0.2">
      <c r="A872" s="170" t="s">
        <v>535</v>
      </c>
      <c r="B872" s="155" t="s">
        <v>110</v>
      </c>
      <c r="C872" s="170">
        <v>5213416</v>
      </c>
      <c r="D872" s="170" t="s">
        <v>536</v>
      </c>
      <c r="E872" s="155">
        <v>5914655</v>
      </c>
      <c r="F872" s="157">
        <v>1.24E-2</v>
      </c>
      <c r="G872" s="156" t="s">
        <v>120</v>
      </c>
      <c r="H872" s="388">
        <v>35.18</v>
      </c>
      <c r="I872" s="387"/>
      <c r="J872" s="173">
        <v>0.43619999999999998</v>
      </c>
    </row>
    <row r="873" spans="1:10" ht="39" customHeight="1" x14ac:dyDescent="0.2">
      <c r="A873" s="170" t="s">
        <v>535</v>
      </c>
      <c r="B873" s="155" t="s">
        <v>110</v>
      </c>
      <c r="C873" s="170" t="s">
        <v>693</v>
      </c>
      <c r="D873" s="170" t="s">
        <v>536</v>
      </c>
      <c r="E873" s="155">
        <v>5914655</v>
      </c>
      <c r="F873" s="157">
        <v>8.0000000000000007E-5</v>
      </c>
      <c r="G873" s="156" t="s">
        <v>120</v>
      </c>
      <c r="H873" s="388">
        <v>35.18</v>
      </c>
      <c r="I873" s="387"/>
      <c r="J873" s="173">
        <v>2.8E-3</v>
      </c>
    </row>
    <row r="874" spans="1:10" ht="20.100000000000001" customHeight="1" x14ac:dyDescent="0.2">
      <c r="A874" s="345"/>
      <c r="B874" s="345"/>
      <c r="C874" s="345"/>
      <c r="D874" s="345"/>
      <c r="E874" s="345"/>
      <c r="F874" s="345" t="s">
        <v>537</v>
      </c>
      <c r="G874" s="345"/>
      <c r="H874" s="345"/>
      <c r="I874" s="345"/>
      <c r="J874" s="163">
        <v>0.93679999999999997</v>
      </c>
    </row>
    <row r="875" spans="1:10" ht="20.100000000000001" customHeight="1" x14ac:dyDescent="0.2">
      <c r="A875" s="168" t="s">
        <v>538</v>
      </c>
      <c r="B875" s="133" t="s">
        <v>9</v>
      </c>
      <c r="C875" s="168" t="s">
        <v>137</v>
      </c>
      <c r="D875" s="168" t="s">
        <v>539</v>
      </c>
      <c r="E875" s="133" t="s">
        <v>471</v>
      </c>
      <c r="F875" s="133" t="s">
        <v>268</v>
      </c>
      <c r="G875" s="348" t="s">
        <v>540</v>
      </c>
      <c r="H875" s="350"/>
      <c r="I875" s="350"/>
      <c r="J875" s="133" t="s">
        <v>473</v>
      </c>
    </row>
    <row r="876" spans="1:10" ht="20.100000000000001" customHeight="1" x14ac:dyDescent="0.2">
      <c r="A876" s="169"/>
      <c r="B876" s="169"/>
      <c r="C876" s="169"/>
      <c r="D876" s="169"/>
      <c r="E876" s="169"/>
      <c r="F876" s="169"/>
      <c r="G876" s="169" t="s">
        <v>541</v>
      </c>
      <c r="H876" s="169" t="s">
        <v>542</v>
      </c>
      <c r="I876" s="169" t="s">
        <v>543</v>
      </c>
      <c r="J876" s="169"/>
    </row>
    <row r="877" spans="1:10" ht="50.1" customHeight="1" x14ac:dyDescent="0.2">
      <c r="A877" s="170" t="s">
        <v>539</v>
      </c>
      <c r="B877" s="155" t="s">
        <v>110</v>
      </c>
      <c r="C877" s="170">
        <v>5219544</v>
      </c>
      <c r="D877" s="170" t="s">
        <v>697</v>
      </c>
      <c r="E877" s="157">
        <v>1.4149999999999999E-2</v>
      </c>
      <c r="F877" s="156" t="s">
        <v>341</v>
      </c>
      <c r="G877" s="155" t="s">
        <v>1134</v>
      </c>
      <c r="H877" s="155" t="s">
        <v>1135</v>
      </c>
      <c r="I877" s="155" t="s">
        <v>1136</v>
      </c>
      <c r="J877" s="173">
        <v>0</v>
      </c>
    </row>
    <row r="878" spans="1:10" ht="50.1" customHeight="1" x14ac:dyDescent="0.2">
      <c r="A878" s="170" t="s">
        <v>539</v>
      </c>
      <c r="B878" s="155" t="s">
        <v>110</v>
      </c>
      <c r="C878" s="170">
        <v>5213416</v>
      </c>
      <c r="D878" s="170" t="s">
        <v>698</v>
      </c>
      <c r="E878" s="157">
        <v>1.24E-2</v>
      </c>
      <c r="F878" s="156" t="s">
        <v>341</v>
      </c>
      <c r="G878" s="155" t="s">
        <v>1134</v>
      </c>
      <c r="H878" s="155" t="s">
        <v>1135</v>
      </c>
      <c r="I878" s="155" t="s">
        <v>1136</v>
      </c>
      <c r="J878" s="173">
        <v>0</v>
      </c>
    </row>
    <row r="879" spans="1:10" ht="50.1" customHeight="1" x14ac:dyDescent="0.2">
      <c r="A879" s="170" t="s">
        <v>539</v>
      </c>
      <c r="B879" s="155" t="s">
        <v>110</v>
      </c>
      <c r="C879" s="170" t="s">
        <v>693</v>
      </c>
      <c r="D879" s="170" t="s">
        <v>699</v>
      </c>
      <c r="E879" s="157">
        <v>8.0000000000000007E-5</v>
      </c>
      <c r="F879" s="156" t="s">
        <v>341</v>
      </c>
      <c r="G879" s="155" t="s">
        <v>1134</v>
      </c>
      <c r="H879" s="155" t="s">
        <v>1135</v>
      </c>
      <c r="I879" s="155" t="s">
        <v>1136</v>
      </c>
      <c r="J879" s="173">
        <v>0</v>
      </c>
    </row>
    <row r="880" spans="1:10" ht="20.100000000000001" customHeight="1" x14ac:dyDescent="0.2">
      <c r="A880" s="345"/>
      <c r="B880" s="345"/>
      <c r="C880" s="345"/>
      <c r="D880" s="345"/>
      <c r="E880" s="345"/>
      <c r="F880" s="345" t="s">
        <v>547</v>
      </c>
      <c r="G880" s="345"/>
      <c r="H880" s="345"/>
      <c r="I880" s="345"/>
      <c r="J880" s="163">
        <v>0</v>
      </c>
    </row>
    <row r="881" spans="1:10" ht="25.5" x14ac:dyDescent="0.2">
      <c r="A881" s="171"/>
      <c r="B881" s="171"/>
      <c r="C881" s="171"/>
      <c r="D881" s="171"/>
      <c r="E881" s="171" t="s">
        <v>465</v>
      </c>
      <c r="F881" s="159">
        <v>0.41508562448792991</v>
      </c>
      <c r="G881" s="171" t="s">
        <v>466</v>
      </c>
      <c r="H881" s="159">
        <v>0</v>
      </c>
      <c r="I881" s="171" t="s">
        <v>467</v>
      </c>
      <c r="J881" s="159">
        <v>0.41508562448792991</v>
      </c>
    </row>
    <row r="882" spans="1:10" ht="15" thickBot="1" x14ac:dyDescent="0.25">
      <c r="A882" s="171"/>
      <c r="B882" s="171"/>
      <c r="C882" s="171"/>
      <c r="D882" s="171"/>
      <c r="E882" s="171" t="s">
        <v>468</v>
      </c>
      <c r="F882" s="159">
        <v>0.46</v>
      </c>
      <c r="G882" s="171"/>
      <c r="H882" s="384" t="s">
        <v>469</v>
      </c>
      <c r="I882" s="384"/>
      <c r="J882" s="159">
        <v>2.46</v>
      </c>
    </row>
    <row r="883" spans="1:10" ht="0.95" customHeight="1" thickTop="1" x14ac:dyDescent="0.2">
      <c r="A883" s="160"/>
      <c r="B883" s="160"/>
      <c r="C883" s="160"/>
      <c r="D883" s="160"/>
      <c r="E883" s="160"/>
      <c r="F883" s="160"/>
      <c r="G883" s="160"/>
      <c r="H883" s="160"/>
      <c r="I883" s="160"/>
      <c r="J883" s="160"/>
    </row>
    <row r="884" spans="1:10" ht="18" customHeight="1" x14ac:dyDescent="0.2">
      <c r="A884" s="168" t="s">
        <v>1146</v>
      </c>
      <c r="B884" s="133" t="s">
        <v>8</v>
      </c>
      <c r="C884" s="168" t="s">
        <v>9</v>
      </c>
      <c r="D884" s="168" t="s">
        <v>10</v>
      </c>
      <c r="E884" s="349" t="s">
        <v>454</v>
      </c>
      <c r="F884" s="349"/>
      <c r="G884" s="169" t="s">
        <v>11</v>
      </c>
      <c r="H884" s="133" t="s">
        <v>12</v>
      </c>
      <c r="I884" s="133" t="s">
        <v>13</v>
      </c>
      <c r="J884" s="133" t="s">
        <v>15</v>
      </c>
    </row>
    <row r="885" spans="1:10" ht="51.95" customHeight="1" x14ac:dyDescent="0.2">
      <c r="A885" s="138" t="s">
        <v>133</v>
      </c>
      <c r="B885" s="139" t="s">
        <v>1147</v>
      </c>
      <c r="C885" s="138" t="s">
        <v>23</v>
      </c>
      <c r="D885" s="138" t="s">
        <v>1148</v>
      </c>
      <c r="E885" s="385" t="s">
        <v>1149</v>
      </c>
      <c r="F885" s="385"/>
      <c r="G885" s="140" t="s">
        <v>80</v>
      </c>
      <c r="H885" s="154">
        <v>1</v>
      </c>
      <c r="I885" s="141">
        <v>66.77</v>
      </c>
      <c r="J885" s="141">
        <v>66.77</v>
      </c>
    </row>
    <row r="886" spans="1:10" ht="51.95" customHeight="1" x14ac:dyDescent="0.2">
      <c r="A886" s="170" t="s">
        <v>134</v>
      </c>
      <c r="B886" s="155" t="s">
        <v>1150</v>
      </c>
      <c r="C886" s="170" t="s">
        <v>23</v>
      </c>
      <c r="D886" s="170" t="s">
        <v>1151</v>
      </c>
      <c r="E886" s="387" t="s">
        <v>573</v>
      </c>
      <c r="F886" s="387"/>
      <c r="G886" s="156" t="s">
        <v>48</v>
      </c>
      <c r="H886" s="157">
        <v>6.1400000000000003E-2</v>
      </c>
      <c r="I886" s="158">
        <v>9.64</v>
      </c>
      <c r="J886" s="158">
        <v>0.59</v>
      </c>
    </row>
    <row r="887" spans="1:10" ht="24" customHeight="1" x14ac:dyDescent="0.2">
      <c r="A887" s="170" t="s">
        <v>134</v>
      </c>
      <c r="B887" s="155" t="s">
        <v>457</v>
      </c>
      <c r="C887" s="170" t="s">
        <v>23</v>
      </c>
      <c r="D887" s="170" t="s">
        <v>458</v>
      </c>
      <c r="E887" s="387" t="s">
        <v>459</v>
      </c>
      <c r="F887" s="387"/>
      <c r="G887" s="156" t="s">
        <v>39</v>
      </c>
      <c r="H887" s="157">
        <v>0.2263</v>
      </c>
      <c r="I887" s="158">
        <v>24.83</v>
      </c>
      <c r="J887" s="158">
        <v>5.61</v>
      </c>
    </row>
    <row r="888" spans="1:10" ht="65.099999999999994" customHeight="1" x14ac:dyDescent="0.2">
      <c r="A888" s="170" t="s">
        <v>134</v>
      </c>
      <c r="B888" s="155" t="s">
        <v>1152</v>
      </c>
      <c r="C888" s="170" t="s">
        <v>23</v>
      </c>
      <c r="D888" s="170" t="s">
        <v>1153</v>
      </c>
      <c r="E888" s="387" t="s">
        <v>462</v>
      </c>
      <c r="F888" s="387"/>
      <c r="G888" s="156" t="s">
        <v>135</v>
      </c>
      <c r="H888" s="157">
        <v>2.47E-2</v>
      </c>
      <c r="I888" s="158">
        <v>444.41</v>
      </c>
      <c r="J888" s="158">
        <v>10.97</v>
      </c>
    </row>
    <row r="889" spans="1:10" ht="65.099999999999994" customHeight="1" x14ac:dyDescent="0.2">
      <c r="A889" s="170" t="s">
        <v>134</v>
      </c>
      <c r="B889" s="155" t="s">
        <v>1154</v>
      </c>
      <c r="C889" s="170" t="s">
        <v>23</v>
      </c>
      <c r="D889" s="170" t="s">
        <v>1155</v>
      </c>
      <c r="E889" s="387" t="s">
        <v>462</v>
      </c>
      <c r="F889" s="387"/>
      <c r="G889" s="156" t="s">
        <v>136</v>
      </c>
      <c r="H889" s="157">
        <v>4.9000000000000002E-2</v>
      </c>
      <c r="I889" s="158">
        <v>186.82</v>
      </c>
      <c r="J889" s="158">
        <v>9.15</v>
      </c>
    </row>
    <row r="890" spans="1:10" ht="26.1" customHeight="1" x14ac:dyDescent="0.2">
      <c r="A890" s="170" t="s">
        <v>134</v>
      </c>
      <c r="B890" s="155" t="s">
        <v>37</v>
      </c>
      <c r="C890" s="170" t="s">
        <v>23</v>
      </c>
      <c r="D890" s="170" t="s">
        <v>38</v>
      </c>
      <c r="E890" s="387" t="s">
        <v>459</v>
      </c>
      <c r="F890" s="387"/>
      <c r="G890" s="156" t="s">
        <v>39</v>
      </c>
      <c r="H890" s="157">
        <v>5.1000000000000004E-3</v>
      </c>
      <c r="I890" s="158">
        <v>146.28</v>
      </c>
      <c r="J890" s="158">
        <v>0.74</v>
      </c>
    </row>
    <row r="891" spans="1:10" ht="26.1" customHeight="1" x14ac:dyDescent="0.2">
      <c r="A891" s="170" t="s">
        <v>134</v>
      </c>
      <c r="B891" s="155" t="s">
        <v>1156</v>
      </c>
      <c r="C891" s="170" t="s">
        <v>23</v>
      </c>
      <c r="D891" s="170" t="s">
        <v>1157</v>
      </c>
      <c r="E891" s="387" t="s">
        <v>1158</v>
      </c>
      <c r="F891" s="387"/>
      <c r="G891" s="156" t="s">
        <v>1159</v>
      </c>
      <c r="H891" s="157">
        <v>0.84909999999999997</v>
      </c>
      <c r="I891" s="158">
        <v>9.0500000000000007</v>
      </c>
      <c r="J891" s="158">
        <v>7.68</v>
      </c>
    </row>
    <row r="892" spans="1:10" ht="39" customHeight="1" x14ac:dyDescent="0.2">
      <c r="A892" s="170" t="s">
        <v>134</v>
      </c>
      <c r="B892" s="155" t="s">
        <v>1160</v>
      </c>
      <c r="C892" s="170" t="s">
        <v>23</v>
      </c>
      <c r="D892" s="170" t="s">
        <v>1161</v>
      </c>
      <c r="E892" s="387" t="s">
        <v>573</v>
      </c>
      <c r="F892" s="387"/>
      <c r="G892" s="156" t="s">
        <v>58</v>
      </c>
      <c r="H892" s="157">
        <v>2.0500000000000001E-2</v>
      </c>
      <c r="I892" s="158">
        <v>3.89</v>
      </c>
      <c r="J892" s="158">
        <v>7.0000000000000007E-2</v>
      </c>
    </row>
    <row r="893" spans="1:10" ht="39" customHeight="1" x14ac:dyDescent="0.2">
      <c r="A893" s="172" t="s">
        <v>137</v>
      </c>
      <c r="B893" s="161" t="s">
        <v>1162</v>
      </c>
      <c r="C893" s="172" t="s">
        <v>23</v>
      </c>
      <c r="D893" s="172" t="s">
        <v>1163</v>
      </c>
      <c r="E893" s="386" t="s">
        <v>521</v>
      </c>
      <c r="F893" s="386"/>
      <c r="G893" s="164" t="s">
        <v>48</v>
      </c>
      <c r="H893" s="162">
        <v>5.57E-2</v>
      </c>
      <c r="I893" s="165">
        <v>573.91</v>
      </c>
      <c r="J893" s="165">
        <v>31.96</v>
      </c>
    </row>
    <row r="894" spans="1:10" ht="25.5" x14ac:dyDescent="0.2">
      <c r="A894" s="171"/>
      <c r="B894" s="171"/>
      <c r="C894" s="171"/>
      <c r="D894" s="171"/>
      <c r="E894" s="171" t="s">
        <v>465</v>
      </c>
      <c r="F894" s="159">
        <v>7.84</v>
      </c>
      <c r="G894" s="171" t="s">
        <v>466</v>
      </c>
      <c r="H894" s="159">
        <v>0</v>
      </c>
      <c r="I894" s="171" t="s">
        <v>467</v>
      </c>
      <c r="J894" s="159">
        <v>7.84</v>
      </c>
    </row>
    <row r="895" spans="1:10" ht="15" thickBot="1" x14ac:dyDescent="0.25">
      <c r="A895" s="171"/>
      <c r="B895" s="171"/>
      <c r="C895" s="171"/>
      <c r="D895" s="171"/>
      <c r="E895" s="171" t="s">
        <v>468</v>
      </c>
      <c r="F895" s="159">
        <v>15.61</v>
      </c>
      <c r="G895" s="171"/>
      <c r="H895" s="384" t="s">
        <v>469</v>
      </c>
      <c r="I895" s="384"/>
      <c r="J895" s="159">
        <v>82.38</v>
      </c>
    </row>
    <row r="896" spans="1:10" ht="0.95" customHeight="1" thickTop="1" x14ac:dyDescent="0.2">
      <c r="A896" s="160"/>
      <c r="B896" s="160"/>
      <c r="C896" s="160"/>
      <c r="D896" s="160"/>
      <c r="E896" s="160"/>
      <c r="F896" s="160"/>
      <c r="G896" s="160"/>
      <c r="H896" s="160"/>
      <c r="I896" s="160"/>
      <c r="J896" s="160"/>
    </row>
    <row r="897" spans="1:10" ht="18" customHeight="1" x14ac:dyDescent="0.2">
      <c r="A897" s="168" t="s">
        <v>1164</v>
      </c>
      <c r="B897" s="133" t="s">
        <v>8</v>
      </c>
      <c r="C897" s="168" t="s">
        <v>9</v>
      </c>
      <c r="D897" s="168" t="s">
        <v>10</v>
      </c>
      <c r="E897" s="349" t="s">
        <v>454</v>
      </c>
      <c r="F897" s="349"/>
      <c r="G897" s="169" t="s">
        <v>11</v>
      </c>
      <c r="H897" s="133" t="s">
        <v>12</v>
      </c>
      <c r="I897" s="133" t="s">
        <v>13</v>
      </c>
      <c r="J897" s="133" t="s">
        <v>15</v>
      </c>
    </row>
    <row r="898" spans="1:10" ht="39" customHeight="1" x14ac:dyDescent="0.2">
      <c r="A898" s="138" t="s">
        <v>133</v>
      </c>
      <c r="B898" s="139" t="s">
        <v>1165</v>
      </c>
      <c r="C898" s="138" t="s">
        <v>23</v>
      </c>
      <c r="D898" s="138" t="s">
        <v>1166</v>
      </c>
      <c r="E898" s="385" t="s">
        <v>1167</v>
      </c>
      <c r="F898" s="385"/>
      <c r="G898" s="140" t="s">
        <v>25</v>
      </c>
      <c r="H898" s="154">
        <v>1</v>
      </c>
      <c r="I898" s="141">
        <v>0.71</v>
      </c>
      <c r="J898" s="141">
        <v>0.71</v>
      </c>
    </row>
    <row r="899" spans="1:10" ht="24" customHeight="1" x14ac:dyDescent="0.2">
      <c r="A899" s="170" t="s">
        <v>134</v>
      </c>
      <c r="B899" s="155" t="s">
        <v>1168</v>
      </c>
      <c r="C899" s="170" t="s">
        <v>23</v>
      </c>
      <c r="D899" s="170" t="s">
        <v>1169</v>
      </c>
      <c r="E899" s="387" t="s">
        <v>459</v>
      </c>
      <c r="F899" s="387"/>
      <c r="G899" s="156" t="s">
        <v>39</v>
      </c>
      <c r="H899" s="157">
        <v>4.5999999999999999E-3</v>
      </c>
      <c r="I899" s="158">
        <v>25.89</v>
      </c>
      <c r="J899" s="158">
        <v>0.11</v>
      </c>
    </row>
    <row r="900" spans="1:10" ht="39" customHeight="1" x14ac:dyDescent="0.2">
      <c r="A900" s="170" t="s">
        <v>134</v>
      </c>
      <c r="B900" s="155" t="s">
        <v>1170</v>
      </c>
      <c r="C900" s="170" t="s">
        <v>23</v>
      </c>
      <c r="D900" s="170" t="s">
        <v>1171</v>
      </c>
      <c r="E900" s="387" t="s">
        <v>462</v>
      </c>
      <c r="F900" s="387"/>
      <c r="G900" s="156" t="s">
        <v>136</v>
      </c>
      <c r="H900" s="157">
        <v>2.8999999999999998E-3</v>
      </c>
      <c r="I900" s="158">
        <v>84.34</v>
      </c>
      <c r="J900" s="158">
        <v>0.24</v>
      </c>
    </row>
    <row r="901" spans="1:10" ht="39" customHeight="1" x14ac:dyDescent="0.2">
      <c r="A901" s="170" t="s">
        <v>134</v>
      </c>
      <c r="B901" s="155" t="s">
        <v>1172</v>
      </c>
      <c r="C901" s="170" t="s">
        <v>23</v>
      </c>
      <c r="D901" s="170" t="s">
        <v>1173</v>
      </c>
      <c r="E901" s="387" t="s">
        <v>462</v>
      </c>
      <c r="F901" s="387"/>
      <c r="G901" s="156" t="s">
        <v>135</v>
      </c>
      <c r="H901" s="157">
        <v>1.6999999999999999E-3</v>
      </c>
      <c r="I901" s="158">
        <v>216.73</v>
      </c>
      <c r="J901" s="158">
        <v>0.36</v>
      </c>
    </row>
    <row r="902" spans="1:10" ht="25.5" x14ac:dyDescent="0.2">
      <c r="A902" s="171"/>
      <c r="B902" s="171"/>
      <c r="C902" s="171"/>
      <c r="D902" s="171"/>
      <c r="E902" s="171" t="s">
        <v>465</v>
      </c>
      <c r="F902" s="159">
        <v>0.22</v>
      </c>
      <c r="G902" s="171" t="s">
        <v>466</v>
      </c>
      <c r="H902" s="159">
        <v>0</v>
      </c>
      <c r="I902" s="171" t="s">
        <v>467</v>
      </c>
      <c r="J902" s="159">
        <v>0.22</v>
      </c>
    </row>
    <row r="903" spans="1:10" ht="15" thickBot="1" x14ac:dyDescent="0.25">
      <c r="A903" s="171"/>
      <c r="B903" s="171"/>
      <c r="C903" s="171"/>
      <c r="D903" s="171"/>
      <c r="E903" s="171" t="s">
        <v>468</v>
      </c>
      <c r="F903" s="159">
        <v>0.16</v>
      </c>
      <c r="G903" s="171"/>
      <c r="H903" s="384" t="s">
        <v>469</v>
      </c>
      <c r="I903" s="384"/>
      <c r="J903" s="159">
        <v>0.87</v>
      </c>
    </row>
    <row r="904" spans="1:10" ht="0.95" customHeight="1" thickTop="1" x14ac:dyDescent="0.2">
      <c r="A904" s="160"/>
      <c r="B904" s="160"/>
      <c r="C904" s="160"/>
      <c r="D904" s="160"/>
      <c r="E904" s="160"/>
      <c r="F904" s="160"/>
      <c r="G904" s="160"/>
      <c r="H904" s="160"/>
      <c r="I904" s="160"/>
      <c r="J904" s="160"/>
    </row>
    <row r="905" spans="1:10" ht="18" customHeight="1" x14ac:dyDescent="0.2">
      <c r="A905" s="168" t="s">
        <v>1174</v>
      </c>
      <c r="B905" s="133" t="s">
        <v>8</v>
      </c>
      <c r="C905" s="168" t="s">
        <v>9</v>
      </c>
      <c r="D905" s="168" t="s">
        <v>10</v>
      </c>
      <c r="E905" s="349" t="s">
        <v>454</v>
      </c>
      <c r="F905" s="349"/>
      <c r="G905" s="169" t="s">
        <v>11</v>
      </c>
      <c r="H905" s="133" t="s">
        <v>12</v>
      </c>
      <c r="I905" s="133" t="s">
        <v>13</v>
      </c>
      <c r="J905" s="133" t="s">
        <v>15</v>
      </c>
    </row>
    <row r="906" spans="1:10" ht="39" customHeight="1" x14ac:dyDescent="0.2">
      <c r="A906" s="138" t="s">
        <v>133</v>
      </c>
      <c r="B906" s="139" t="s">
        <v>1175</v>
      </c>
      <c r="C906" s="138" t="s">
        <v>23</v>
      </c>
      <c r="D906" s="138" t="s">
        <v>1176</v>
      </c>
      <c r="E906" s="385" t="s">
        <v>1177</v>
      </c>
      <c r="F906" s="385"/>
      <c r="G906" s="140" t="s">
        <v>25</v>
      </c>
      <c r="H906" s="154">
        <v>1</v>
      </c>
      <c r="I906" s="141">
        <v>0.78</v>
      </c>
      <c r="J906" s="141">
        <v>0.78</v>
      </c>
    </row>
    <row r="907" spans="1:10" ht="24" customHeight="1" x14ac:dyDescent="0.2">
      <c r="A907" s="170" t="s">
        <v>134</v>
      </c>
      <c r="B907" s="155" t="s">
        <v>1178</v>
      </c>
      <c r="C907" s="170" t="s">
        <v>23</v>
      </c>
      <c r="D907" s="170" t="s">
        <v>1179</v>
      </c>
      <c r="E907" s="387" t="s">
        <v>459</v>
      </c>
      <c r="F907" s="387"/>
      <c r="G907" s="156" t="s">
        <v>39</v>
      </c>
      <c r="H907" s="157">
        <v>8.9999999999999993E-3</v>
      </c>
      <c r="I907" s="158">
        <v>29.88</v>
      </c>
      <c r="J907" s="158">
        <v>0.26</v>
      </c>
    </row>
    <row r="908" spans="1:10" ht="24" customHeight="1" x14ac:dyDescent="0.2">
      <c r="A908" s="170" t="s">
        <v>134</v>
      </c>
      <c r="B908" s="155" t="s">
        <v>457</v>
      </c>
      <c r="C908" s="170" t="s">
        <v>23</v>
      </c>
      <c r="D908" s="170" t="s">
        <v>458</v>
      </c>
      <c r="E908" s="387" t="s">
        <v>459</v>
      </c>
      <c r="F908" s="387"/>
      <c r="G908" s="156" t="s">
        <v>39</v>
      </c>
      <c r="H908" s="157">
        <v>1.9E-2</v>
      </c>
      <c r="I908" s="158">
        <v>24.83</v>
      </c>
      <c r="J908" s="158">
        <v>0.47</v>
      </c>
    </row>
    <row r="909" spans="1:10" ht="39" customHeight="1" x14ac:dyDescent="0.2">
      <c r="A909" s="170" t="s">
        <v>134</v>
      </c>
      <c r="B909" s="155" t="s">
        <v>1180</v>
      </c>
      <c r="C909" s="170" t="s">
        <v>23</v>
      </c>
      <c r="D909" s="170" t="s">
        <v>1181</v>
      </c>
      <c r="E909" s="387" t="s">
        <v>462</v>
      </c>
      <c r="F909" s="387"/>
      <c r="G909" s="156" t="s">
        <v>135</v>
      </c>
      <c r="H909" s="157">
        <v>5.0000000000000001E-3</v>
      </c>
      <c r="I909" s="158">
        <v>11.05</v>
      </c>
      <c r="J909" s="158">
        <v>0.05</v>
      </c>
    </row>
    <row r="910" spans="1:10" ht="25.5" x14ac:dyDescent="0.2">
      <c r="A910" s="171"/>
      <c r="B910" s="171"/>
      <c r="C910" s="171"/>
      <c r="D910" s="171"/>
      <c r="E910" s="171" t="s">
        <v>465</v>
      </c>
      <c r="F910" s="159">
        <v>0.54</v>
      </c>
      <c r="G910" s="171" t="s">
        <v>466</v>
      </c>
      <c r="H910" s="159">
        <v>0</v>
      </c>
      <c r="I910" s="171" t="s">
        <v>467</v>
      </c>
      <c r="J910" s="159">
        <v>0.54</v>
      </c>
    </row>
    <row r="911" spans="1:10" ht="15" thickBot="1" x14ac:dyDescent="0.25">
      <c r="A911" s="171"/>
      <c r="B911" s="171"/>
      <c r="C911" s="171"/>
      <c r="D911" s="171"/>
      <c r="E911" s="171" t="s">
        <v>468</v>
      </c>
      <c r="F911" s="159">
        <v>0.18</v>
      </c>
      <c r="G911" s="171"/>
      <c r="H911" s="384" t="s">
        <v>469</v>
      </c>
      <c r="I911" s="384"/>
      <c r="J911" s="159">
        <v>0.96</v>
      </c>
    </row>
    <row r="912" spans="1:10" ht="0.95" customHeight="1" thickTop="1" x14ac:dyDescent="0.2">
      <c r="A912" s="160"/>
      <c r="B912" s="160"/>
      <c r="C912" s="160"/>
      <c r="D912" s="160"/>
      <c r="E912" s="160"/>
      <c r="F912" s="160"/>
      <c r="G912" s="160"/>
      <c r="H912" s="160"/>
      <c r="I912" s="160"/>
      <c r="J912" s="160"/>
    </row>
    <row r="913" spans="1:10" ht="18" customHeight="1" x14ac:dyDescent="0.2">
      <c r="A913" s="168" t="s">
        <v>1182</v>
      </c>
      <c r="B913" s="133" t="s">
        <v>8</v>
      </c>
      <c r="C913" s="168" t="s">
        <v>9</v>
      </c>
      <c r="D913" s="168" t="s">
        <v>10</v>
      </c>
      <c r="E913" s="349" t="s">
        <v>454</v>
      </c>
      <c r="F913" s="349"/>
      <c r="G913" s="169" t="s">
        <v>11</v>
      </c>
      <c r="H913" s="133" t="s">
        <v>12</v>
      </c>
      <c r="I913" s="133" t="s">
        <v>13</v>
      </c>
      <c r="J913" s="133" t="s">
        <v>15</v>
      </c>
    </row>
    <row r="914" spans="1:10" ht="39" customHeight="1" x14ac:dyDescent="0.2">
      <c r="A914" s="138" t="s">
        <v>133</v>
      </c>
      <c r="B914" s="139" t="s">
        <v>1183</v>
      </c>
      <c r="C914" s="138" t="s">
        <v>23</v>
      </c>
      <c r="D914" s="138" t="s">
        <v>1184</v>
      </c>
      <c r="E914" s="385" t="s">
        <v>1185</v>
      </c>
      <c r="F914" s="385"/>
      <c r="G914" s="140" t="s">
        <v>48</v>
      </c>
      <c r="H914" s="154">
        <v>1</v>
      </c>
      <c r="I914" s="141">
        <v>799.28</v>
      </c>
      <c r="J914" s="141">
        <v>799.28</v>
      </c>
    </row>
    <row r="915" spans="1:10" ht="24" customHeight="1" x14ac:dyDescent="0.2">
      <c r="A915" s="170" t="s">
        <v>134</v>
      </c>
      <c r="B915" s="155" t="s">
        <v>1186</v>
      </c>
      <c r="C915" s="170" t="s">
        <v>23</v>
      </c>
      <c r="D915" s="170" t="s">
        <v>1187</v>
      </c>
      <c r="E915" s="387" t="s">
        <v>459</v>
      </c>
      <c r="F915" s="387"/>
      <c r="G915" s="156" t="s">
        <v>39</v>
      </c>
      <c r="H915" s="157">
        <v>1.6268</v>
      </c>
      <c r="I915" s="158">
        <v>29.23</v>
      </c>
      <c r="J915" s="158">
        <v>47.55</v>
      </c>
    </row>
    <row r="916" spans="1:10" ht="24" customHeight="1" x14ac:dyDescent="0.2">
      <c r="A916" s="170" t="s">
        <v>134</v>
      </c>
      <c r="B916" s="155" t="s">
        <v>1178</v>
      </c>
      <c r="C916" s="170" t="s">
        <v>23</v>
      </c>
      <c r="D916" s="170" t="s">
        <v>1179</v>
      </c>
      <c r="E916" s="387" t="s">
        <v>459</v>
      </c>
      <c r="F916" s="387"/>
      <c r="G916" s="156" t="s">
        <v>39</v>
      </c>
      <c r="H916" s="157">
        <v>0.156</v>
      </c>
      <c r="I916" s="158">
        <v>29.88</v>
      </c>
      <c r="J916" s="158">
        <v>4.66</v>
      </c>
    </row>
    <row r="917" spans="1:10" ht="24" customHeight="1" x14ac:dyDescent="0.2">
      <c r="A917" s="170" t="s">
        <v>134</v>
      </c>
      <c r="B917" s="155" t="s">
        <v>457</v>
      </c>
      <c r="C917" s="170" t="s">
        <v>23</v>
      </c>
      <c r="D917" s="170" t="s">
        <v>458</v>
      </c>
      <c r="E917" s="387" t="s">
        <v>459</v>
      </c>
      <c r="F917" s="387"/>
      <c r="G917" s="156" t="s">
        <v>39</v>
      </c>
      <c r="H917" s="157">
        <v>1.7827999999999999</v>
      </c>
      <c r="I917" s="158">
        <v>24.83</v>
      </c>
      <c r="J917" s="158">
        <v>44.26</v>
      </c>
    </row>
    <row r="918" spans="1:10" ht="26.1" customHeight="1" x14ac:dyDescent="0.2">
      <c r="A918" s="172" t="s">
        <v>137</v>
      </c>
      <c r="B918" s="161" t="s">
        <v>1188</v>
      </c>
      <c r="C918" s="172" t="s">
        <v>23</v>
      </c>
      <c r="D918" s="172" t="s">
        <v>1189</v>
      </c>
      <c r="E918" s="386" t="s">
        <v>521</v>
      </c>
      <c r="F918" s="386"/>
      <c r="G918" s="164" t="s">
        <v>767</v>
      </c>
      <c r="H918" s="162">
        <v>2.1299999999999999E-2</v>
      </c>
      <c r="I918" s="165">
        <v>6.98</v>
      </c>
      <c r="J918" s="165">
        <v>0.14000000000000001</v>
      </c>
    </row>
    <row r="919" spans="1:10" ht="26.1" customHeight="1" x14ac:dyDescent="0.2">
      <c r="A919" s="172" t="s">
        <v>137</v>
      </c>
      <c r="B919" s="161" t="s">
        <v>1190</v>
      </c>
      <c r="C919" s="172" t="s">
        <v>23</v>
      </c>
      <c r="D919" s="172" t="s">
        <v>1191</v>
      </c>
      <c r="E919" s="386" t="s">
        <v>521</v>
      </c>
      <c r="F919" s="386"/>
      <c r="G919" s="164" t="s">
        <v>80</v>
      </c>
      <c r="H919" s="162">
        <v>3.125</v>
      </c>
      <c r="I919" s="165">
        <v>3.68</v>
      </c>
      <c r="J919" s="165">
        <v>11.5</v>
      </c>
    </row>
    <row r="920" spans="1:10" ht="26.1" customHeight="1" x14ac:dyDescent="0.2">
      <c r="A920" s="172" t="s">
        <v>137</v>
      </c>
      <c r="B920" s="161" t="s">
        <v>1192</v>
      </c>
      <c r="C920" s="172" t="s">
        <v>23</v>
      </c>
      <c r="D920" s="172" t="s">
        <v>1193</v>
      </c>
      <c r="E920" s="386" t="s">
        <v>521</v>
      </c>
      <c r="F920" s="386"/>
      <c r="G920" s="164" t="s">
        <v>80</v>
      </c>
      <c r="H920" s="162">
        <v>2.5</v>
      </c>
      <c r="I920" s="165">
        <v>2.54</v>
      </c>
      <c r="J920" s="165">
        <v>6.35</v>
      </c>
    </row>
    <row r="921" spans="1:10" ht="24" customHeight="1" x14ac:dyDescent="0.2">
      <c r="A921" s="172" t="s">
        <v>137</v>
      </c>
      <c r="B921" s="161" t="s">
        <v>1194</v>
      </c>
      <c r="C921" s="172" t="s">
        <v>23</v>
      </c>
      <c r="D921" s="172" t="s">
        <v>1195</v>
      </c>
      <c r="E921" s="386" t="s">
        <v>521</v>
      </c>
      <c r="F921" s="386"/>
      <c r="G921" s="164" t="s">
        <v>1159</v>
      </c>
      <c r="H921" s="162">
        <v>0.2994</v>
      </c>
      <c r="I921" s="165">
        <v>14.17</v>
      </c>
      <c r="J921" s="165">
        <v>4.24</v>
      </c>
    </row>
    <row r="922" spans="1:10" ht="39" customHeight="1" x14ac:dyDescent="0.2">
      <c r="A922" s="172" t="s">
        <v>137</v>
      </c>
      <c r="B922" s="161" t="s">
        <v>1196</v>
      </c>
      <c r="C922" s="172" t="s">
        <v>23</v>
      </c>
      <c r="D922" s="172" t="s">
        <v>1197</v>
      </c>
      <c r="E922" s="386" t="s">
        <v>521</v>
      </c>
      <c r="F922" s="386"/>
      <c r="G922" s="164" t="s">
        <v>48</v>
      </c>
      <c r="H922" s="162">
        <v>1.2315</v>
      </c>
      <c r="I922" s="165">
        <v>552.65</v>
      </c>
      <c r="J922" s="165">
        <v>680.58</v>
      </c>
    </row>
    <row r="923" spans="1:10" ht="25.5" x14ac:dyDescent="0.2">
      <c r="A923" s="171"/>
      <c r="B923" s="171"/>
      <c r="C923" s="171"/>
      <c r="D923" s="171"/>
      <c r="E923" s="171" t="s">
        <v>465</v>
      </c>
      <c r="F923" s="159">
        <v>73.59</v>
      </c>
      <c r="G923" s="171" t="s">
        <v>466</v>
      </c>
      <c r="H923" s="159">
        <v>0</v>
      </c>
      <c r="I923" s="171" t="s">
        <v>467</v>
      </c>
      <c r="J923" s="159">
        <v>73.59</v>
      </c>
    </row>
    <row r="924" spans="1:10" ht="15" thickBot="1" x14ac:dyDescent="0.25">
      <c r="A924" s="171"/>
      <c r="B924" s="171"/>
      <c r="C924" s="171"/>
      <c r="D924" s="171"/>
      <c r="E924" s="171" t="s">
        <v>468</v>
      </c>
      <c r="F924" s="159">
        <v>186.87</v>
      </c>
      <c r="G924" s="171"/>
      <c r="H924" s="384" t="s">
        <v>469</v>
      </c>
      <c r="I924" s="384"/>
      <c r="J924" s="159">
        <v>986.15</v>
      </c>
    </row>
    <row r="925" spans="1:10" ht="0.95" customHeight="1" thickTop="1" x14ac:dyDescent="0.2">
      <c r="A925" s="160"/>
      <c r="B925" s="160"/>
      <c r="C925" s="160"/>
      <c r="D925" s="160"/>
      <c r="E925" s="160"/>
      <c r="F925" s="160"/>
      <c r="G925" s="160"/>
      <c r="H925" s="160"/>
      <c r="I925" s="160"/>
      <c r="J925" s="160"/>
    </row>
    <row r="926" spans="1:10" ht="18" customHeight="1" x14ac:dyDescent="0.2">
      <c r="A926" s="168" t="s">
        <v>1198</v>
      </c>
      <c r="B926" s="133" t="s">
        <v>8</v>
      </c>
      <c r="C926" s="168" t="s">
        <v>9</v>
      </c>
      <c r="D926" s="168" t="s">
        <v>10</v>
      </c>
      <c r="E926" s="349" t="s">
        <v>454</v>
      </c>
      <c r="F926" s="349"/>
      <c r="G926" s="169" t="s">
        <v>11</v>
      </c>
      <c r="H926" s="133" t="s">
        <v>12</v>
      </c>
      <c r="I926" s="133" t="s">
        <v>13</v>
      </c>
      <c r="J926" s="133" t="s">
        <v>15</v>
      </c>
    </row>
    <row r="927" spans="1:10" ht="39" customHeight="1" x14ac:dyDescent="0.2">
      <c r="A927" s="138" t="s">
        <v>133</v>
      </c>
      <c r="B927" s="139" t="s">
        <v>1199</v>
      </c>
      <c r="C927" s="138" t="s">
        <v>23</v>
      </c>
      <c r="D927" s="138" t="s">
        <v>1200</v>
      </c>
      <c r="E927" s="385" t="s">
        <v>1201</v>
      </c>
      <c r="F927" s="385"/>
      <c r="G927" s="140" t="s">
        <v>48</v>
      </c>
      <c r="H927" s="154">
        <v>1</v>
      </c>
      <c r="I927" s="141">
        <v>181.1</v>
      </c>
      <c r="J927" s="141">
        <v>181.1</v>
      </c>
    </row>
    <row r="928" spans="1:10" ht="24" customHeight="1" x14ac:dyDescent="0.2">
      <c r="A928" s="170" t="s">
        <v>134</v>
      </c>
      <c r="B928" s="155" t="s">
        <v>1178</v>
      </c>
      <c r="C928" s="170" t="s">
        <v>23</v>
      </c>
      <c r="D928" s="170" t="s">
        <v>1179</v>
      </c>
      <c r="E928" s="387" t="s">
        <v>459</v>
      </c>
      <c r="F928" s="387"/>
      <c r="G928" s="156" t="s">
        <v>39</v>
      </c>
      <c r="H928" s="157">
        <v>1.579</v>
      </c>
      <c r="I928" s="158">
        <v>29.88</v>
      </c>
      <c r="J928" s="158">
        <v>47.18</v>
      </c>
    </row>
    <row r="929" spans="1:10" ht="24" customHeight="1" x14ac:dyDescent="0.2">
      <c r="A929" s="170" t="s">
        <v>134</v>
      </c>
      <c r="B929" s="155" t="s">
        <v>457</v>
      </c>
      <c r="C929" s="170" t="s">
        <v>23</v>
      </c>
      <c r="D929" s="170" t="s">
        <v>458</v>
      </c>
      <c r="E929" s="387" t="s">
        <v>459</v>
      </c>
      <c r="F929" s="387"/>
      <c r="G929" s="156" t="s">
        <v>39</v>
      </c>
      <c r="H929" s="157">
        <v>0.63400000000000001</v>
      </c>
      <c r="I929" s="158">
        <v>24.83</v>
      </c>
      <c r="J929" s="158">
        <v>15.74</v>
      </c>
    </row>
    <row r="930" spans="1:10" ht="39" customHeight="1" x14ac:dyDescent="0.2">
      <c r="A930" s="170" t="s">
        <v>134</v>
      </c>
      <c r="B930" s="155" t="s">
        <v>1180</v>
      </c>
      <c r="C930" s="170" t="s">
        <v>23</v>
      </c>
      <c r="D930" s="170" t="s">
        <v>1181</v>
      </c>
      <c r="E930" s="387" t="s">
        <v>462</v>
      </c>
      <c r="F930" s="387"/>
      <c r="G930" s="156" t="s">
        <v>135</v>
      </c>
      <c r="H930" s="157">
        <v>3.2000000000000001E-2</v>
      </c>
      <c r="I930" s="158">
        <v>11.05</v>
      </c>
      <c r="J930" s="158">
        <v>0.35</v>
      </c>
    </row>
    <row r="931" spans="1:10" ht="39" customHeight="1" x14ac:dyDescent="0.2">
      <c r="A931" s="170" t="s">
        <v>134</v>
      </c>
      <c r="B931" s="155" t="s">
        <v>1202</v>
      </c>
      <c r="C931" s="170" t="s">
        <v>23</v>
      </c>
      <c r="D931" s="170" t="s">
        <v>1203</v>
      </c>
      <c r="E931" s="387" t="s">
        <v>462</v>
      </c>
      <c r="F931" s="387"/>
      <c r="G931" s="156" t="s">
        <v>136</v>
      </c>
      <c r="H931" s="157">
        <v>0.03</v>
      </c>
      <c r="I931" s="158">
        <v>0.86</v>
      </c>
      <c r="J931" s="158">
        <v>0.02</v>
      </c>
    </row>
    <row r="932" spans="1:10" ht="26.1" customHeight="1" x14ac:dyDescent="0.2">
      <c r="A932" s="172" t="s">
        <v>137</v>
      </c>
      <c r="B932" s="161" t="s">
        <v>1204</v>
      </c>
      <c r="C932" s="172" t="s">
        <v>23</v>
      </c>
      <c r="D932" s="172" t="s">
        <v>1205</v>
      </c>
      <c r="E932" s="386" t="s">
        <v>521</v>
      </c>
      <c r="F932" s="386"/>
      <c r="G932" s="164" t="s">
        <v>48</v>
      </c>
      <c r="H932" s="162">
        <v>0.59499999999999997</v>
      </c>
      <c r="I932" s="165">
        <v>99.27</v>
      </c>
      <c r="J932" s="165">
        <v>59.06</v>
      </c>
    </row>
    <row r="933" spans="1:10" ht="26.1" customHeight="1" x14ac:dyDescent="0.2">
      <c r="A933" s="172" t="s">
        <v>137</v>
      </c>
      <c r="B933" s="161" t="s">
        <v>1206</v>
      </c>
      <c r="C933" s="172" t="s">
        <v>23</v>
      </c>
      <c r="D933" s="172" t="s">
        <v>1207</v>
      </c>
      <c r="E933" s="386" t="s">
        <v>521</v>
      </c>
      <c r="F933" s="386"/>
      <c r="G933" s="164" t="s">
        <v>48</v>
      </c>
      <c r="H933" s="162">
        <v>0.59499999999999997</v>
      </c>
      <c r="I933" s="165">
        <v>98.75</v>
      </c>
      <c r="J933" s="165">
        <v>58.75</v>
      </c>
    </row>
    <row r="934" spans="1:10" ht="25.5" x14ac:dyDescent="0.2">
      <c r="A934" s="171"/>
      <c r="B934" s="171"/>
      <c r="C934" s="171"/>
      <c r="D934" s="171"/>
      <c r="E934" s="171" t="s">
        <v>465</v>
      </c>
      <c r="F934" s="159">
        <v>48.26</v>
      </c>
      <c r="G934" s="171" t="s">
        <v>466</v>
      </c>
      <c r="H934" s="159">
        <v>0</v>
      </c>
      <c r="I934" s="171" t="s">
        <v>467</v>
      </c>
      <c r="J934" s="159">
        <v>48.26</v>
      </c>
    </row>
    <row r="935" spans="1:10" ht="15" thickBot="1" x14ac:dyDescent="0.25">
      <c r="A935" s="171"/>
      <c r="B935" s="171"/>
      <c r="C935" s="171"/>
      <c r="D935" s="171"/>
      <c r="E935" s="171" t="s">
        <v>468</v>
      </c>
      <c r="F935" s="159">
        <v>42.34</v>
      </c>
      <c r="G935" s="171"/>
      <c r="H935" s="384" t="s">
        <v>469</v>
      </c>
      <c r="I935" s="384"/>
      <c r="J935" s="159">
        <v>223.44</v>
      </c>
    </row>
    <row r="936" spans="1:10" ht="0.95" customHeight="1" thickTop="1" x14ac:dyDescent="0.2">
      <c r="A936" s="160"/>
      <c r="B936" s="160"/>
      <c r="C936" s="160"/>
      <c r="D936" s="160"/>
      <c r="E936" s="160"/>
      <c r="F936" s="160"/>
      <c r="G936" s="160"/>
      <c r="H936" s="160"/>
      <c r="I936" s="160"/>
      <c r="J936" s="160"/>
    </row>
    <row r="937" spans="1:10" ht="18" customHeight="1" x14ac:dyDescent="0.2">
      <c r="A937" s="168" t="s">
        <v>1208</v>
      </c>
      <c r="B937" s="133" t="s">
        <v>8</v>
      </c>
      <c r="C937" s="168" t="s">
        <v>9</v>
      </c>
      <c r="D937" s="168" t="s">
        <v>10</v>
      </c>
      <c r="E937" s="349" t="s">
        <v>454</v>
      </c>
      <c r="F937" s="349"/>
      <c r="G937" s="169" t="s">
        <v>11</v>
      </c>
      <c r="H937" s="133" t="s">
        <v>12</v>
      </c>
      <c r="I937" s="133" t="s">
        <v>13</v>
      </c>
      <c r="J937" s="133" t="s">
        <v>15</v>
      </c>
    </row>
    <row r="938" spans="1:10" ht="39" customHeight="1" x14ac:dyDescent="0.2">
      <c r="A938" s="138" t="s">
        <v>133</v>
      </c>
      <c r="B938" s="139" t="s">
        <v>1209</v>
      </c>
      <c r="C938" s="138" t="s">
        <v>23</v>
      </c>
      <c r="D938" s="138" t="s">
        <v>1210</v>
      </c>
      <c r="E938" s="385" t="s">
        <v>1211</v>
      </c>
      <c r="F938" s="385"/>
      <c r="G938" s="140" t="s">
        <v>48</v>
      </c>
      <c r="H938" s="154">
        <v>1</v>
      </c>
      <c r="I938" s="141">
        <v>697.78</v>
      </c>
      <c r="J938" s="141">
        <v>697.78</v>
      </c>
    </row>
    <row r="939" spans="1:10" ht="24" customHeight="1" x14ac:dyDescent="0.2">
      <c r="A939" s="170" t="s">
        <v>134</v>
      </c>
      <c r="B939" s="155" t="s">
        <v>457</v>
      </c>
      <c r="C939" s="170" t="s">
        <v>23</v>
      </c>
      <c r="D939" s="170" t="s">
        <v>458</v>
      </c>
      <c r="E939" s="387" t="s">
        <v>459</v>
      </c>
      <c r="F939" s="387"/>
      <c r="G939" s="156" t="s">
        <v>39</v>
      </c>
      <c r="H939" s="157">
        <v>8.7799999999999994</v>
      </c>
      <c r="I939" s="158">
        <v>24.83</v>
      </c>
      <c r="J939" s="158">
        <v>218</v>
      </c>
    </row>
    <row r="940" spans="1:10" ht="26.1" customHeight="1" x14ac:dyDescent="0.2">
      <c r="A940" s="172" t="s">
        <v>137</v>
      </c>
      <c r="B940" s="161" t="s">
        <v>1212</v>
      </c>
      <c r="C940" s="172" t="s">
        <v>23</v>
      </c>
      <c r="D940" s="172" t="s">
        <v>1213</v>
      </c>
      <c r="E940" s="386" t="s">
        <v>521</v>
      </c>
      <c r="F940" s="386"/>
      <c r="G940" s="164" t="s">
        <v>48</v>
      </c>
      <c r="H940" s="162">
        <v>1.1299999999999999</v>
      </c>
      <c r="I940" s="165">
        <v>95</v>
      </c>
      <c r="J940" s="165">
        <v>107.35</v>
      </c>
    </row>
    <row r="941" spans="1:10" ht="24" customHeight="1" x14ac:dyDescent="0.2">
      <c r="A941" s="172" t="s">
        <v>137</v>
      </c>
      <c r="B941" s="161" t="s">
        <v>1214</v>
      </c>
      <c r="C941" s="172" t="s">
        <v>23</v>
      </c>
      <c r="D941" s="172" t="s">
        <v>1215</v>
      </c>
      <c r="E941" s="386" t="s">
        <v>521</v>
      </c>
      <c r="F941" s="386"/>
      <c r="G941" s="164" t="s">
        <v>1159</v>
      </c>
      <c r="H941" s="162">
        <v>75.47</v>
      </c>
      <c r="I941" s="165">
        <v>1.02</v>
      </c>
      <c r="J941" s="165">
        <v>76.97</v>
      </c>
    </row>
    <row r="942" spans="1:10" ht="24" customHeight="1" x14ac:dyDescent="0.2">
      <c r="A942" s="172" t="s">
        <v>137</v>
      </c>
      <c r="B942" s="161" t="s">
        <v>1216</v>
      </c>
      <c r="C942" s="172" t="s">
        <v>23</v>
      </c>
      <c r="D942" s="172" t="s">
        <v>1217</v>
      </c>
      <c r="E942" s="386" t="s">
        <v>521</v>
      </c>
      <c r="F942" s="386"/>
      <c r="G942" s="164" t="s">
        <v>1159</v>
      </c>
      <c r="H942" s="162">
        <v>339.62</v>
      </c>
      <c r="I942" s="165">
        <v>0.87</v>
      </c>
      <c r="J942" s="165">
        <v>295.45999999999998</v>
      </c>
    </row>
    <row r="943" spans="1:10" ht="25.5" x14ac:dyDescent="0.2">
      <c r="A943" s="171"/>
      <c r="B943" s="171"/>
      <c r="C943" s="171"/>
      <c r="D943" s="171"/>
      <c r="E943" s="171" t="s">
        <v>465</v>
      </c>
      <c r="F943" s="159">
        <v>160.22999999999999</v>
      </c>
      <c r="G943" s="171" t="s">
        <v>466</v>
      </c>
      <c r="H943" s="159">
        <v>0</v>
      </c>
      <c r="I943" s="171" t="s">
        <v>467</v>
      </c>
      <c r="J943" s="159">
        <v>160.22999999999999</v>
      </c>
    </row>
    <row r="944" spans="1:10" ht="15" thickBot="1" x14ac:dyDescent="0.25">
      <c r="A944" s="171"/>
      <c r="B944" s="171"/>
      <c r="C944" s="171"/>
      <c r="D944" s="171"/>
      <c r="E944" s="171" t="s">
        <v>468</v>
      </c>
      <c r="F944" s="159">
        <v>163.13999999999999</v>
      </c>
      <c r="G944" s="171"/>
      <c r="H944" s="384" t="s">
        <v>469</v>
      </c>
      <c r="I944" s="384"/>
      <c r="J944" s="159">
        <v>860.92</v>
      </c>
    </row>
    <row r="945" spans="1:10" ht="0.95" customHeight="1" thickTop="1" x14ac:dyDescent="0.2">
      <c r="A945" s="160"/>
      <c r="B945" s="160"/>
      <c r="C945" s="160"/>
      <c r="D945" s="160"/>
      <c r="E945" s="160"/>
      <c r="F945" s="160"/>
      <c r="G945" s="160"/>
      <c r="H945" s="160"/>
      <c r="I945" s="160"/>
      <c r="J945" s="160"/>
    </row>
    <row r="946" spans="1:10" ht="18" customHeight="1" x14ac:dyDescent="0.2">
      <c r="A946" s="168" t="s">
        <v>1218</v>
      </c>
      <c r="B946" s="133" t="s">
        <v>8</v>
      </c>
      <c r="C946" s="168" t="s">
        <v>9</v>
      </c>
      <c r="D946" s="168" t="s">
        <v>10</v>
      </c>
      <c r="E946" s="349" t="s">
        <v>454</v>
      </c>
      <c r="F946" s="349"/>
      <c r="G946" s="169" t="s">
        <v>11</v>
      </c>
      <c r="H946" s="133" t="s">
        <v>12</v>
      </c>
      <c r="I946" s="133" t="s">
        <v>13</v>
      </c>
      <c r="J946" s="133" t="s">
        <v>15</v>
      </c>
    </row>
    <row r="947" spans="1:10" ht="39" customHeight="1" x14ac:dyDescent="0.2">
      <c r="A947" s="138" t="s">
        <v>133</v>
      </c>
      <c r="B947" s="139" t="s">
        <v>1219</v>
      </c>
      <c r="C947" s="138" t="s">
        <v>23</v>
      </c>
      <c r="D947" s="138" t="s">
        <v>1220</v>
      </c>
      <c r="E947" s="385" t="s">
        <v>1221</v>
      </c>
      <c r="F947" s="385"/>
      <c r="G947" s="140" t="s">
        <v>25</v>
      </c>
      <c r="H947" s="154">
        <v>1</v>
      </c>
      <c r="I947" s="141">
        <v>13.56</v>
      </c>
      <c r="J947" s="141">
        <v>13.56</v>
      </c>
    </row>
    <row r="948" spans="1:10" ht="24" customHeight="1" x14ac:dyDescent="0.2">
      <c r="A948" s="170" t="s">
        <v>134</v>
      </c>
      <c r="B948" s="155" t="s">
        <v>1178</v>
      </c>
      <c r="C948" s="170" t="s">
        <v>23</v>
      </c>
      <c r="D948" s="170" t="s">
        <v>1179</v>
      </c>
      <c r="E948" s="387" t="s">
        <v>459</v>
      </c>
      <c r="F948" s="387"/>
      <c r="G948" s="156" t="s">
        <v>39</v>
      </c>
      <c r="H948" s="157">
        <v>4.8999999999999998E-3</v>
      </c>
      <c r="I948" s="158">
        <v>29.88</v>
      </c>
      <c r="J948" s="158">
        <v>0.14000000000000001</v>
      </c>
    </row>
    <row r="949" spans="1:10" ht="24" customHeight="1" x14ac:dyDescent="0.2">
      <c r="A949" s="170" t="s">
        <v>134</v>
      </c>
      <c r="B949" s="155" t="s">
        <v>457</v>
      </c>
      <c r="C949" s="170" t="s">
        <v>23</v>
      </c>
      <c r="D949" s="170" t="s">
        <v>458</v>
      </c>
      <c r="E949" s="387" t="s">
        <v>459</v>
      </c>
      <c r="F949" s="387"/>
      <c r="G949" s="156" t="s">
        <v>39</v>
      </c>
      <c r="H949" s="157">
        <v>1.4800000000000001E-2</v>
      </c>
      <c r="I949" s="158">
        <v>24.83</v>
      </c>
      <c r="J949" s="158">
        <v>0.36</v>
      </c>
    </row>
    <row r="950" spans="1:10" ht="26.1" customHeight="1" x14ac:dyDescent="0.2">
      <c r="A950" s="172" t="s">
        <v>137</v>
      </c>
      <c r="B950" s="161" t="s">
        <v>1222</v>
      </c>
      <c r="C950" s="172" t="s">
        <v>23</v>
      </c>
      <c r="D950" s="172" t="s">
        <v>1223</v>
      </c>
      <c r="E950" s="386" t="s">
        <v>521</v>
      </c>
      <c r="F950" s="386"/>
      <c r="G950" s="164" t="s">
        <v>25</v>
      </c>
      <c r="H950" s="162">
        <v>1.2104999999999999</v>
      </c>
      <c r="I950" s="165">
        <v>10.79</v>
      </c>
      <c r="J950" s="165">
        <v>13.06</v>
      </c>
    </row>
    <row r="951" spans="1:10" ht="25.5" x14ac:dyDescent="0.2">
      <c r="A951" s="171"/>
      <c r="B951" s="171"/>
      <c r="C951" s="171"/>
      <c r="D951" s="171"/>
      <c r="E951" s="171" t="s">
        <v>465</v>
      </c>
      <c r="F951" s="159">
        <v>0.38</v>
      </c>
      <c r="G951" s="171" t="s">
        <v>466</v>
      </c>
      <c r="H951" s="159">
        <v>0</v>
      </c>
      <c r="I951" s="171" t="s">
        <v>467</v>
      </c>
      <c r="J951" s="159">
        <v>0.38</v>
      </c>
    </row>
    <row r="952" spans="1:10" ht="15" thickBot="1" x14ac:dyDescent="0.25">
      <c r="A952" s="171"/>
      <c r="B952" s="171"/>
      <c r="C952" s="171"/>
      <c r="D952" s="171"/>
      <c r="E952" s="171" t="s">
        <v>468</v>
      </c>
      <c r="F952" s="159">
        <v>3.17</v>
      </c>
      <c r="G952" s="171"/>
      <c r="H952" s="384" t="s">
        <v>469</v>
      </c>
      <c r="I952" s="384"/>
      <c r="J952" s="159">
        <v>16.73</v>
      </c>
    </row>
    <row r="953" spans="1:10" ht="0.95" customHeight="1" thickTop="1" x14ac:dyDescent="0.2">
      <c r="A953" s="160"/>
      <c r="B953" s="160"/>
      <c r="C953" s="160"/>
      <c r="D953" s="160"/>
      <c r="E953" s="160"/>
      <c r="F953" s="160"/>
      <c r="G953" s="160"/>
      <c r="H953" s="160"/>
      <c r="I953" s="160"/>
      <c r="J953" s="160"/>
    </row>
    <row r="954" spans="1:10" ht="18" customHeight="1" x14ac:dyDescent="0.2">
      <c r="A954" s="168" t="s">
        <v>1224</v>
      </c>
      <c r="B954" s="133" t="s">
        <v>8</v>
      </c>
      <c r="C954" s="168" t="s">
        <v>9</v>
      </c>
      <c r="D954" s="168" t="s">
        <v>10</v>
      </c>
      <c r="E954" s="349" t="s">
        <v>454</v>
      </c>
      <c r="F954" s="349"/>
      <c r="G954" s="169" t="s">
        <v>11</v>
      </c>
      <c r="H954" s="133" t="s">
        <v>12</v>
      </c>
      <c r="I954" s="133" t="s">
        <v>13</v>
      </c>
      <c r="J954" s="133" t="s">
        <v>15</v>
      </c>
    </row>
    <row r="955" spans="1:10" ht="51.95" customHeight="1" x14ac:dyDescent="0.2">
      <c r="A955" s="138" t="s">
        <v>133</v>
      </c>
      <c r="B955" s="139" t="s">
        <v>1225</v>
      </c>
      <c r="C955" s="138" t="s">
        <v>23</v>
      </c>
      <c r="D955" s="138" t="s">
        <v>1226</v>
      </c>
      <c r="E955" s="385" t="s">
        <v>1227</v>
      </c>
      <c r="F955" s="385"/>
      <c r="G955" s="140" t="s">
        <v>25</v>
      </c>
      <c r="H955" s="154">
        <v>1</v>
      </c>
      <c r="I955" s="141">
        <v>30.1</v>
      </c>
      <c r="J955" s="141">
        <v>30.1</v>
      </c>
    </row>
    <row r="956" spans="1:10" ht="24" customHeight="1" x14ac:dyDescent="0.2">
      <c r="A956" s="170" t="s">
        <v>134</v>
      </c>
      <c r="B956" s="155" t="s">
        <v>1228</v>
      </c>
      <c r="C956" s="170" t="s">
        <v>23</v>
      </c>
      <c r="D956" s="170" t="s">
        <v>1229</v>
      </c>
      <c r="E956" s="387" t="s">
        <v>459</v>
      </c>
      <c r="F956" s="387"/>
      <c r="G956" s="156" t="s">
        <v>39</v>
      </c>
      <c r="H956" s="157">
        <v>0.36399999999999999</v>
      </c>
      <c r="I956" s="158">
        <v>31.59</v>
      </c>
      <c r="J956" s="158">
        <v>11.49</v>
      </c>
    </row>
    <row r="957" spans="1:10" ht="24" customHeight="1" x14ac:dyDescent="0.2">
      <c r="A957" s="170" t="s">
        <v>134</v>
      </c>
      <c r="B957" s="155" t="s">
        <v>457</v>
      </c>
      <c r="C957" s="170" t="s">
        <v>23</v>
      </c>
      <c r="D957" s="170" t="s">
        <v>458</v>
      </c>
      <c r="E957" s="387" t="s">
        <v>459</v>
      </c>
      <c r="F957" s="387"/>
      <c r="G957" s="156" t="s">
        <v>39</v>
      </c>
      <c r="H957" s="157">
        <v>0.151</v>
      </c>
      <c r="I957" s="158">
        <v>24.83</v>
      </c>
      <c r="J957" s="158">
        <v>3.74</v>
      </c>
    </row>
    <row r="958" spans="1:10" ht="24" customHeight="1" x14ac:dyDescent="0.2">
      <c r="A958" s="172" t="s">
        <v>137</v>
      </c>
      <c r="B958" s="161" t="s">
        <v>1230</v>
      </c>
      <c r="C958" s="172" t="s">
        <v>23</v>
      </c>
      <c r="D958" s="172" t="s">
        <v>1231</v>
      </c>
      <c r="E958" s="386" t="s">
        <v>521</v>
      </c>
      <c r="F958" s="386"/>
      <c r="G958" s="164" t="s">
        <v>767</v>
      </c>
      <c r="H958" s="162">
        <v>2.1000000000000001E-2</v>
      </c>
      <c r="I958" s="165">
        <v>27</v>
      </c>
      <c r="J958" s="165">
        <v>0.56000000000000005</v>
      </c>
    </row>
    <row r="959" spans="1:10" ht="26.1" customHeight="1" x14ac:dyDescent="0.2">
      <c r="A959" s="172" t="s">
        <v>137</v>
      </c>
      <c r="B959" s="161" t="s">
        <v>1232</v>
      </c>
      <c r="C959" s="172" t="s">
        <v>23</v>
      </c>
      <c r="D959" s="172" t="s">
        <v>1233</v>
      </c>
      <c r="E959" s="386" t="s">
        <v>521</v>
      </c>
      <c r="F959" s="386"/>
      <c r="G959" s="164" t="s">
        <v>767</v>
      </c>
      <c r="H959" s="162">
        <v>0.42699999999999999</v>
      </c>
      <c r="I959" s="165">
        <v>25.48</v>
      </c>
      <c r="J959" s="165">
        <v>10.87</v>
      </c>
    </row>
    <row r="960" spans="1:10" ht="24" customHeight="1" x14ac:dyDescent="0.2">
      <c r="A960" s="172" t="s">
        <v>137</v>
      </c>
      <c r="B960" s="161" t="s">
        <v>1234</v>
      </c>
      <c r="C960" s="172" t="s">
        <v>23</v>
      </c>
      <c r="D960" s="172" t="s">
        <v>1235</v>
      </c>
      <c r="E960" s="386" t="s">
        <v>521</v>
      </c>
      <c r="F960" s="386"/>
      <c r="G960" s="164" t="s">
        <v>109</v>
      </c>
      <c r="H960" s="162">
        <v>1.2E-2</v>
      </c>
      <c r="I960" s="165">
        <v>13.94</v>
      </c>
      <c r="J960" s="165">
        <v>0.16</v>
      </c>
    </row>
    <row r="961" spans="1:10" ht="26.1" customHeight="1" x14ac:dyDescent="0.2">
      <c r="A961" s="172" t="s">
        <v>137</v>
      </c>
      <c r="B961" s="161" t="s">
        <v>1236</v>
      </c>
      <c r="C961" s="172" t="s">
        <v>23</v>
      </c>
      <c r="D961" s="172" t="s">
        <v>1237</v>
      </c>
      <c r="E961" s="386" t="s">
        <v>521</v>
      </c>
      <c r="F961" s="386"/>
      <c r="G961" s="164" t="s">
        <v>1159</v>
      </c>
      <c r="H961" s="162">
        <v>0.25</v>
      </c>
      <c r="I961" s="165">
        <v>9.14</v>
      </c>
      <c r="J961" s="165">
        <v>2.2799999999999998</v>
      </c>
    </row>
    <row r="962" spans="1:10" ht="26.1" customHeight="1" x14ac:dyDescent="0.2">
      <c r="A962" s="172" t="s">
        <v>137</v>
      </c>
      <c r="B962" s="161" t="s">
        <v>1238</v>
      </c>
      <c r="C962" s="172" t="s">
        <v>23</v>
      </c>
      <c r="D962" s="172" t="s">
        <v>1239</v>
      </c>
      <c r="E962" s="386" t="s">
        <v>521</v>
      </c>
      <c r="F962" s="386"/>
      <c r="G962" s="164" t="s">
        <v>1159</v>
      </c>
      <c r="H962" s="162">
        <v>0.11</v>
      </c>
      <c r="I962" s="165">
        <v>9.14</v>
      </c>
      <c r="J962" s="165">
        <v>1</v>
      </c>
    </row>
    <row r="963" spans="1:10" ht="25.5" x14ac:dyDescent="0.2">
      <c r="A963" s="171"/>
      <c r="B963" s="171"/>
      <c r="C963" s="171"/>
      <c r="D963" s="171"/>
      <c r="E963" s="171" t="s">
        <v>465</v>
      </c>
      <c r="F963" s="159">
        <v>11.15</v>
      </c>
      <c r="G963" s="171" t="s">
        <v>466</v>
      </c>
      <c r="H963" s="159">
        <v>0</v>
      </c>
      <c r="I963" s="171" t="s">
        <v>467</v>
      </c>
      <c r="J963" s="159">
        <v>11.15</v>
      </c>
    </row>
    <row r="964" spans="1:10" ht="15" thickBot="1" x14ac:dyDescent="0.25">
      <c r="A964" s="171"/>
      <c r="B964" s="171"/>
      <c r="C964" s="171"/>
      <c r="D964" s="171"/>
      <c r="E964" s="171" t="s">
        <v>468</v>
      </c>
      <c r="F964" s="159">
        <v>7.03</v>
      </c>
      <c r="G964" s="171"/>
      <c r="H964" s="384" t="s">
        <v>469</v>
      </c>
      <c r="I964" s="384"/>
      <c r="J964" s="159">
        <v>37.130000000000003</v>
      </c>
    </row>
    <row r="965" spans="1:10" ht="0.95" customHeight="1" thickTop="1" x14ac:dyDescent="0.2">
      <c r="A965" s="160"/>
      <c r="B965" s="160"/>
      <c r="C965" s="160"/>
      <c r="D965" s="160"/>
      <c r="E965" s="160"/>
      <c r="F965" s="160"/>
      <c r="G965" s="160"/>
      <c r="H965" s="160"/>
      <c r="I965" s="160"/>
      <c r="J965" s="160"/>
    </row>
    <row r="966" spans="1:10" ht="50.1" customHeight="1" x14ac:dyDescent="0.25">
      <c r="A966" s="346" t="s">
        <v>700</v>
      </c>
      <c r="B966" s="347"/>
      <c r="C966" s="347"/>
      <c r="D966" s="347"/>
      <c r="E966" s="347"/>
      <c r="F966" s="347"/>
      <c r="G966" s="347"/>
      <c r="H966" s="347"/>
      <c r="I966" s="347"/>
      <c r="J966" s="347"/>
    </row>
    <row r="967" spans="1:10" ht="18" customHeight="1" x14ac:dyDescent="0.2">
      <c r="A967" s="168"/>
      <c r="B967" s="133" t="s">
        <v>8</v>
      </c>
      <c r="C967" s="168" t="s">
        <v>9</v>
      </c>
      <c r="D967" s="168" t="s">
        <v>10</v>
      </c>
      <c r="E967" s="349" t="s">
        <v>454</v>
      </c>
      <c r="F967" s="349"/>
      <c r="G967" s="169" t="s">
        <v>11</v>
      </c>
      <c r="H967" s="133" t="s">
        <v>12</v>
      </c>
      <c r="I967" s="133" t="s">
        <v>13</v>
      </c>
      <c r="J967" s="133" t="s">
        <v>15</v>
      </c>
    </row>
    <row r="968" spans="1:10" ht="24" customHeight="1" x14ac:dyDescent="0.2">
      <c r="A968" s="138" t="s">
        <v>133</v>
      </c>
      <c r="B968" s="139" t="s">
        <v>1240</v>
      </c>
      <c r="C968" s="138" t="s">
        <v>23</v>
      </c>
      <c r="D968" s="138" t="s">
        <v>1241</v>
      </c>
      <c r="E968" s="385" t="s">
        <v>459</v>
      </c>
      <c r="F968" s="385"/>
      <c r="G968" s="140" t="s">
        <v>39</v>
      </c>
      <c r="H968" s="154">
        <v>1</v>
      </c>
      <c r="I968" s="141">
        <v>26.1</v>
      </c>
      <c r="J968" s="141">
        <v>26.1</v>
      </c>
    </row>
    <row r="969" spans="1:10" ht="26.1" customHeight="1" x14ac:dyDescent="0.2">
      <c r="A969" s="170" t="s">
        <v>134</v>
      </c>
      <c r="B969" s="155" t="s">
        <v>1242</v>
      </c>
      <c r="C969" s="170" t="s">
        <v>23</v>
      </c>
      <c r="D969" s="170" t="s">
        <v>1243</v>
      </c>
      <c r="E969" s="387" t="s">
        <v>459</v>
      </c>
      <c r="F969" s="387"/>
      <c r="G969" s="156" t="s">
        <v>39</v>
      </c>
      <c r="H969" s="157">
        <v>1</v>
      </c>
      <c r="I969" s="158">
        <v>0.22</v>
      </c>
      <c r="J969" s="158">
        <v>0.22</v>
      </c>
    </row>
    <row r="970" spans="1:10" ht="24" customHeight="1" x14ac:dyDescent="0.2">
      <c r="A970" s="172" t="s">
        <v>137</v>
      </c>
      <c r="B970" s="161" t="s">
        <v>1244</v>
      </c>
      <c r="C970" s="172" t="s">
        <v>23</v>
      </c>
      <c r="D970" s="172" t="s">
        <v>1245</v>
      </c>
      <c r="E970" s="386" t="s">
        <v>470</v>
      </c>
      <c r="F970" s="386"/>
      <c r="G970" s="164" t="s">
        <v>39</v>
      </c>
      <c r="H970" s="162">
        <v>1</v>
      </c>
      <c r="I970" s="165">
        <v>19.239999999999998</v>
      </c>
      <c r="J970" s="165">
        <v>19.239999999999998</v>
      </c>
    </row>
    <row r="971" spans="1:10" ht="26.1" customHeight="1" x14ac:dyDescent="0.2">
      <c r="A971" s="172" t="s">
        <v>137</v>
      </c>
      <c r="B971" s="161" t="s">
        <v>705</v>
      </c>
      <c r="C971" s="172" t="s">
        <v>23</v>
      </c>
      <c r="D971" s="172" t="s">
        <v>706</v>
      </c>
      <c r="E971" s="386" t="s">
        <v>707</v>
      </c>
      <c r="F971" s="386"/>
      <c r="G971" s="164" t="s">
        <v>39</v>
      </c>
      <c r="H971" s="162">
        <v>1</v>
      </c>
      <c r="I971" s="165">
        <v>1.82</v>
      </c>
      <c r="J971" s="165">
        <v>1.82</v>
      </c>
    </row>
    <row r="972" spans="1:10" ht="26.1" customHeight="1" x14ac:dyDescent="0.2">
      <c r="A972" s="172" t="s">
        <v>137</v>
      </c>
      <c r="B972" s="161" t="s">
        <v>708</v>
      </c>
      <c r="C972" s="172" t="s">
        <v>23</v>
      </c>
      <c r="D972" s="172" t="s">
        <v>709</v>
      </c>
      <c r="E972" s="386" t="s">
        <v>707</v>
      </c>
      <c r="F972" s="386"/>
      <c r="G972" s="164" t="s">
        <v>39</v>
      </c>
      <c r="H972" s="162">
        <v>1</v>
      </c>
      <c r="I972" s="165">
        <v>1.02</v>
      </c>
      <c r="J972" s="165">
        <v>1.02</v>
      </c>
    </row>
    <row r="973" spans="1:10" ht="26.1" customHeight="1" x14ac:dyDescent="0.2">
      <c r="A973" s="172" t="s">
        <v>137</v>
      </c>
      <c r="B973" s="161" t="s">
        <v>710</v>
      </c>
      <c r="C973" s="172" t="s">
        <v>23</v>
      </c>
      <c r="D973" s="172" t="s">
        <v>711</v>
      </c>
      <c r="E973" s="386" t="s">
        <v>707</v>
      </c>
      <c r="F973" s="386"/>
      <c r="G973" s="164" t="s">
        <v>39</v>
      </c>
      <c r="H973" s="162">
        <v>1</v>
      </c>
      <c r="I973" s="165">
        <v>1.36</v>
      </c>
      <c r="J973" s="165">
        <v>1.36</v>
      </c>
    </row>
    <row r="974" spans="1:10" ht="26.1" customHeight="1" x14ac:dyDescent="0.2">
      <c r="A974" s="172" t="s">
        <v>137</v>
      </c>
      <c r="B974" s="161" t="s">
        <v>712</v>
      </c>
      <c r="C974" s="172" t="s">
        <v>23</v>
      </c>
      <c r="D974" s="172" t="s">
        <v>713</v>
      </c>
      <c r="E974" s="386" t="s">
        <v>707</v>
      </c>
      <c r="F974" s="386"/>
      <c r="G974" s="164" t="s">
        <v>39</v>
      </c>
      <c r="H974" s="162">
        <v>1</v>
      </c>
      <c r="I974" s="165">
        <v>0.11</v>
      </c>
      <c r="J974" s="165">
        <v>0.11</v>
      </c>
    </row>
    <row r="975" spans="1:10" ht="26.1" customHeight="1" x14ac:dyDescent="0.2">
      <c r="A975" s="172" t="s">
        <v>137</v>
      </c>
      <c r="B975" s="161" t="s">
        <v>1246</v>
      </c>
      <c r="C975" s="172" t="s">
        <v>23</v>
      </c>
      <c r="D975" s="172" t="s">
        <v>1247</v>
      </c>
      <c r="E975" s="386" t="s">
        <v>707</v>
      </c>
      <c r="F975" s="386"/>
      <c r="G975" s="164" t="s">
        <v>39</v>
      </c>
      <c r="H975" s="162">
        <v>1</v>
      </c>
      <c r="I975" s="165">
        <v>0.71</v>
      </c>
      <c r="J975" s="165">
        <v>0.71</v>
      </c>
    </row>
    <row r="976" spans="1:10" ht="26.1" customHeight="1" x14ac:dyDescent="0.2">
      <c r="A976" s="172" t="s">
        <v>137</v>
      </c>
      <c r="B976" s="161" t="s">
        <v>1248</v>
      </c>
      <c r="C976" s="172" t="s">
        <v>23</v>
      </c>
      <c r="D976" s="172" t="s">
        <v>1249</v>
      </c>
      <c r="E976" s="386" t="s">
        <v>707</v>
      </c>
      <c r="F976" s="386"/>
      <c r="G976" s="164" t="s">
        <v>39</v>
      </c>
      <c r="H976" s="162">
        <v>1</v>
      </c>
      <c r="I976" s="165">
        <v>1.62</v>
      </c>
      <c r="J976" s="165">
        <v>1.62</v>
      </c>
    </row>
    <row r="977" spans="1:10" ht="25.5" x14ac:dyDescent="0.2">
      <c r="A977" s="171"/>
      <c r="B977" s="171"/>
      <c r="C977" s="171"/>
      <c r="D977" s="171"/>
      <c r="E977" s="171" t="s">
        <v>465</v>
      </c>
      <c r="F977" s="159">
        <v>19.46</v>
      </c>
      <c r="G977" s="171" t="s">
        <v>466</v>
      </c>
      <c r="H977" s="159">
        <v>0</v>
      </c>
      <c r="I977" s="171" t="s">
        <v>467</v>
      </c>
      <c r="J977" s="159">
        <v>19.46</v>
      </c>
    </row>
    <row r="978" spans="1:10" ht="15" thickBot="1" x14ac:dyDescent="0.25">
      <c r="A978" s="171"/>
      <c r="B978" s="171"/>
      <c r="C978" s="171"/>
      <c r="D978" s="171"/>
      <c r="E978" s="171" t="s">
        <v>468</v>
      </c>
      <c r="F978" s="159">
        <v>6.1</v>
      </c>
      <c r="G978" s="171"/>
      <c r="H978" s="384" t="s">
        <v>469</v>
      </c>
      <c r="I978" s="384"/>
      <c r="J978" s="159">
        <v>32.200000000000003</v>
      </c>
    </row>
    <row r="979" spans="1:10" ht="0.95" customHeight="1" thickTop="1" x14ac:dyDescent="0.2">
      <c r="A979" s="160"/>
      <c r="B979" s="160"/>
      <c r="C979" s="160"/>
      <c r="D979" s="160"/>
      <c r="E979" s="160"/>
      <c r="F979" s="160"/>
      <c r="G979" s="160"/>
      <c r="H979" s="160"/>
      <c r="I979" s="160"/>
      <c r="J979" s="160"/>
    </row>
    <row r="980" spans="1:10" ht="18" customHeight="1" x14ac:dyDescent="0.2">
      <c r="A980" s="168"/>
      <c r="B980" s="133" t="s">
        <v>8</v>
      </c>
      <c r="C980" s="168" t="s">
        <v>9</v>
      </c>
      <c r="D980" s="168" t="s">
        <v>10</v>
      </c>
      <c r="E980" s="349" t="s">
        <v>454</v>
      </c>
      <c r="F980" s="349"/>
      <c r="G980" s="169" t="s">
        <v>11</v>
      </c>
      <c r="H980" s="133" t="s">
        <v>12</v>
      </c>
      <c r="I980" s="133" t="s">
        <v>13</v>
      </c>
      <c r="J980" s="133" t="s">
        <v>15</v>
      </c>
    </row>
    <row r="981" spans="1:10" ht="24" customHeight="1" x14ac:dyDescent="0.2">
      <c r="A981" s="138" t="s">
        <v>133</v>
      </c>
      <c r="B981" s="139" t="s">
        <v>1250</v>
      </c>
      <c r="C981" s="138" t="s">
        <v>23</v>
      </c>
      <c r="D981" s="138" t="s">
        <v>1251</v>
      </c>
      <c r="E981" s="385" t="s">
        <v>459</v>
      </c>
      <c r="F981" s="385"/>
      <c r="G981" s="140" t="s">
        <v>39</v>
      </c>
      <c r="H981" s="154">
        <v>1</v>
      </c>
      <c r="I981" s="141">
        <v>29.66</v>
      </c>
      <c r="J981" s="141">
        <v>29.66</v>
      </c>
    </row>
    <row r="982" spans="1:10" ht="26.1" customHeight="1" x14ac:dyDescent="0.2">
      <c r="A982" s="170" t="s">
        <v>134</v>
      </c>
      <c r="B982" s="155" t="s">
        <v>1252</v>
      </c>
      <c r="C982" s="170" t="s">
        <v>23</v>
      </c>
      <c r="D982" s="170" t="s">
        <v>1253</v>
      </c>
      <c r="E982" s="387" t="s">
        <v>459</v>
      </c>
      <c r="F982" s="387"/>
      <c r="G982" s="156" t="s">
        <v>39</v>
      </c>
      <c r="H982" s="157">
        <v>1</v>
      </c>
      <c r="I982" s="158">
        <v>0.26</v>
      </c>
      <c r="J982" s="158">
        <v>0.26</v>
      </c>
    </row>
    <row r="983" spans="1:10" ht="24" customHeight="1" x14ac:dyDescent="0.2">
      <c r="A983" s="172" t="s">
        <v>137</v>
      </c>
      <c r="B983" s="161" t="s">
        <v>1254</v>
      </c>
      <c r="C983" s="172" t="s">
        <v>23</v>
      </c>
      <c r="D983" s="172" t="s">
        <v>1255</v>
      </c>
      <c r="E983" s="386" t="s">
        <v>470</v>
      </c>
      <c r="F983" s="386"/>
      <c r="G983" s="164" t="s">
        <v>39</v>
      </c>
      <c r="H983" s="162">
        <v>1</v>
      </c>
      <c r="I983" s="165">
        <v>22.76</v>
      </c>
      <c r="J983" s="165">
        <v>22.76</v>
      </c>
    </row>
    <row r="984" spans="1:10" ht="26.1" customHeight="1" x14ac:dyDescent="0.2">
      <c r="A984" s="172" t="s">
        <v>137</v>
      </c>
      <c r="B984" s="161" t="s">
        <v>705</v>
      </c>
      <c r="C984" s="172" t="s">
        <v>23</v>
      </c>
      <c r="D984" s="172" t="s">
        <v>706</v>
      </c>
      <c r="E984" s="386" t="s">
        <v>707</v>
      </c>
      <c r="F984" s="386"/>
      <c r="G984" s="164" t="s">
        <v>39</v>
      </c>
      <c r="H984" s="162">
        <v>1</v>
      </c>
      <c r="I984" s="165">
        <v>1.82</v>
      </c>
      <c r="J984" s="165">
        <v>1.82</v>
      </c>
    </row>
    <row r="985" spans="1:10" ht="26.1" customHeight="1" x14ac:dyDescent="0.2">
      <c r="A985" s="172" t="s">
        <v>137</v>
      </c>
      <c r="B985" s="161" t="s">
        <v>708</v>
      </c>
      <c r="C985" s="172" t="s">
        <v>23</v>
      </c>
      <c r="D985" s="172" t="s">
        <v>709</v>
      </c>
      <c r="E985" s="386" t="s">
        <v>707</v>
      </c>
      <c r="F985" s="386"/>
      <c r="G985" s="164" t="s">
        <v>39</v>
      </c>
      <c r="H985" s="162">
        <v>1</v>
      </c>
      <c r="I985" s="165">
        <v>1.02</v>
      </c>
      <c r="J985" s="165">
        <v>1.02</v>
      </c>
    </row>
    <row r="986" spans="1:10" ht="26.1" customHeight="1" x14ac:dyDescent="0.2">
      <c r="A986" s="172" t="s">
        <v>137</v>
      </c>
      <c r="B986" s="161" t="s">
        <v>710</v>
      </c>
      <c r="C986" s="172" t="s">
        <v>23</v>
      </c>
      <c r="D986" s="172" t="s">
        <v>711</v>
      </c>
      <c r="E986" s="386" t="s">
        <v>707</v>
      </c>
      <c r="F986" s="386"/>
      <c r="G986" s="164" t="s">
        <v>39</v>
      </c>
      <c r="H986" s="162">
        <v>1</v>
      </c>
      <c r="I986" s="165">
        <v>1.36</v>
      </c>
      <c r="J986" s="165">
        <v>1.36</v>
      </c>
    </row>
    <row r="987" spans="1:10" ht="26.1" customHeight="1" x14ac:dyDescent="0.2">
      <c r="A987" s="172" t="s">
        <v>137</v>
      </c>
      <c r="B987" s="161" t="s">
        <v>712</v>
      </c>
      <c r="C987" s="172" t="s">
        <v>23</v>
      </c>
      <c r="D987" s="172" t="s">
        <v>713</v>
      </c>
      <c r="E987" s="386" t="s">
        <v>707</v>
      </c>
      <c r="F987" s="386"/>
      <c r="G987" s="164" t="s">
        <v>39</v>
      </c>
      <c r="H987" s="162">
        <v>1</v>
      </c>
      <c r="I987" s="165">
        <v>0.11</v>
      </c>
      <c r="J987" s="165">
        <v>0.11</v>
      </c>
    </row>
    <row r="988" spans="1:10" ht="26.1" customHeight="1" x14ac:dyDescent="0.2">
      <c r="A988" s="172" t="s">
        <v>137</v>
      </c>
      <c r="B988" s="161" t="s">
        <v>1246</v>
      </c>
      <c r="C988" s="172" t="s">
        <v>23</v>
      </c>
      <c r="D988" s="172" t="s">
        <v>1247</v>
      </c>
      <c r="E988" s="386" t="s">
        <v>707</v>
      </c>
      <c r="F988" s="386"/>
      <c r="G988" s="164" t="s">
        <v>39</v>
      </c>
      <c r="H988" s="162">
        <v>1</v>
      </c>
      <c r="I988" s="165">
        <v>0.71</v>
      </c>
      <c r="J988" s="165">
        <v>0.71</v>
      </c>
    </row>
    <row r="989" spans="1:10" ht="26.1" customHeight="1" x14ac:dyDescent="0.2">
      <c r="A989" s="172" t="s">
        <v>137</v>
      </c>
      <c r="B989" s="161" t="s">
        <v>1248</v>
      </c>
      <c r="C989" s="172" t="s">
        <v>23</v>
      </c>
      <c r="D989" s="172" t="s">
        <v>1249</v>
      </c>
      <c r="E989" s="386" t="s">
        <v>707</v>
      </c>
      <c r="F989" s="386"/>
      <c r="G989" s="164" t="s">
        <v>39</v>
      </c>
      <c r="H989" s="162">
        <v>1</v>
      </c>
      <c r="I989" s="165">
        <v>1.62</v>
      </c>
      <c r="J989" s="165">
        <v>1.62</v>
      </c>
    </row>
    <row r="990" spans="1:10" ht="25.5" x14ac:dyDescent="0.2">
      <c r="A990" s="171"/>
      <c r="B990" s="171"/>
      <c r="C990" s="171"/>
      <c r="D990" s="171"/>
      <c r="E990" s="171" t="s">
        <v>465</v>
      </c>
      <c r="F990" s="159">
        <v>23.02</v>
      </c>
      <c r="G990" s="171" t="s">
        <v>466</v>
      </c>
      <c r="H990" s="159">
        <v>0</v>
      </c>
      <c r="I990" s="171" t="s">
        <v>467</v>
      </c>
      <c r="J990" s="159">
        <v>23.02</v>
      </c>
    </row>
    <row r="991" spans="1:10" ht="15" thickBot="1" x14ac:dyDescent="0.25">
      <c r="A991" s="171"/>
      <c r="B991" s="171"/>
      <c r="C991" s="171"/>
      <c r="D991" s="171"/>
      <c r="E991" s="171" t="s">
        <v>468</v>
      </c>
      <c r="F991" s="159">
        <v>6.93</v>
      </c>
      <c r="G991" s="171"/>
      <c r="H991" s="384" t="s">
        <v>469</v>
      </c>
      <c r="I991" s="384"/>
      <c r="J991" s="159">
        <v>36.590000000000003</v>
      </c>
    </row>
    <row r="992" spans="1:10" ht="0.95" customHeight="1" thickTop="1" x14ac:dyDescent="0.2">
      <c r="A992" s="160"/>
      <c r="B992" s="160"/>
      <c r="C992" s="160"/>
      <c r="D992" s="160"/>
      <c r="E992" s="160"/>
      <c r="F992" s="160"/>
      <c r="G992" s="160"/>
      <c r="H992" s="160"/>
      <c r="I992" s="160"/>
      <c r="J992" s="160"/>
    </row>
    <row r="993" spans="1:10" ht="18" customHeight="1" x14ac:dyDescent="0.2">
      <c r="A993" s="168"/>
      <c r="B993" s="133" t="s">
        <v>8</v>
      </c>
      <c r="C993" s="168" t="s">
        <v>9</v>
      </c>
      <c r="D993" s="168" t="s">
        <v>10</v>
      </c>
      <c r="E993" s="349" t="s">
        <v>454</v>
      </c>
      <c r="F993" s="349"/>
      <c r="G993" s="169" t="s">
        <v>11</v>
      </c>
      <c r="H993" s="133" t="s">
        <v>12</v>
      </c>
      <c r="I993" s="133" t="s">
        <v>13</v>
      </c>
      <c r="J993" s="133" t="s">
        <v>15</v>
      </c>
    </row>
    <row r="994" spans="1:10" ht="26.1" customHeight="1" x14ac:dyDescent="0.2">
      <c r="A994" s="138" t="s">
        <v>133</v>
      </c>
      <c r="B994" s="139" t="s">
        <v>684</v>
      </c>
      <c r="C994" s="138" t="s">
        <v>23</v>
      </c>
      <c r="D994" s="138" t="s">
        <v>685</v>
      </c>
      <c r="E994" s="385" t="s">
        <v>459</v>
      </c>
      <c r="F994" s="385"/>
      <c r="G994" s="140" t="s">
        <v>39</v>
      </c>
      <c r="H994" s="154">
        <v>1</v>
      </c>
      <c r="I994" s="141">
        <v>35.409999999999997</v>
      </c>
      <c r="J994" s="141">
        <v>35.409999999999997</v>
      </c>
    </row>
    <row r="995" spans="1:10" ht="26.1" customHeight="1" x14ac:dyDescent="0.2">
      <c r="A995" s="170" t="s">
        <v>134</v>
      </c>
      <c r="B995" s="155" t="s">
        <v>701</v>
      </c>
      <c r="C995" s="170" t="s">
        <v>23</v>
      </c>
      <c r="D995" s="170" t="s">
        <v>702</v>
      </c>
      <c r="E995" s="387" t="s">
        <v>459</v>
      </c>
      <c r="F995" s="387"/>
      <c r="G995" s="156" t="s">
        <v>39</v>
      </c>
      <c r="H995" s="157">
        <v>1</v>
      </c>
      <c r="I995" s="158">
        <v>0.24</v>
      </c>
      <c r="J995" s="158">
        <v>0.24</v>
      </c>
    </row>
    <row r="996" spans="1:10" ht="26.1" customHeight="1" x14ac:dyDescent="0.2">
      <c r="A996" s="172" t="s">
        <v>137</v>
      </c>
      <c r="B996" s="161" t="s">
        <v>703</v>
      </c>
      <c r="C996" s="172" t="s">
        <v>23</v>
      </c>
      <c r="D996" s="172" t="s">
        <v>704</v>
      </c>
      <c r="E996" s="386" t="s">
        <v>470</v>
      </c>
      <c r="F996" s="386"/>
      <c r="G996" s="164" t="s">
        <v>39</v>
      </c>
      <c r="H996" s="162">
        <v>1</v>
      </c>
      <c r="I996" s="165">
        <v>29.99</v>
      </c>
      <c r="J996" s="165">
        <v>29.99</v>
      </c>
    </row>
    <row r="997" spans="1:10" ht="26.1" customHeight="1" x14ac:dyDescent="0.2">
      <c r="A997" s="172" t="s">
        <v>137</v>
      </c>
      <c r="B997" s="161" t="s">
        <v>705</v>
      </c>
      <c r="C997" s="172" t="s">
        <v>23</v>
      </c>
      <c r="D997" s="172" t="s">
        <v>706</v>
      </c>
      <c r="E997" s="386" t="s">
        <v>707</v>
      </c>
      <c r="F997" s="386"/>
      <c r="G997" s="164" t="s">
        <v>39</v>
      </c>
      <c r="H997" s="162">
        <v>1</v>
      </c>
      <c r="I997" s="165">
        <v>1.82</v>
      </c>
      <c r="J997" s="165">
        <v>1.82</v>
      </c>
    </row>
    <row r="998" spans="1:10" ht="26.1" customHeight="1" x14ac:dyDescent="0.2">
      <c r="A998" s="172" t="s">
        <v>137</v>
      </c>
      <c r="B998" s="161" t="s">
        <v>708</v>
      </c>
      <c r="C998" s="172" t="s">
        <v>23</v>
      </c>
      <c r="D998" s="172" t="s">
        <v>709</v>
      </c>
      <c r="E998" s="386" t="s">
        <v>707</v>
      </c>
      <c r="F998" s="386"/>
      <c r="G998" s="164" t="s">
        <v>39</v>
      </c>
      <c r="H998" s="162">
        <v>1</v>
      </c>
      <c r="I998" s="165">
        <v>1.02</v>
      </c>
      <c r="J998" s="165">
        <v>1.02</v>
      </c>
    </row>
    <row r="999" spans="1:10" ht="26.1" customHeight="1" x14ac:dyDescent="0.2">
      <c r="A999" s="172" t="s">
        <v>137</v>
      </c>
      <c r="B999" s="161" t="s">
        <v>710</v>
      </c>
      <c r="C999" s="172" t="s">
        <v>23</v>
      </c>
      <c r="D999" s="172" t="s">
        <v>711</v>
      </c>
      <c r="E999" s="386" t="s">
        <v>707</v>
      </c>
      <c r="F999" s="386"/>
      <c r="G999" s="164" t="s">
        <v>39</v>
      </c>
      <c r="H999" s="162">
        <v>1</v>
      </c>
      <c r="I999" s="165">
        <v>1.36</v>
      </c>
      <c r="J999" s="165">
        <v>1.36</v>
      </c>
    </row>
    <row r="1000" spans="1:10" ht="26.1" customHeight="1" x14ac:dyDescent="0.2">
      <c r="A1000" s="172" t="s">
        <v>137</v>
      </c>
      <c r="B1000" s="161" t="s">
        <v>712</v>
      </c>
      <c r="C1000" s="172" t="s">
        <v>23</v>
      </c>
      <c r="D1000" s="172" t="s">
        <v>713</v>
      </c>
      <c r="E1000" s="386" t="s">
        <v>707</v>
      </c>
      <c r="F1000" s="386"/>
      <c r="G1000" s="164" t="s">
        <v>39</v>
      </c>
      <c r="H1000" s="162">
        <v>1</v>
      </c>
      <c r="I1000" s="165">
        <v>0.11</v>
      </c>
      <c r="J1000" s="165">
        <v>0.11</v>
      </c>
    </row>
    <row r="1001" spans="1:10" ht="26.1" customHeight="1" x14ac:dyDescent="0.2">
      <c r="A1001" s="172" t="s">
        <v>137</v>
      </c>
      <c r="B1001" s="161" t="s">
        <v>714</v>
      </c>
      <c r="C1001" s="172" t="s">
        <v>23</v>
      </c>
      <c r="D1001" s="172" t="s">
        <v>715</v>
      </c>
      <c r="E1001" s="386" t="s">
        <v>707</v>
      </c>
      <c r="F1001" s="386"/>
      <c r="G1001" s="164" t="s">
        <v>39</v>
      </c>
      <c r="H1001" s="162">
        <v>1</v>
      </c>
      <c r="I1001" s="165">
        <v>0.05</v>
      </c>
      <c r="J1001" s="165">
        <v>0.05</v>
      </c>
    </row>
    <row r="1002" spans="1:10" ht="26.1" customHeight="1" x14ac:dyDescent="0.2">
      <c r="A1002" s="172" t="s">
        <v>137</v>
      </c>
      <c r="B1002" s="161" t="s">
        <v>716</v>
      </c>
      <c r="C1002" s="172" t="s">
        <v>23</v>
      </c>
      <c r="D1002" s="172" t="s">
        <v>717</v>
      </c>
      <c r="E1002" s="386" t="s">
        <v>707</v>
      </c>
      <c r="F1002" s="386"/>
      <c r="G1002" s="164" t="s">
        <v>39</v>
      </c>
      <c r="H1002" s="162">
        <v>1</v>
      </c>
      <c r="I1002" s="165">
        <v>0.82</v>
      </c>
      <c r="J1002" s="165">
        <v>0.82</v>
      </c>
    </row>
    <row r="1003" spans="1:10" ht="25.5" x14ac:dyDescent="0.2">
      <c r="A1003" s="171"/>
      <c r="B1003" s="171"/>
      <c r="C1003" s="171"/>
      <c r="D1003" s="171"/>
      <c r="E1003" s="171" t="s">
        <v>465</v>
      </c>
      <c r="F1003" s="159">
        <v>30.23</v>
      </c>
      <c r="G1003" s="171" t="s">
        <v>466</v>
      </c>
      <c r="H1003" s="159">
        <v>0</v>
      </c>
      <c r="I1003" s="171" t="s">
        <v>467</v>
      </c>
      <c r="J1003" s="159">
        <v>30.23</v>
      </c>
    </row>
    <row r="1004" spans="1:10" ht="15" thickBot="1" x14ac:dyDescent="0.25">
      <c r="A1004" s="171"/>
      <c r="B1004" s="171"/>
      <c r="C1004" s="171"/>
      <c r="D1004" s="171"/>
      <c r="E1004" s="171" t="s">
        <v>468</v>
      </c>
      <c r="F1004" s="159">
        <v>8.27</v>
      </c>
      <c r="G1004" s="171"/>
      <c r="H1004" s="384" t="s">
        <v>469</v>
      </c>
      <c r="I1004" s="384"/>
      <c r="J1004" s="159">
        <v>43.68</v>
      </c>
    </row>
    <row r="1005" spans="1:10" ht="0.95" customHeight="1" thickTop="1" x14ac:dyDescent="0.2">
      <c r="A1005" s="160"/>
      <c r="B1005" s="160"/>
      <c r="C1005" s="160"/>
      <c r="D1005" s="160"/>
      <c r="E1005" s="160"/>
      <c r="F1005" s="160"/>
      <c r="G1005" s="160"/>
      <c r="H1005" s="160"/>
      <c r="I1005" s="160"/>
      <c r="J1005" s="160"/>
    </row>
    <row r="1006" spans="1:10" ht="18" customHeight="1" x14ac:dyDescent="0.2">
      <c r="A1006" s="168"/>
      <c r="B1006" s="133" t="s">
        <v>8</v>
      </c>
      <c r="C1006" s="168" t="s">
        <v>9</v>
      </c>
      <c r="D1006" s="168" t="s">
        <v>10</v>
      </c>
      <c r="E1006" s="349" t="s">
        <v>454</v>
      </c>
      <c r="F1006" s="349"/>
      <c r="G1006" s="169" t="s">
        <v>11</v>
      </c>
      <c r="H1006" s="133" t="s">
        <v>12</v>
      </c>
      <c r="I1006" s="133" t="s">
        <v>13</v>
      </c>
      <c r="J1006" s="133" t="s">
        <v>15</v>
      </c>
    </row>
    <row r="1007" spans="1:10" ht="24" customHeight="1" x14ac:dyDescent="0.2">
      <c r="A1007" s="138" t="s">
        <v>133</v>
      </c>
      <c r="B1007" s="139" t="s">
        <v>718</v>
      </c>
      <c r="C1007" s="138" t="s">
        <v>110</v>
      </c>
      <c r="D1007" s="138" t="s">
        <v>582</v>
      </c>
      <c r="E1007" s="385" t="s">
        <v>449</v>
      </c>
      <c r="F1007" s="385"/>
      <c r="G1007" s="140" t="s">
        <v>48</v>
      </c>
      <c r="H1007" s="154">
        <v>1</v>
      </c>
      <c r="I1007" s="141">
        <v>3.76</v>
      </c>
      <c r="J1007" s="141">
        <v>3.76</v>
      </c>
    </row>
    <row r="1008" spans="1:10" ht="15" customHeight="1" x14ac:dyDescent="0.2">
      <c r="A1008" s="349" t="s">
        <v>165</v>
      </c>
      <c r="B1008" s="350" t="s">
        <v>8</v>
      </c>
      <c r="C1008" s="349" t="s">
        <v>9</v>
      </c>
      <c r="D1008" s="349" t="s">
        <v>501</v>
      </c>
      <c r="E1008" s="350" t="s">
        <v>471</v>
      </c>
      <c r="F1008" s="348" t="s">
        <v>502</v>
      </c>
      <c r="G1008" s="350"/>
      <c r="H1008" s="348" t="s">
        <v>503</v>
      </c>
      <c r="I1008" s="350"/>
      <c r="J1008" s="350" t="s">
        <v>473</v>
      </c>
    </row>
    <row r="1009" spans="1:10" ht="15" customHeight="1" x14ac:dyDescent="0.2">
      <c r="A1009" s="350"/>
      <c r="B1009" s="350"/>
      <c r="C1009" s="350"/>
      <c r="D1009" s="350"/>
      <c r="E1009" s="350"/>
      <c r="F1009" s="133" t="s">
        <v>504</v>
      </c>
      <c r="G1009" s="133" t="s">
        <v>505</v>
      </c>
      <c r="H1009" s="133" t="s">
        <v>504</v>
      </c>
      <c r="I1009" s="133" t="s">
        <v>505</v>
      </c>
      <c r="J1009" s="350"/>
    </row>
    <row r="1010" spans="1:10" ht="24" customHeight="1" x14ac:dyDescent="0.2">
      <c r="A1010" s="172" t="s">
        <v>137</v>
      </c>
      <c r="B1010" s="161" t="s">
        <v>719</v>
      </c>
      <c r="C1010" s="172" t="s">
        <v>110</v>
      </c>
      <c r="D1010" s="172" t="s">
        <v>720</v>
      </c>
      <c r="E1010" s="162">
        <v>1</v>
      </c>
      <c r="F1010" s="165">
        <v>1</v>
      </c>
      <c r="G1010" s="165">
        <v>0</v>
      </c>
      <c r="H1010" s="174">
        <v>8.9757999999999996</v>
      </c>
      <c r="I1010" s="174">
        <v>0.9194</v>
      </c>
      <c r="J1010" s="174">
        <v>8.9757999999999996</v>
      </c>
    </row>
    <row r="1011" spans="1:10" ht="20.100000000000001" customHeight="1" x14ac:dyDescent="0.2">
      <c r="A1011" s="345"/>
      <c r="B1011" s="345"/>
      <c r="C1011" s="345"/>
      <c r="D1011" s="345"/>
      <c r="E1011" s="345"/>
      <c r="F1011" s="345" t="s">
        <v>508</v>
      </c>
      <c r="G1011" s="345"/>
      <c r="H1011" s="345"/>
      <c r="I1011" s="345"/>
      <c r="J1011" s="163">
        <v>8.9757999999999996</v>
      </c>
    </row>
    <row r="1012" spans="1:10" ht="20.100000000000001" customHeight="1" x14ac:dyDescent="0.2">
      <c r="A1012" s="168" t="s">
        <v>169</v>
      </c>
      <c r="B1012" s="133" t="s">
        <v>8</v>
      </c>
      <c r="C1012" s="168" t="s">
        <v>9</v>
      </c>
      <c r="D1012" s="168" t="s">
        <v>470</v>
      </c>
      <c r="E1012" s="133" t="s">
        <v>471</v>
      </c>
      <c r="F1012" s="350" t="s">
        <v>472</v>
      </c>
      <c r="G1012" s="350"/>
      <c r="H1012" s="350"/>
      <c r="I1012" s="350"/>
      <c r="J1012" s="133" t="s">
        <v>473</v>
      </c>
    </row>
    <row r="1013" spans="1:10" ht="24" customHeight="1" x14ac:dyDescent="0.2">
      <c r="A1013" s="172" t="s">
        <v>137</v>
      </c>
      <c r="B1013" s="161" t="s">
        <v>121</v>
      </c>
      <c r="C1013" s="172" t="s">
        <v>110</v>
      </c>
      <c r="D1013" s="172" t="s">
        <v>122</v>
      </c>
      <c r="E1013" s="162">
        <v>1</v>
      </c>
      <c r="F1013" s="172"/>
      <c r="G1013" s="172"/>
      <c r="H1013" s="172"/>
      <c r="I1013" s="174">
        <v>23.782399999999999</v>
      </c>
      <c r="J1013" s="174">
        <v>23.782399999999999</v>
      </c>
    </row>
    <row r="1014" spans="1:10" ht="20.100000000000001" customHeight="1" x14ac:dyDescent="0.2">
      <c r="A1014" s="345"/>
      <c r="B1014" s="345"/>
      <c r="C1014" s="345"/>
      <c r="D1014" s="345"/>
      <c r="E1014" s="345"/>
      <c r="F1014" s="345" t="s">
        <v>474</v>
      </c>
      <c r="G1014" s="345"/>
      <c r="H1014" s="345"/>
      <c r="I1014" s="345"/>
      <c r="J1014" s="163">
        <v>23.782399999999999</v>
      </c>
    </row>
    <row r="1015" spans="1:10" ht="20.100000000000001" customHeight="1" x14ac:dyDescent="0.2">
      <c r="A1015" s="345"/>
      <c r="B1015" s="345"/>
      <c r="C1015" s="345"/>
      <c r="D1015" s="345"/>
      <c r="E1015" s="345"/>
      <c r="F1015" s="345" t="s">
        <v>475</v>
      </c>
      <c r="G1015" s="345"/>
      <c r="H1015" s="345"/>
      <c r="I1015" s="345"/>
      <c r="J1015" s="163">
        <v>0</v>
      </c>
    </row>
    <row r="1016" spans="1:10" ht="20.100000000000001" customHeight="1" x14ac:dyDescent="0.2">
      <c r="A1016" s="345"/>
      <c r="B1016" s="345"/>
      <c r="C1016" s="345"/>
      <c r="D1016" s="345"/>
      <c r="E1016" s="345"/>
      <c r="F1016" s="345" t="s">
        <v>476</v>
      </c>
      <c r="G1016" s="345"/>
      <c r="H1016" s="345"/>
      <c r="I1016" s="345"/>
      <c r="J1016" s="163">
        <v>32.758200000000002</v>
      </c>
    </row>
    <row r="1017" spans="1:10" ht="20.100000000000001" customHeight="1" x14ac:dyDescent="0.2">
      <c r="A1017" s="345"/>
      <c r="B1017" s="345"/>
      <c r="C1017" s="345"/>
      <c r="D1017" s="345"/>
      <c r="E1017" s="345"/>
      <c r="F1017" s="345" t="s">
        <v>477</v>
      </c>
      <c r="G1017" s="345"/>
      <c r="H1017" s="345"/>
      <c r="I1017" s="345"/>
      <c r="J1017" s="163">
        <v>4.2000000000000003E-2</v>
      </c>
    </row>
    <row r="1018" spans="1:10" ht="20.100000000000001" customHeight="1" x14ac:dyDescent="0.2">
      <c r="A1018" s="345"/>
      <c r="B1018" s="345"/>
      <c r="C1018" s="345"/>
      <c r="D1018" s="345"/>
      <c r="E1018" s="345"/>
      <c r="F1018" s="345" t="s">
        <v>478</v>
      </c>
      <c r="G1018" s="345"/>
      <c r="H1018" s="345"/>
      <c r="I1018" s="345"/>
      <c r="J1018" s="163">
        <v>0.1154</v>
      </c>
    </row>
    <row r="1019" spans="1:10" ht="20.100000000000001" customHeight="1" x14ac:dyDescent="0.2">
      <c r="A1019" s="345"/>
      <c r="B1019" s="345"/>
      <c r="C1019" s="345"/>
      <c r="D1019" s="345"/>
      <c r="E1019" s="345"/>
      <c r="F1019" s="345" t="s">
        <v>479</v>
      </c>
      <c r="G1019" s="345"/>
      <c r="H1019" s="345"/>
      <c r="I1019" s="345"/>
      <c r="J1019" s="163">
        <v>9</v>
      </c>
    </row>
    <row r="1020" spans="1:10" ht="20.100000000000001" customHeight="1" x14ac:dyDescent="0.2">
      <c r="A1020" s="345"/>
      <c r="B1020" s="345"/>
      <c r="C1020" s="345"/>
      <c r="D1020" s="345"/>
      <c r="E1020" s="345"/>
      <c r="F1020" s="345" t="s">
        <v>480</v>
      </c>
      <c r="G1020" s="345"/>
      <c r="H1020" s="345"/>
      <c r="I1020" s="345"/>
      <c r="J1020" s="163">
        <v>3.6398000000000001</v>
      </c>
    </row>
    <row r="1021" spans="1:10" ht="25.5" x14ac:dyDescent="0.2">
      <c r="A1021" s="171"/>
      <c r="B1021" s="171"/>
      <c r="C1021" s="171"/>
      <c r="D1021" s="171"/>
      <c r="E1021" s="171" t="s">
        <v>465</v>
      </c>
      <c r="F1021" s="159">
        <v>2.6424888888888889</v>
      </c>
      <c r="G1021" s="171" t="s">
        <v>466</v>
      </c>
      <c r="H1021" s="159">
        <v>0</v>
      </c>
      <c r="I1021" s="171" t="s">
        <v>467</v>
      </c>
      <c r="J1021" s="159">
        <v>2.6424888888888889</v>
      </c>
    </row>
    <row r="1022" spans="1:10" ht="15" thickBot="1" x14ac:dyDescent="0.25">
      <c r="A1022" s="171"/>
      <c r="B1022" s="171"/>
      <c r="C1022" s="171"/>
      <c r="D1022" s="171"/>
      <c r="E1022" s="171" t="s">
        <v>468</v>
      </c>
      <c r="F1022" s="159">
        <v>0.87</v>
      </c>
      <c r="G1022" s="171"/>
      <c r="H1022" s="384" t="s">
        <v>469</v>
      </c>
      <c r="I1022" s="384"/>
      <c r="J1022" s="159">
        <v>4.63</v>
      </c>
    </row>
    <row r="1023" spans="1:10" ht="0.95" customHeight="1" thickTop="1" x14ac:dyDescent="0.2">
      <c r="A1023" s="160"/>
      <c r="B1023" s="160"/>
      <c r="C1023" s="160"/>
      <c r="D1023" s="160"/>
      <c r="E1023" s="160"/>
      <c r="F1023" s="160"/>
      <c r="G1023" s="160"/>
      <c r="H1023" s="160"/>
      <c r="I1023" s="160"/>
      <c r="J1023" s="160"/>
    </row>
    <row r="1024" spans="1:10" ht="18" customHeight="1" x14ac:dyDescent="0.2">
      <c r="A1024" s="168"/>
      <c r="B1024" s="133" t="s">
        <v>8</v>
      </c>
      <c r="C1024" s="168" t="s">
        <v>9</v>
      </c>
      <c r="D1024" s="168" t="s">
        <v>10</v>
      </c>
      <c r="E1024" s="349" t="s">
        <v>454</v>
      </c>
      <c r="F1024" s="349"/>
      <c r="G1024" s="169" t="s">
        <v>11</v>
      </c>
      <c r="H1024" s="133" t="s">
        <v>12</v>
      </c>
      <c r="I1024" s="133" t="s">
        <v>13</v>
      </c>
      <c r="J1024" s="133" t="s">
        <v>15</v>
      </c>
    </row>
    <row r="1025" spans="1:10" ht="26.1" customHeight="1" x14ac:dyDescent="0.2">
      <c r="A1025" s="138" t="s">
        <v>133</v>
      </c>
      <c r="B1025" s="139" t="s">
        <v>721</v>
      </c>
      <c r="C1025" s="138" t="s">
        <v>110</v>
      </c>
      <c r="D1025" s="138" t="s">
        <v>589</v>
      </c>
      <c r="E1025" s="385" t="s">
        <v>449</v>
      </c>
      <c r="F1025" s="385"/>
      <c r="G1025" s="140" t="s">
        <v>25</v>
      </c>
      <c r="H1025" s="154">
        <v>1</v>
      </c>
      <c r="I1025" s="141">
        <v>5.62</v>
      </c>
      <c r="J1025" s="141">
        <v>5.62</v>
      </c>
    </row>
    <row r="1026" spans="1:10" ht="20.100000000000001" customHeight="1" x14ac:dyDescent="0.2">
      <c r="A1026" s="168" t="s">
        <v>169</v>
      </c>
      <c r="B1026" s="133" t="s">
        <v>8</v>
      </c>
      <c r="C1026" s="168" t="s">
        <v>9</v>
      </c>
      <c r="D1026" s="168" t="s">
        <v>470</v>
      </c>
      <c r="E1026" s="133" t="s">
        <v>471</v>
      </c>
      <c r="F1026" s="350" t="s">
        <v>472</v>
      </c>
      <c r="G1026" s="350"/>
      <c r="H1026" s="350"/>
      <c r="I1026" s="350"/>
      <c r="J1026" s="133" t="s">
        <v>473</v>
      </c>
    </row>
    <row r="1027" spans="1:10" ht="24" customHeight="1" x14ac:dyDescent="0.2">
      <c r="A1027" s="172" t="s">
        <v>137</v>
      </c>
      <c r="B1027" s="161" t="s">
        <v>121</v>
      </c>
      <c r="C1027" s="172" t="s">
        <v>110</v>
      </c>
      <c r="D1027" s="172" t="s">
        <v>122</v>
      </c>
      <c r="E1027" s="162">
        <v>1</v>
      </c>
      <c r="F1027" s="172"/>
      <c r="G1027" s="172"/>
      <c r="H1027" s="172"/>
      <c r="I1027" s="174">
        <v>23.782399999999999</v>
      </c>
      <c r="J1027" s="174">
        <v>23.782399999999999</v>
      </c>
    </row>
    <row r="1028" spans="1:10" ht="20.100000000000001" customHeight="1" x14ac:dyDescent="0.2">
      <c r="A1028" s="345"/>
      <c r="B1028" s="345"/>
      <c r="C1028" s="345"/>
      <c r="D1028" s="345"/>
      <c r="E1028" s="345"/>
      <c r="F1028" s="345" t="s">
        <v>474</v>
      </c>
      <c r="G1028" s="345"/>
      <c r="H1028" s="345"/>
      <c r="I1028" s="345"/>
      <c r="J1028" s="163">
        <v>23.782399999999999</v>
      </c>
    </row>
    <row r="1029" spans="1:10" ht="20.100000000000001" customHeight="1" x14ac:dyDescent="0.2">
      <c r="A1029" s="345"/>
      <c r="B1029" s="345"/>
      <c r="C1029" s="345"/>
      <c r="D1029" s="345"/>
      <c r="E1029" s="345"/>
      <c r="F1029" s="345" t="s">
        <v>475</v>
      </c>
      <c r="G1029" s="345"/>
      <c r="H1029" s="345"/>
      <c r="I1029" s="345"/>
      <c r="J1029" s="163">
        <v>0</v>
      </c>
    </row>
    <row r="1030" spans="1:10" ht="20.100000000000001" customHeight="1" x14ac:dyDescent="0.2">
      <c r="A1030" s="345"/>
      <c r="B1030" s="345"/>
      <c r="C1030" s="345"/>
      <c r="D1030" s="345"/>
      <c r="E1030" s="345"/>
      <c r="F1030" s="345" t="s">
        <v>476</v>
      </c>
      <c r="G1030" s="345"/>
      <c r="H1030" s="345"/>
      <c r="I1030" s="345"/>
      <c r="J1030" s="163">
        <v>23.782399999999999</v>
      </c>
    </row>
    <row r="1031" spans="1:10" ht="20.100000000000001" customHeight="1" x14ac:dyDescent="0.2">
      <c r="A1031" s="345"/>
      <c r="B1031" s="345"/>
      <c r="C1031" s="345"/>
      <c r="D1031" s="345"/>
      <c r="E1031" s="345"/>
      <c r="F1031" s="345" t="s">
        <v>477</v>
      </c>
      <c r="G1031" s="345"/>
      <c r="H1031" s="345"/>
      <c r="I1031" s="345"/>
      <c r="J1031" s="163">
        <v>5.04E-2</v>
      </c>
    </row>
    <row r="1032" spans="1:10" ht="20.100000000000001" customHeight="1" x14ac:dyDescent="0.2">
      <c r="A1032" s="345"/>
      <c r="B1032" s="345"/>
      <c r="C1032" s="345"/>
      <c r="D1032" s="345"/>
      <c r="E1032" s="345"/>
      <c r="F1032" s="345" t="s">
        <v>478</v>
      </c>
      <c r="G1032" s="345"/>
      <c r="H1032" s="345"/>
      <c r="I1032" s="345"/>
      <c r="J1032" s="163">
        <v>0.26989999999999997</v>
      </c>
    </row>
    <row r="1033" spans="1:10" ht="20.100000000000001" customHeight="1" x14ac:dyDescent="0.2">
      <c r="A1033" s="345"/>
      <c r="B1033" s="345"/>
      <c r="C1033" s="345"/>
      <c r="D1033" s="345"/>
      <c r="E1033" s="345"/>
      <c r="F1033" s="345" t="s">
        <v>479</v>
      </c>
      <c r="G1033" s="345"/>
      <c r="H1033" s="345"/>
      <c r="I1033" s="345"/>
      <c r="J1033" s="163">
        <v>4.4443999999999999</v>
      </c>
    </row>
    <row r="1034" spans="1:10" ht="20.100000000000001" customHeight="1" x14ac:dyDescent="0.2">
      <c r="A1034" s="345"/>
      <c r="B1034" s="345"/>
      <c r="C1034" s="345"/>
      <c r="D1034" s="345"/>
      <c r="E1034" s="345"/>
      <c r="F1034" s="345" t="s">
        <v>480</v>
      </c>
      <c r="G1034" s="345"/>
      <c r="H1034" s="345"/>
      <c r="I1034" s="345"/>
      <c r="J1034" s="163">
        <v>5.351</v>
      </c>
    </row>
    <row r="1035" spans="1:10" ht="25.5" x14ac:dyDescent="0.2">
      <c r="A1035" s="171"/>
      <c r="B1035" s="171"/>
      <c r="C1035" s="171"/>
      <c r="D1035" s="171"/>
      <c r="E1035" s="171" t="s">
        <v>465</v>
      </c>
      <c r="F1035" s="159">
        <v>5.3510453510453511</v>
      </c>
      <c r="G1035" s="171" t="s">
        <v>466</v>
      </c>
      <c r="H1035" s="159">
        <v>0</v>
      </c>
      <c r="I1035" s="171" t="s">
        <v>467</v>
      </c>
      <c r="J1035" s="159">
        <v>5.3510453510453511</v>
      </c>
    </row>
    <row r="1036" spans="1:10" ht="15" thickBot="1" x14ac:dyDescent="0.25">
      <c r="A1036" s="171"/>
      <c r="B1036" s="171"/>
      <c r="C1036" s="171"/>
      <c r="D1036" s="171"/>
      <c r="E1036" s="171" t="s">
        <v>468</v>
      </c>
      <c r="F1036" s="159">
        <v>1.31</v>
      </c>
      <c r="G1036" s="171"/>
      <c r="H1036" s="384" t="s">
        <v>469</v>
      </c>
      <c r="I1036" s="384"/>
      <c r="J1036" s="159">
        <v>6.93</v>
      </c>
    </row>
    <row r="1037" spans="1:10" ht="0.95" customHeight="1" thickTop="1" x14ac:dyDescent="0.2">
      <c r="A1037" s="160"/>
      <c r="B1037" s="160"/>
      <c r="C1037" s="160"/>
      <c r="D1037" s="160"/>
      <c r="E1037" s="160"/>
      <c r="F1037" s="160"/>
      <c r="G1037" s="160"/>
      <c r="H1037" s="160"/>
      <c r="I1037" s="160"/>
      <c r="J1037" s="160"/>
    </row>
    <row r="1038" spans="1:10" ht="18" customHeight="1" x14ac:dyDescent="0.2">
      <c r="A1038" s="168"/>
      <c r="B1038" s="133" t="s">
        <v>8</v>
      </c>
      <c r="C1038" s="168" t="s">
        <v>9</v>
      </c>
      <c r="D1038" s="168" t="s">
        <v>10</v>
      </c>
      <c r="E1038" s="349" t="s">
        <v>454</v>
      </c>
      <c r="F1038" s="349"/>
      <c r="G1038" s="169" t="s">
        <v>11</v>
      </c>
      <c r="H1038" s="133" t="s">
        <v>12</v>
      </c>
      <c r="I1038" s="133" t="s">
        <v>13</v>
      </c>
      <c r="J1038" s="133" t="s">
        <v>15</v>
      </c>
    </row>
    <row r="1039" spans="1:10" ht="26.1" customHeight="1" x14ac:dyDescent="0.2">
      <c r="A1039" s="138" t="s">
        <v>133</v>
      </c>
      <c r="B1039" s="139" t="s">
        <v>722</v>
      </c>
      <c r="C1039" s="138" t="s">
        <v>110</v>
      </c>
      <c r="D1039" s="138" t="s">
        <v>590</v>
      </c>
      <c r="E1039" s="385" t="s">
        <v>449</v>
      </c>
      <c r="F1039" s="385"/>
      <c r="G1039" s="140" t="s">
        <v>48</v>
      </c>
      <c r="H1039" s="154">
        <v>1</v>
      </c>
      <c r="I1039" s="141">
        <v>612.45000000000005</v>
      </c>
      <c r="J1039" s="141">
        <v>612.45000000000005</v>
      </c>
    </row>
    <row r="1040" spans="1:10" ht="15" customHeight="1" x14ac:dyDescent="0.2">
      <c r="A1040" s="349" t="s">
        <v>165</v>
      </c>
      <c r="B1040" s="350" t="s">
        <v>8</v>
      </c>
      <c r="C1040" s="349" t="s">
        <v>9</v>
      </c>
      <c r="D1040" s="349" t="s">
        <v>501</v>
      </c>
      <c r="E1040" s="350" t="s">
        <v>471</v>
      </c>
      <c r="F1040" s="348" t="s">
        <v>502</v>
      </c>
      <c r="G1040" s="350"/>
      <c r="H1040" s="348" t="s">
        <v>503</v>
      </c>
      <c r="I1040" s="350"/>
      <c r="J1040" s="350" t="s">
        <v>473</v>
      </c>
    </row>
    <row r="1041" spans="1:10" ht="15" customHeight="1" x14ac:dyDescent="0.2">
      <c r="A1041" s="350"/>
      <c r="B1041" s="350"/>
      <c r="C1041" s="350"/>
      <c r="D1041" s="350"/>
      <c r="E1041" s="350"/>
      <c r="F1041" s="133" t="s">
        <v>504</v>
      </c>
      <c r="G1041" s="133" t="s">
        <v>505</v>
      </c>
      <c r="H1041" s="133" t="s">
        <v>504</v>
      </c>
      <c r="I1041" s="133" t="s">
        <v>505</v>
      </c>
      <c r="J1041" s="350"/>
    </row>
    <row r="1042" spans="1:10" ht="26.1" customHeight="1" x14ac:dyDescent="0.2">
      <c r="A1042" s="172" t="s">
        <v>137</v>
      </c>
      <c r="B1042" s="161" t="s">
        <v>723</v>
      </c>
      <c r="C1042" s="172" t="s">
        <v>110</v>
      </c>
      <c r="D1042" s="172" t="s">
        <v>724</v>
      </c>
      <c r="E1042" s="162">
        <v>1</v>
      </c>
      <c r="F1042" s="165">
        <v>1</v>
      </c>
      <c r="G1042" s="165">
        <v>0</v>
      </c>
      <c r="H1042" s="174">
        <v>56.745699999999999</v>
      </c>
      <c r="I1042" s="174">
        <v>33.610300000000002</v>
      </c>
      <c r="J1042" s="174">
        <v>56.745699999999999</v>
      </c>
    </row>
    <row r="1043" spans="1:10" ht="26.1" customHeight="1" x14ac:dyDescent="0.2">
      <c r="A1043" s="172" t="s">
        <v>137</v>
      </c>
      <c r="B1043" s="161" t="s">
        <v>725</v>
      </c>
      <c r="C1043" s="172" t="s">
        <v>110</v>
      </c>
      <c r="D1043" s="172" t="s">
        <v>726</v>
      </c>
      <c r="E1043" s="162">
        <v>3</v>
      </c>
      <c r="F1043" s="165">
        <v>0.95</v>
      </c>
      <c r="G1043" s="165">
        <v>0.05</v>
      </c>
      <c r="H1043" s="174">
        <v>0.71160000000000001</v>
      </c>
      <c r="I1043" s="174">
        <v>0.48149999999999998</v>
      </c>
      <c r="J1043" s="174">
        <v>2.1002999999999998</v>
      </c>
    </row>
    <row r="1044" spans="1:10" ht="26.1" customHeight="1" x14ac:dyDescent="0.2">
      <c r="A1044" s="172" t="s">
        <v>137</v>
      </c>
      <c r="B1044" s="161" t="s">
        <v>727</v>
      </c>
      <c r="C1044" s="172" t="s">
        <v>110</v>
      </c>
      <c r="D1044" s="172" t="s">
        <v>728</v>
      </c>
      <c r="E1044" s="162">
        <v>3</v>
      </c>
      <c r="F1044" s="165">
        <v>0.38</v>
      </c>
      <c r="G1044" s="165">
        <v>0.62</v>
      </c>
      <c r="H1044" s="174">
        <v>1.5626</v>
      </c>
      <c r="I1044" s="174">
        <v>1.0572999999999999</v>
      </c>
      <c r="J1044" s="174">
        <v>3.7479</v>
      </c>
    </row>
    <row r="1045" spans="1:10" ht="20.100000000000001" customHeight="1" x14ac:dyDescent="0.2">
      <c r="A1045" s="345"/>
      <c r="B1045" s="345"/>
      <c r="C1045" s="345"/>
      <c r="D1045" s="345"/>
      <c r="E1045" s="345"/>
      <c r="F1045" s="345" t="s">
        <v>508</v>
      </c>
      <c r="G1045" s="345"/>
      <c r="H1045" s="345"/>
      <c r="I1045" s="345"/>
      <c r="J1045" s="163">
        <v>62.593899999999998</v>
      </c>
    </row>
    <row r="1046" spans="1:10" ht="20.100000000000001" customHeight="1" x14ac:dyDescent="0.2">
      <c r="A1046" s="168" t="s">
        <v>169</v>
      </c>
      <c r="B1046" s="133" t="s">
        <v>8</v>
      </c>
      <c r="C1046" s="168" t="s">
        <v>9</v>
      </c>
      <c r="D1046" s="168" t="s">
        <v>470</v>
      </c>
      <c r="E1046" s="133" t="s">
        <v>471</v>
      </c>
      <c r="F1046" s="350" t="s">
        <v>472</v>
      </c>
      <c r="G1046" s="350"/>
      <c r="H1046" s="350"/>
      <c r="I1046" s="350"/>
      <c r="J1046" s="133" t="s">
        <v>473</v>
      </c>
    </row>
    <row r="1047" spans="1:10" ht="24" customHeight="1" x14ac:dyDescent="0.2">
      <c r="A1047" s="172" t="s">
        <v>137</v>
      </c>
      <c r="B1047" s="161" t="s">
        <v>210</v>
      </c>
      <c r="C1047" s="172" t="s">
        <v>110</v>
      </c>
      <c r="D1047" s="172" t="s">
        <v>150</v>
      </c>
      <c r="E1047" s="162">
        <v>1</v>
      </c>
      <c r="F1047" s="172"/>
      <c r="G1047" s="172"/>
      <c r="H1047" s="172"/>
      <c r="I1047" s="174">
        <v>28.733499999999999</v>
      </c>
      <c r="J1047" s="174">
        <v>28.733499999999999</v>
      </c>
    </row>
    <row r="1048" spans="1:10" ht="24" customHeight="1" x14ac:dyDescent="0.2">
      <c r="A1048" s="172" t="s">
        <v>137</v>
      </c>
      <c r="B1048" s="161" t="s">
        <v>121</v>
      </c>
      <c r="C1048" s="172" t="s">
        <v>110</v>
      </c>
      <c r="D1048" s="172" t="s">
        <v>122</v>
      </c>
      <c r="E1048" s="162">
        <v>8</v>
      </c>
      <c r="F1048" s="172"/>
      <c r="G1048" s="172"/>
      <c r="H1048" s="172"/>
      <c r="I1048" s="174">
        <v>23.782399999999999</v>
      </c>
      <c r="J1048" s="174">
        <v>190.25919999999999</v>
      </c>
    </row>
    <row r="1049" spans="1:10" ht="20.100000000000001" customHeight="1" x14ac:dyDescent="0.2">
      <c r="A1049" s="345"/>
      <c r="B1049" s="345"/>
      <c r="C1049" s="345"/>
      <c r="D1049" s="345"/>
      <c r="E1049" s="345"/>
      <c r="F1049" s="345" t="s">
        <v>474</v>
      </c>
      <c r="G1049" s="345"/>
      <c r="H1049" s="345"/>
      <c r="I1049" s="345"/>
      <c r="J1049" s="163">
        <v>218.99270000000001</v>
      </c>
    </row>
    <row r="1050" spans="1:10" ht="20.100000000000001" customHeight="1" x14ac:dyDescent="0.2">
      <c r="A1050" s="345"/>
      <c r="B1050" s="345"/>
      <c r="C1050" s="345"/>
      <c r="D1050" s="345"/>
      <c r="E1050" s="345"/>
      <c r="F1050" s="345" t="s">
        <v>475</v>
      </c>
      <c r="G1050" s="345"/>
      <c r="H1050" s="345"/>
      <c r="I1050" s="345"/>
      <c r="J1050" s="163">
        <v>0</v>
      </c>
    </row>
    <row r="1051" spans="1:10" ht="20.100000000000001" customHeight="1" x14ac:dyDescent="0.2">
      <c r="A1051" s="345"/>
      <c r="B1051" s="345"/>
      <c r="C1051" s="345"/>
      <c r="D1051" s="345"/>
      <c r="E1051" s="345"/>
      <c r="F1051" s="345" t="s">
        <v>476</v>
      </c>
      <c r="G1051" s="345"/>
      <c r="H1051" s="345"/>
      <c r="I1051" s="345"/>
      <c r="J1051" s="163">
        <v>281.58659999999998</v>
      </c>
    </row>
    <row r="1052" spans="1:10" ht="20.100000000000001" customHeight="1" x14ac:dyDescent="0.2">
      <c r="A1052" s="345"/>
      <c r="B1052" s="345"/>
      <c r="C1052" s="345"/>
      <c r="D1052" s="345"/>
      <c r="E1052" s="345"/>
      <c r="F1052" s="345" t="s">
        <v>477</v>
      </c>
      <c r="G1052" s="345"/>
      <c r="H1052" s="345"/>
      <c r="I1052" s="345"/>
      <c r="J1052" s="163">
        <v>4.2000000000000003E-2</v>
      </c>
    </row>
    <row r="1053" spans="1:10" ht="20.100000000000001" customHeight="1" x14ac:dyDescent="0.2">
      <c r="A1053" s="345"/>
      <c r="B1053" s="345"/>
      <c r="C1053" s="345"/>
      <c r="D1053" s="345"/>
      <c r="E1053" s="345"/>
      <c r="F1053" s="345" t="s">
        <v>478</v>
      </c>
      <c r="G1053" s="345"/>
      <c r="H1053" s="345"/>
      <c r="I1053" s="345"/>
      <c r="J1053" s="163">
        <v>2.5615999999999999</v>
      </c>
    </row>
    <row r="1054" spans="1:10" ht="20.100000000000001" customHeight="1" x14ac:dyDescent="0.2">
      <c r="A1054" s="345"/>
      <c r="B1054" s="345"/>
      <c r="C1054" s="345"/>
      <c r="D1054" s="345"/>
      <c r="E1054" s="345"/>
      <c r="F1054" s="345" t="s">
        <v>479</v>
      </c>
      <c r="G1054" s="345"/>
      <c r="H1054" s="345"/>
      <c r="I1054" s="345"/>
      <c r="J1054" s="163">
        <v>4.2202999999999999</v>
      </c>
    </row>
    <row r="1055" spans="1:10" ht="20.100000000000001" customHeight="1" x14ac:dyDescent="0.2">
      <c r="A1055" s="345"/>
      <c r="B1055" s="345"/>
      <c r="C1055" s="345"/>
      <c r="D1055" s="345"/>
      <c r="E1055" s="345"/>
      <c r="F1055" s="345" t="s">
        <v>480</v>
      </c>
      <c r="G1055" s="345"/>
      <c r="H1055" s="345"/>
      <c r="I1055" s="345"/>
      <c r="J1055" s="163">
        <v>66.721299999999999</v>
      </c>
    </row>
    <row r="1056" spans="1:10" ht="20.100000000000001" customHeight="1" x14ac:dyDescent="0.2">
      <c r="A1056" s="168" t="s">
        <v>179</v>
      </c>
      <c r="B1056" s="133" t="s">
        <v>9</v>
      </c>
      <c r="C1056" s="168" t="s">
        <v>8</v>
      </c>
      <c r="D1056" s="168" t="s">
        <v>521</v>
      </c>
      <c r="E1056" s="133" t="s">
        <v>471</v>
      </c>
      <c r="F1056" s="133" t="s">
        <v>268</v>
      </c>
      <c r="G1056" s="350" t="s">
        <v>513</v>
      </c>
      <c r="H1056" s="350"/>
      <c r="I1056" s="350"/>
      <c r="J1056" s="133" t="s">
        <v>473</v>
      </c>
    </row>
    <row r="1057" spans="1:10" ht="24" customHeight="1" x14ac:dyDescent="0.2">
      <c r="A1057" s="172" t="s">
        <v>137</v>
      </c>
      <c r="B1057" s="161" t="s">
        <v>110</v>
      </c>
      <c r="C1057" s="172" t="s">
        <v>729</v>
      </c>
      <c r="D1057" s="172" t="s">
        <v>730</v>
      </c>
      <c r="E1057" s="162">
        <v>1.0043500000000001</v>
      </c>
      <c r="F1057" s="164" t="s">
        <v>48</v>
      </c>
      <c r="G1057" s="389">
        <v>139.7534</v>
      </c>
      <c r="H1057" s="389"/>
      <c r="I1057" s="386"/>
      <c r="J1057" s="174">
        <v>140.3613</v>
      </c>
    </row>
    <row r="1058" spans="1:10" ht="24" customHeight="1" x14ac:dyDescent="0.2">
      <c r="A1058" s="172" t="s">
        <v>137</v>
      </c>
      <c r="B1058" s="161" t="s">
        <v>110</v>
      </c>
      <c r="C1058" s="172" t="s">
        <v>731</v>
      </c>
      <c r="D1058" s="172" t="s">
        <v>732</v>
      </c>
      <c r="E1058" s="162">
        <v>458.01186999999999</v>
      </c>
      <c r="F1058" s="164" t="s">
        <v>524</v>
      </c>
      <c r="G1058" s="389">
        <v>0.83819999999999995</v>
      </c>
      <c r="H1058" s="389"/>
      <c r="I1058" s="386"/>
      <c r="J1058" s="174">
        <v>383.90550000000002</v>
      </c>
    </row>
    <row r="1059" spans="1:10" ht="20.100000000000001" customHeight="1" x14ac:dyDescent="0.2">
      <c r="A1059" s="345"/>
      <c r="B1059" s="345"/>
      <c r="C1059" s="345"/>
      <c r="D1059" s="345"/>
      <c r="E1059" s="345"/>
      <c r="F1059" s="345" t="s">
        <v>530</v>
      </c>
      <c r="G1059" s="345"/>
      <c r="H1059" s="345"/>
      <c r="I1059" s="345"/>
      <c r="J1059" s="163">
        <v>524.26679999999999</v>
      </c>
    </row>
    <row r="1060" spans="1:10" ht="20.100000000000001" customHeight="1" x14ac:dyDescent="0.2">
      <c r="A1060" s="168" t="s">
        <v>533</v>
      </c>
      <c r="B1060" s="133" t="s">
        <v>9</v>
      </c>
      <c r="C1060" s="168" t="s">
        <v>137</v>
      </c>
      <c r="D1060" s="168" t="s">
        <v>534</v>
      </c>
      <c r="E1060" s="133" t="s">
        <v>8</v>
      </c>
      <c r="F1060" s="133" t="s">
        <v>471</v>
      </c>
      <c r="G1060" s="169" t="s">
        <v>268</v>
      </c>
      <c r="H1060" s="350" t="s">
        <v>513</v>
      </c>
      <c r="I1060" s="350"/>
      <c r="J1060" s="133" t="s">
        <v>473</v>
      </c>
    </row>
    <row r="1061" spans="1:10" ht="39" customHeight="1" x14ac:dyDescent="0.2">
      <c r="A1061" s="170" t="s">
        <v>535</v>
      </c>
      <c r="B1061" s="155" t="s">
        <v>110</v>
      </c>
      <c r="C1061" s="170" t="s">
        <v>729</v>
      </c>
      <c r="D1061" s="170" t="s">
        <v>553</v>
      </c>
      <c r="E1061" s="155">
        <v>5914647</v>
      </c>
      <c r="F1061" s="157">
        <v>1.5065299999999999</v>
      </c>
      <c r="G1061" s="156" t="s">
        <v>120</v>
      </c>
      <c r="H1061" s="388">
        <v>1.85</v>
      </c>
      <c r="I1061" s="387"/>
      <c r="J1061" s="173">
        <v>2.7871000000000001</v>
      </c>
    </row>
    <row r="1062" spans="1:10" ht="39" customHeight="1" x14ac:dyDescent="0.2">
      <c r="A1062" s="170" t="s">
        <v>535</v>
      </c>
      <c r="B1062" s="155" t="s">
        <v>110</v>
      </c>
      <c r="C1062" s="170" t="s">
        <v>731</v>
      </c>
      <c r="D1062" s="170" t="s">
        <v>536</v>
      </c>
      <c r="E1062" s="155">
        <v>5914655</v>
      </c>
      <c r="F1062" s="157">
        <v>0.45800999999999997</v>
      </c>
      <c r="G1062" s="156" t="s">
        <v>120</v>
      </c>
      <c r="H1062" s="388">
        <v>35.18</v>
      </c>
      <c r="I1062" s="387"/>
      <c r="J1062" s="173">
        <v>16.1128</v>
      </c>
    </row>
    <row r="1063" spans="1:10" ht="20.100000000000001" customHeight="1" x14ac:dyDescent="0.2">
      <c r="A1063" s="345"/>
      <c r="B1063" s="345"/>
      <c r="C1063" s="345"/>
      <c r="D1063" s="345"/>
      <c r="E1063" s="345"/>
      <c r="F1063" s="345" t="s">
        <v>537</v>
      </c>
      <c r="G1063" s="345"/>
      <c r="H1063" s="345"/>
      <c r="I1063" s="345"/>
      <c r="J1063" s="163">
        <v>18.899899999999999</v>
      </c>
    </row>
    <row r="1064" spans="1:10" ht="20.100000000000001" customHeight="1" x14ac:dyDescent="0.2">
      <c r="A1064" s="168" t="s">
        <v>538</v>
      </c>
      <c r="B1064" s="133" t="s">
        <v>9</v>
      </c>
      <c r="C1064" s="168" t="s">
        <v>137</v>
      </c>
      <c r="D1064" s="168" t="s">
        <v>539</v>
      </c>
      <c r="E1064" s="133" t="s">
        <v>471</v>
      </c>
      <c r="F1064" s="133" t="s">
        <v>268</v>
      </c>
      <c r="G1064" s="348" t="s">
        <v>540</v>
      </c>
      <c r="H1064" s="350"/>
      <c r="I1064" s="350"/>
      <c r="J1064" s="133" t="s">
        <v>473</v>
      </c>
    </row>
    <row r="1065" spans="1:10" ht="20.100000000000001" customHeight="1" x14ac:dyDescent="0.2">
      <c r="A1065" s="169"/>
      <c r="B1065" s="169"/>
      <c r="C1065" s="169"/>
      <c r="D1065" s="169"/>
      <c r="E1065" s="169"/>
      <c r="F1065" s="169"/>
      <c r="G1065" s="169" t="s">
        <v>541</v>
      </c>
      <c r="H1065" s="169" t="s">
        <v>542</v>
      </c>
      <c r="I1065" s="169" t="s">
        <v>543</v>
      </c>
      <c r="J1065" s="169"/>
    </row>
    <row r="1066" spans="1:10" ht="50.1" customHeight="1" x14ac:dyDescent="0.2">
      <c r="A1066" s="170" t="s">
        <v>539</v>
      </c>
      <c r="B1066" s="155" t="s">
        <v>110</v>
      </c>
      <c r="C1066" s="170" t="s">
        <v>729</v>
      </c>
      <c r="D1066" s="170" t="s">
        <v>733</v>
      </c>
      <c r="E1066" s="157">
        <v>1.5065299999999999</v>
      </c>
      <c r="F1066" s="156" t="s">
        <v>341</v>
      </c>
      <c r="G1066" s="155" t="s">
        <v>1137</v>
      </c>
      <c r="H1066" s="155" t="s">
        <v>1138</v>
      </c>
      <c r="I1066" s="155" t="s">
        <v>1139</v>
      </c>
      <c r="J1066" s="173">
        <v>0</v>
      </c>
    </row>
    <row r="1067" spans="1:10" ht="50.1" customHeight="1" x14ac:dyDescent="0.2">
      <c r="A1067" s="170" t="s">
        <v>539</v>
      </c>
      <c r="B1067" s="155" t="s">
        <v>110</v>
      </c>
      <c r="C1067" s="170" t="s">
        <v>731</v>
      </c>
      <c r="D1067" s="170" t="s">
        <v>734</v>
      </c>
      <c r="E1067" s="157">
        <v>0.45800999999999997</v>
      </c>
      <c r="F1067" s="156" t="s">
        <v>341</v>
      </c>
      <c r="G1067" s="155" t="s">
        <v>1134</v>
      </c>
      <c r="H1067" s="155" t="s">
        <v>1135</v>
      </c>
      <c r="I1067" s="155" t="s">
        <v>1136</v>
      </c>
      <c r="J1067" s="173">
        <v>0</v>
      </c>
    </row>
    <row r="1068" spans="1:10" ht="20.100000000000001" customHeight="1" x14ac:dyDescent="0.2">
      <c r="A1068" s="345"/>
      <c r="B1068" s="345"/>
      <c r="C1068" s="345"/>
      <c r="D1068" s="345"/>
      <c r="E1068" s="345"/>
      <c r="F1068" s="345" t="s">
        <v>547</v>
      </c>
      <c r="G1068" s="345"/>
      <c r="H1068" s="345"/>
      <c r="I1068" s="345"/>
      <c r="J1068" s="163">
        <v>0</v>
      </c>
    </row>
    <row r="1069" spans="1:10" ht="25.5" x14ac:dyDescent="0.2">
      <c r="A1069" s="171"/>
      <c r="B1069" s="171"/>
      <c r="C1069" s="171"/>
      <c r="D1069" s="171"/>
      <c r="E1069" s="171" t="s">
        <v>465</v>
      </c>
      <c r="F1069" s="159">
        <v>57.186052741478157</v>
      </c>
      <c r="G1069" s="171" t="s">
        <v>466</v>
      </c>
      <c r="H1069" s="159">
        <v>0</v>
      </c>
      <c r="I1069" s="171" t="s">
        <v>467</v>
      </c>
      <c r="J1069" s="159">
        <v>57.186052741478157</v>
      </c>
    </row>
    <row r="1070" spans="1:10" ht="15" thickBot="1" x14ac:dyDescent="0.25">
      <c r="A1070" s="171"/>
      <c r="B1070" s="171"/>
      <c r="C1070" s="171"/>
      <c r="D1070" s="171"/>
      <c r="E1070" s="171" t="s">
        <v>468</v>
      </c>
      <c r="F1070" s="159">
        <v>143.19</v>
      </c>
      <c r="G1070" s="171"/>
      <c r="H1070" s="384" t="s">
        <v>469</v>
      </c>
      <c r="I1070" s="384"/>
      <c r="J1070" s="159">
        <v>755.64</v>
      </c>
    </row>
    <row r="1071" spans="1:10" ht="0.95" customHeight="1" thickTop="1" x14ac:dyDescent="0.2">
      <c r="A1071" s="160"/>
      <c r="B1071" s="160"/>
      <c r="C1071" s="160"/>
      <c r="D1071" s="160"/>
      <c r="E1071" s="160"/>
      <c r="F1071" s="160"/>
      <c r="G1071" s="160"/>
      <c r="H1071" s="160"/>
      <c r="I1071" s="160"/>
      <c r="J1071" s="160"/>
    </row>
    <row r="1072" spans="1:10" ht="18" customHeight="1" x14ac:dyDescent="0.2">
      <c r="A1072" s="168"/>
      <c r="B1072" s="133" t="s">
        <v>8</v>
      </c>
      <c r="C1072" s="168" t="s">
        <v>9</v>
      </c>
      <c r="D1072" s="168" t="s">
        <v>10</v>
      </c>
      <c r="E1072" s="349" t="s">
        <v>454</v>
      </c>
      <c r="F1072" s="349"/>
      <c r="G1072" s="169" t="s">
        <v>11</v>
      </c>
      <c r="H1072" s="133" t="s">
        <v>12</v>
      </c>
      <c r="I1072" s="133" t="s">
        <v>13</v>
      </c>
      <c r="J1072" s="133" t="s">
        <v>15</v>
      </c>
    </row>
    <row r="1073" spans="1:10" ht="26.1" customHeight="1" x14ac:dyDescent="0.2">
      <c r="A1073" s="138" t="s">
        <v>133</v>
      </c>
      <c r="B1073" s="139" t="s">
        <v>735</v>
      </c>
      <c r="C1073" s="138" t="s">
        <v>110</v>
      </c>
      <c r="D1073" s="138" t="s">
        <v>559</v>
      </c>
      <c r="E1073" s="385" t="s">
        <v>449</v>
      </c>
      <c r="F1073" s="385"/>
      <c r="G1073" s="140" t="s">
        <v>48</v>
      </c>
      <c r="H1073" s="154">
        <v>1</v>
      </c>
      <c r="I1073" s="141">
        <v>549.39</v>
      </c>
      <c r="J1073" s="141">
        <v>549.39</v>
      </c>
    </row>
    <row r="1074" spans="1:10" ht="15" customHeight="1" x14ac:dyDescent="0.2">
      <c r="A1074" s="349" t="s">
        <v>165</v>
      </c>
      <c r="B1074" s="350" t="s">
        <v>8</v>
      </c>
      <c r="C1074" s="349" t="s">
        <v>9</v>
      </c>
      <c r="D1074" s="349" t="s">
        <v>501</v>
      </c>
      <c r="E1074" s="350" t="s">
        <v>471</v>
      </c>
      <c r="F1074" s="348" t="s">
        <v>502</v>
      </c>
      <c r="G1074" s="350"/>
      <c r="H1074" s="348" t="s">
        <v>503</v>
      </c>
      <c r="I1074" s="350"/>
      <c r="J1074" s="350" t="s">
        <v>473</v>
      </c>
    </row>
    <row r="1075" spans="1:10" ht="15" customHeight="1" x14ac:dyDescent="0.2">
      <c r="A1075" s="350"/>
      <c r="B1075" s="350"/>
      <c r="C1075" s="350"/>
      <c r="D1075" s="350"/>
      <c r="E1075" s="350"/>
      <c r="F1075" s="133" t="s">
        <v>504</v>
      </c>
      <c r="G1075" s="133" t="s">
        <v>505</v>
      </c>
      <c r="H1075" s="133" t="s">
        <v>504</v>
      </c>
      <c r="I1075" s="133" t="s">
        <v>505</v>
      </c>
      <c r="J1075" s="350"/>
    </row>
    <row r="1076" spans="1:10" ht="26.1" customHeight="1" x14ac:dyDescent="0.2">
      <c r="A1076" s="172" t="s">
        <v>137</v>
      </c>
      <c r="B1076" s="161" t="s">
        <v>723</v>
      </c>
      <c r="C1076" s="172" t="s">
        <v>110</v>
      </c>
      <c r="D1076" s="172" t="s">
        <v>724</v>
      </c>
      <c r="E1076" s="162">
        <v>1</v>
      </c>
      <c r="F1076" s="165">
        <v>1</v>
      </c>
      <c r="G1076" s="165">
        <v>0</v>
      </c>
      <c r="H1076" s="174">
        <v>56.745699999999999</v>
      </c>
      <c r="I1076" s="174">
        <v>33.610300000000002</v>
      </c>
      <c r="J1076" s="174">
        <v>56.745699999999999</v>
      </c>
    </row>
    <row r="1077" spans="1:10" ht="26.1" customHeight="1" x14ac:dyDescent="0.2">
      <c r="A1077" s="172" t="s">
        <v>137</v>
      </c>
      <c r="B1077" s="161" t="s">
        <v>725</v>
      </c>
      <c r="C1077" s="172" t="s">
        <v>110</v>
      </c>
      <c r="D1077" s="172" t="s">
        <v>726</v>
      </c>
      <c r="E1077" s="162">
        <v>4</v>
      </c>
      <c r="F1077" s="165">
        <v>0.77</v>
      </c>
      <c r="G1077" s="165">
        <v>0.23</v>
      </c>
      <c r="H1077" s="174">
        <v>0.71160000000000001</v>
      </c>
      <c r="I1077" s="174">
        <v>0.48149999999999998</v>
      </c>
      <c r="J1077" s="174">
        <v>2.6347</v>
      </c>
    </row>
    <row r="1078" spans="1:10" ht="26.1" customHeight="1" x14ac:dyDescent="0.2">
      <c r="A1078" s="172" t="s">
        <v>137</v>
      </c>
      <c r="B1078" s="161" t="s">
        <v>727</v>
      </c>
      <c r="C1078" s="172" t="s">
        <v>110</v>
      </c>
      <c r="D1078" s="172" t="s">
        <v>728</v>
      </c>
      <c r="E1078" s="162">
        <v>3</v>
      </c>
      <c r="F1078" s="165">
        <v>0.38</v>
      </c>
      <c r="G1078" s="165">
        <v>0.62</v>
      </c>
      <c r="H1078" s="174">
        <v>1.5626</v>
      </c>
      <c r="I1078" s="174">
        <v>1.0572999999999999</v>
      </c>
      <c r="J1078" s="174">
        <v>3.7479</v>
      </c>
    </row>
    <row r="1079" spans="1:10" ht="20.100000000000001" customHeight="1" x14ac:dyDescent="0.2">
      <c r="A1079" s="345"/>
      <c r="B1079" s="345"/>
      <c r="C1079" s="345"/>
      <c r="D1079" s="345"/>
      <c r="E1079" s="345"/>
      <c r="F1079" s="345" t="s">
        <v>508</v>
      </c>
      <c r="G1079" s="345"/>
      <c r="H1079" s="345"/>
      <c r="I1079" s="345"/>
      <c r="J1079" s="163">
        <v>63.128300000000003</v>
      </c>
    </row>
    <row r="1080" spans="1:10" ht="20.100000000000001" customHeight="1" x14ac:dyDescent="0.2">
      <c r="A1080" s="168" t="s">
        <v>169</v>
      </c>
      <c r="B1080" s="133" t="s">
        <v>8</v>
      </c>
      <c r="C1080" s="168" t="s">
        <v>9</v>
      </c>
      <c r="D1080" s="168" t="s">
        <v>470</v>
      </c>
      <c r="E1080" s="133" t="s">
        <v>471</v>
      </c>
      <c r="F1080" s="350" t="s">
        <v>472</v>
      </c>
      <c r="G1080" s="350"/>
      <c r="H1080" s="350"/>
      <c r="I1080" s="350"/>
      <c r="J1080" s="133" t="s">
        <v>473</v>
      </c>
    </row>
    <row r="1081" spans="1:10" ht="24" customHeight="1" x14ac:dyDescent="0.2">
      <c r="A1081" s="172" t="s">
        <v>137</v>
      </c>
      <c r="B1081" s="161" t="s">
        <v>210</v>
      </c>
      <c r="C1081" s="172" t="s">
        <v>110</v>
      </c>
      <c r="D1081" s="172" t="s">
        <v>150</v>
      </c>
      <c r="E1081" s="162">
        <v>1</v>
      </c>
      <c r="F1081" s="172"/>
      <c r="G1081" s="172"/>
      <c r="H1081" s="172"/>
      <c r="I1081" s="174">
        <v>28.733499999999999</v>
      </c>
      <c r="J1081" s="174">
        <v>28.733499999999999</v>
      </c>
    </row>
    <row r="1082" spans="1:10" ht="24" customHeight="1" x14ac:dyDescent="0.2">
      <c r="A1082" s="172" t="s">
        <v>137</v>
      </c>
      <c r="B1082" s="161" t="s">
        <v>121</v>
      </c>
      <c r="C1082" s="172" t="s">
        <v>110</v>
      </c>
      <c r="D1082" s="172" t="s">
        <v>122</v>
      </c>
      <c r="E1082" s="162">
        <v>9</v>
      </c>
      <c r="F1082" s="172"/>
      <c r="G1082" s="172"/>
      <c r="H1082" s="172"/>
      <c r="I1082" s="174">
        <v>23.782399999999999</v>
      </c>
      <c r="J1082" s="174">
        <v>214.04159999999999</v>
      </c>
    </row>
    <row r="1083" spans="1:10" ht="20.100000000000001" customHeight="1" x14ac:dyDescent="0.2">
      <c r="A1083" s="345"/>
      <c r="B1083" s="345"/>
      <c r="C1083" s="345"/>
      <c r="D1083" s="345"/>
      <c r="E1083" s="345"/>
      <c r="F1083" s="345" t="s">
        <v>474</v>
      </c>
      <c r="G1083" s="345"/>
      <c r="H1083" s="345"/>
      <c r="I1083" s="345"/>
      <c r="J1083" s="163">
        <v>242.77510000000001</v>
      </c>
    </row>
    <row r="1084" spans="1:10" ht="20.100000000000001" customHeight="1" x14ac:dyDescent="0.2">
      <c r="A1084" s="345"/>
      <c r="B1084" s="345"/>
      <c r="C1084" s="345"/>
      <c r="D1084" s="345"/>
      <c r="E1084" s="345"/>
      <c r="F1084" s="345" t="s">
        <v>475</v>
      </c>
      <c r="G1084" s="345"/>
      <c r="H1084" s="345"/>
      <c r="I1084" s="345"/>
      <c r="J1084" s="163">
        <v>0</v>
      </c>
    </row>
    <row r="1085" spans="1:10" ht="20.100000000000001" customHeight="1" x14ac:dyDescent="0.2">
      <c r="A1085" s="345"/>
      <c r="B1085" s="345"/>
      <c r="C1085" s="345"/>
      <c r="D1085" s="345"/>
      <c r="E1085" s="345"/>
      <c r="F1085" s="345" t="s">
        <v>476</v>
      </c>
      <c r="G1085" s="345"/>
      <c r="H1085" s="345"/>
      <c r="I1085" s="345"/>
      <c r="J1085" s="163">
        <v>305.90339999999998</v>
      </c>
    </row>
    <row r="1086" spans="1:10" ht="20.100000000000001" customHeight="1" x14ac:dyDescent="0.2">
      <c r="A1086" s="345"/>
      <c r="B1086" s="345"/>
      <c r="C1086" s="345"/>
      <c r="D1086" s="345"/>
      <c r="E1086" s="345"/>
      <c r="F1086" s="345" t="s">
        <v>477</v>
      </c>
      <c r="G1086" s="345"/>
      <c r="H1086" s="345"/>
      <c r="I1086" s="345"/>
      <c r="J1086" s="163">
        <v>4.2000000000000003E-2</v>
      </c>
    </row>
    <row r="1087" spans="1:10" ht="20.100000000000001" customHeight="1" x14ac:dyDescent="0.2">
      <c r="A1087" s="345"/>
      <c r="B1087" s="345"/>
      <c r="C1087" s="345"/>
      <c r="D1087" s="345"/>
      <c r="E1087" s="345"/>
      <c r="F1087" s="345" t="s">
        <v>478</v>
      </c>
      <c r="G1087" s="345"/>
      <c r="H1087" s="345"/>
      <c r="I1087" s="345"/>
      <c r="J1087" s="163">
        <v>2.827</v>
      </c>
    </row>
    <row r="1088" spans="1:10" ht="20.100000000000001" customHeight="1" x14ac:dyDescent="0.2">
      <c r="A1088" s="345"/>
      <c r="B1088" s="345"/>
      <c r="C1088" s="345"/>
      <c r="D1088" s="345"/>
      <c r="E1088" s="345"/>
      <c r="F1088" s="345" t="s">
        <v>479</v>
      </c>
      <c r="G1088" s="345"/>
      <c r="H1088" s="345"/>
      <c r="I1088" s="345"/>
      <c r="J1088" s="163">
        <v>4.1848999999999998</v>
      </c>
    </row>
    <row r="1089" spans="1:10" ht="20.100000000000001" customHeight="1" x14ac:dyDescent="0.2">
      <c r="A1089" s="345"/>
      <c r="B1089" s="345"/>
      <c r="C1089" s="345"/>
      <c r="D1089" s="345"/>
      <c r="E1089" s="345"/>
      <c r="F1089" s="345" t="s">
        <v>480</v>
      </c>
      <c r="G1089" s="345"/>
      <c r="H1089" s="345"/>
      <c r="I1089" s="345"/>
      <c r="J1089" s="163">
        <v>73.097499999999997</v>
      </c>
    </row>
    <row r="1090" spans="1:10" ht="20.100000000000001" customHeight="1" x14ac:dyDescent="0.2">
      <c r="A1090" s="168" t="s">
        <v>179</v>
      </c>
      <c r="B1090" s="133" t="s">
        <v>9</v>
      </c>
      <c r="C1090" s="168" t="s">
        <v>8</v>
      </c>
      <c r="D1090" s="168" t="s">
        <v>521</v>
      </c>
      <c r="E1090" s="133" t="s">
        <v>471</v>
      </c>
      <c r="F1090" s="133" t="s">
        <v>268</v>
      </c>
      <c r="G1090" s="350" t="s">
        <v>513</v>
      </c>
      <c r="H1090" s="350"/>
      <c r="I1090" s="350"/>
      <c r="J1090" s="133" t="s">
        <v>473</v>
      </c>
    </row>
    <row r="1091" spans="1:10" ht="24" customHeight="1" x14ac:dyDescent="0.2">
      <c r="A1091" s="172" t="s">
        <v>137</v>
      </c>
      <c r="B1091" s="161" t="s">
        <v>110</v>
      </c>
      <c r="C1091" s="172" t="s">
        <v>729</v>
      </c>
      <c r="D1091" s="172" t="s">
        <v>730</v>
      </c>
      <c r="E1091" s="162">
        <v>1.10164</v>
      </c>
      <c r="F1091" s="164" t="s">
        <v>48</v>
      </c>
      <c r="G1091" s="389">
        <v>139.7534</v>
      </c>
      <c r="H1091" s="389"/>
      <c r="I1091" s="386"/>
      <c r="J1091" s="174">
        <v>153.9579</v>
      </c>
    </row>
    <row r="1092" spans="1:10" ht="24" customHeight="1" x14ac:dyDescent="0.2">
      <c r="A1092" s="172" t="s">
        <v>137</v>
      </c>
      <c r="B1092" s="161" t="s">
        <v>110</v>
      </c>
      <c r="C1092" s="172" t="s">
        <v>731</v>
      </c>
      <c r="D1092" s="172" t="s">
        <v>732</v>
      </c>
      <c r="E1092" s="162">
        <v>362.32393999999999</v>
      </c>
      <c r="F1092" s="164" t="s">
        <v>524</v>
      </c>
      <c r="G1092" s="389">
        <v>0.83819999999999995</v>
      </c>
      <c r="H1092" s="389"/>
      <c r="I1092" s="386"/>
      <c r="J1092" s="174">
        <v>303.69990000000001</v>
      </c>
    </row>
    <row r="1093" spans="1:10" ht="20.100000000000001" customHeight="1" x14ac:dyDescent="0.2">
      <c r="A1093" s="345"/>
      <c r="B1093" s="345"/>
      <c r="C1093" s="345"/>
      <c r="D1093" s="345"/>
      <c r="E1093" s="345"/>
      <c r="F1093" s="345" t="s">
        <v>530</v>
      </c>
      <c r="G1093" s="345"/>
      <c r="H1093" s="345"/>
      <c r="I1093" s="345"/>
      <c r="J1093" s="163">
        <v>457.65780000000001</v>
      </c>
    </row>
    <row r="1094" spans="1:10" ht="20.100000000000001" customHeight="1" x14ac:dyDescent="0.2">
      <c r="A1094" s="168" t="s">
        <v>533</v>
      </c>
      <c r="B1094" s="133" t="s">
        <v>9</v>
      </c>
      <c r="C1094" s="168" t="s">
        <v>137</v>
      </c>
      <c r="D1094" s="168" t="s">
        <v>534</v>
      </c>
      <c r="E1094" s="133" t="s">
        <v>8</v>
      </c>
      <c r="F1094" s="133" t="s">
        <v>471</v>
      </c>
      <c r="G1094" s="169" t="s">
        <v>268</v>
      </c>
      <c r="H1094" s="350" t="s">
        <v>513</v>
      </c>
      <c r="I1094" s="350"/>
      <c r="J1094" s="133" t="s">
        <v>473</v>
      </c>
    </row>
    <row r="1095" spans="1:10" ht="39" customHeight="1" x14ac:dyDescent="0.2">
      <c r="A1095" s="170" t="s">
        <v>535</v>
      </c>
      <c r="B1095" s="155" t="s">
        <v>110</v>
      </c>
      <c r="C1095" s="170" t="s">
        <v>729</v>
      </c>
      <c r="D1095" s="170" t="s">
        <v>553</v>
      </c>
      <c r="E1095" s="155">
        <v>5914647</v>
      </c>
      <c r="F1095" s="157">
        <v>1.65246</v>
      </c>
      <c r="G1095" s="156" t="s">
        <v>120</v>
      </c>
      <c r="H1095" s="388">
        <v>1.85</v>
      </c>
      <c r="I1095" s="387"/>
      <c r="J1095" s="173">
        <v>3.0571000000000002</v>
      </c>
    </row>
    <row r="1096" spans="1:10" ht="39" customHeight="1" x14ac:dyDescent="0.2">
      <c r="A1096" s="170" t="s">
        <v>535</v>
      </c>
      <c r="B1096" s="155" t="s">
        <v>110</v>
      </c>
      <c r="C1096" s="170" t="s">
        <v>731</v>
      </c>
      <c r="D1096" s="170" t="s">
        <v>536</v>
      </c>
      <c r="E1096" s="155">
        <v>5914655</v>
      </c>
      <c r="F1096" s="157">
        <v>0.36231999999999998</v>
      </c>
      <c r="G1096" s="156" t="s">
        <v>120</v>
      </c>
      <c r="H1096" s="388">
        <v>35.18</v>
      </c>
      <c r="I1096" s="387"/>
      <c r="J1096" s="173">
        <v>12.7464</v>
      </c>
    </row>
    <row r="1097" spans="1:10" ht="20.100000000000001" customHeight="1" x14ac:dyDescent="0.2">
      <c r="A1097" s="345"/>
      <c r="B1097" s="345"/>
      <c r="C1097" s="345"/>
      <c r="D1097" s="345"/>
      <c r="E1097" s="345"/>
      <c r="F1097" s="345" t="s">
        <v>537</v>
      </c>
      <c r="G1097" s="345"/>
      <c r="H1097" s="345"/>
      <c r="I1097" s="345"/>
      <c r="J1097" s="163">
        <v>15.8035</v>
      </c>
    </row>
    <row r="1098" spans="1:10" ht="20.100000000000001" customHeight="1" x14ac:dyDescent="0.2">
      <c r="A1098" s="168" t="s">
        <v>538</v>
      </c>
      <c r="B1098" s="133" t="s">
        <v>9</v>
      </c>
      <c r="C1098" s="168" t="s">
        <v>137</v>
      </c>
      <c r="D1098" s="168" t="s">
        <v>539</v>
      </c>
      <c r="E1098" s="133" t="s">
        <v>471</v>
      </c>
      <c r="F1098" s="133" t="s">
        <v>268</v>
      </c>
      <c r="G1098" s="348" t="s">
        <v>540</v>
      </c>
      <c r="H1098" s="350"/>
      <c r="I1098" s="350"/>
      <c r="J1098" s="133" t="s">
        <v>473</v>
      </c>
    </row>
    <row r="1099" spans="1:10" ht="20.100000000000001" customHeight="1" x14ac:dyDescent="0.2">
      <c r="A1099" s="169"/>
      <c r="B1099" s="169"/>
      <c r="C1099" s="169"/>
      <c r="D1099" s="169"/>
      <c r="E1099" s="169"/>
      <c r="F1099" s="169"/>
      <c r="G1099" s="169" t="s">
        <v>541</v>
      </c>
      <c r="H1099" s="169" t="s">
        <v>542</v>
      </c>
      <c r="I1099" s="169" t="s">
        <v>543</v>
      </c>
      <c r="J1099" s="169"/>
    </row>
    <row r="1100" spans="1:10" ht="50.1" customHeight="1" x14ac:dyDescent="0.2">
      <c r="A1100" s="170" t="s">
        <v>539</v>
      </c>
      <c r="B1100" s="155" t="s">
        <v>110</v>
      </c>
      <c r="C1100" s="170" t="s">
        <v>729</v>
      </c>
      <c r="D1100" s="170" t="s">
        <v>733</v>
      </c>
      <c r="E1100" s="157">
        <v>1.65246</v>
      </c>
      <c r="F1100" s="156" t="s">
        <v>341</v>
      </c>
      <c r="G1100" s="155" t="s">
        <v>1137</v>
      </c>
      <c r="H1100" s="155" t="s">
        <v>1138</v>
      </c>
      <c r="I1100" s="155" t="s">
        <v>1139</v>
      </c>
      <c r="J1100" s="173">
        <v>0</v>
      </c>
    </row>
    <row r="1101" spans="1:10" ht="50.1" customHeight="1" x14ac:dyDescent="0.2">
      <c r="A1101" s="170" t="s">
        <v>539</v>
      </c>
      <c r="B1101" s="155" t="s">
        <v>110</v>
      </c>
      <c r="C1101" s="170" t="s">
        <v>731</v>
      </c>
      <c r="D1101" s="170" t="s">
        <v>734</v>
      </c>
      <c r="E1101" s="157">
        <v>0.36231999999999998</v>
      </c>
      <c r="F1101" s="156" t="s">
        <v>341</v>
      </c>
      <c r="G1101" s="155" t="s">
        <v>1134</v>
      </c>
      <c r="H1101" s="155" t="s">
        <v>1135</v>
      </c>
      <c r="I1101" s="155" t="s">
        <v>1136</v>
      </c>
      <c r="J1101" s="173">
        <v>0</v>
      </c>
    </row>
    <row r="1102" spans="1:10" ht="20.100000000000001" customHeight="1" x14ac:dyDescent="0.2">
      <c r="A1102" s="345"/>
      <c r="B1102" s="345"/>
      <c r="C1102" s="345"/>
      <c r="D1102" s="345"/>
      <c r="E1102" s="345"/>
      <c r="F1102" s="345" t="s">
        <v>547</v>
      </c>
      <c r="G1102" s="345"/>
      <c r="H1102" s="345"/>
      <c r="I1102" s="345"/>
      <c r="J1102" s="163">
        <v>0</v>
      </c>
    </row>
    <row r="1103" spans="1:10" ht="25.5" x14ac:dyDescent="0.2">
      <c r="A1103" s="171"/>
      <c r="B1103" s="171"/>
      <c r="C1103" s="171"/>
      <c r="D1103" s="171"/>
      <c r="E1103" s="171" t="s">
        <v>465</v>
      </c>
      <c r="F1103" s="159">
        <v>62.202289746409569</v>
      </c>
      <c r="G1103" s="171" t="s">
        <v>466</v>
      </c>
      <c r="H1103" s="159">
        <v>0</v>
      </c>
      <c r="I1103" s="171" t="s">
        <v>467</v>
      </c>
      <c r="J1103" s="159">
        <v>62.202289749164834</v>
      </c>
    </row>
    <row r="1104" spans="1:10" ht="15" thickBot="1" x14ac:dyDescent="0.25">
      <c r="A1104" s="171"/>
      <c r="B1104" s="171"/>
      <c r="C1104" s="171"/>
      <c r="D1104" s="171"/>
      <c r="E1104" s="171" t="s">
        <v>468</v>
      </c>
      <c r="F1104" s="159">
        <v>128.44</v>
      </c>
      <c r="G1104" s="171"/>
      <c r="H1104" s="384" t="s">
        <v>469</v>
      </c>
      <c r="I1104" s="384"/>
      <c r="J1104" s="159">
        <v>677.83</v>
      </c>
    </row>
    <row r="1105" spans="1:10" ht="0.95" customHeight="1" thickTop="1" x14ac:dyDescent="0.2">
      <c r="A1105" s="160"/>
      <c r="B1105" s="160"/>
      <c r="C1105" s="160"/>
      <c r="D1105" s="160"/>
      <c r="E1105" s="160"/>
      <c r="F1105" s="160"/>
      <c r="G1105" s="160"/>
      <c r="H1105" s="160"/>
      <c r="I1105" s="160"/>
      <c r="J1105" s="160"/>
    </row>
    <row r="1106" spans="1:10" ht="18" customHeight="1" x14ac:dyDescent="0.2">
      <c r="A1106" s="168"/>
      <c r="B1106" s="133" t="s">
        <v>8</v>
      </c>
      <c r="C1106" s="168" t="s">
        <v>9</v>
      </c>
      <c r="D1106" s="168" t="s">
        <v>10</v>
      </c>
      <c r="E1106" s="349" t="s">
        <v>454</v>
      </c>
      <c r="F1106" s="349"/>
      <c r="G1106" s="169" t="s">
        <v>11</v>
      </c>
      <c r="H1106" s="133" t="s">
        <v>12</v>
      </c>
      <c r="I1106" s="133" t="s">
        <v>13</v>
      </c>
      <c r="J1106" s="133" t="s">
        <v>15</v>
      </c>
    </row>
    <row r="1107" spans="1:10" ht="26.1" customHeight="1" x14ac:dyDescent="0.2">
      <c r="A1107" s="138" t="s">
        <v>133</v>
      </c>
      <c r="B1107" s="139" t="s">
        <v>736</v>
      </c>
      <c r="C1107" s="138" t="s">
        <v>110</v>
      </c>
      <c r="D1107" s="138" t="s">
        <v>583</v>
      </c>
      <c r="E1107" s="385" t="s">
        <v>449</v>
      </c>
      <c r="F1107" s="385"/>
      <c r="G1107" s="140" t="s">
        <v>524</v>
      </c>
      <c r="H1107" s="154">
        <v>1</v>
      </c>
      <c r="I1107" s="141">
        <v>12.37</v>
      </c>
      <c r="J1107" s="141">
        <v>12.37</v>
      </c>
    </row>
    <row r="1108" spans="1:10" ht="20.100000000000001" customHeight="1" x14ac:dyDescent="0.2">
      <c r="A1108" s="168" t="s">
        <v>169</v>
      </c>
      <c r="B1108" s="133" t="s">
        <v>8</v>
      </c>
      <c r="C1108" s="168" t="s">
        <v>9</v>
      </c>
      <c r="D1108" s="168" t="s">
        <v>470</v>
      </c>
      <c r="E1108" s="133" t="s">
        <v>471</v>
      </c>
      <c r="F1108" s="350" t="s">
        <v>472</v>
      </c>
      <c r="G1108" s="350"/>
      <c r="H1108" s="350"/>
      <c r="I1108" s="350"/>
      <c r="J1108" s="133" t="s">
        <v>473</v>
      </c>
    </row>
    <row r="1109" spans="1:10" ht="24" customHeight="1" x14ac:dyDescent="0.2">
      <c r="A1109" s="172" t="s">
        <v>137</v>
      </c>
      <c r="B1109" s="161" t="s">
        <v>737</v>
      </c>
      <c r="C1109" s="172" t="s">
        <v>110</v>
      </c>
      <c r="D1109" s="172" t="s">
        <v>738</v>
      </c>
      <c r="E1109" s="162">
        <v>0.09</v>
      </c>
      <c r="F1109" s="172"/>
      <c r="G1109" s="172"/>
      <c r="H1109" s="172"/>
      <c r="I1109" s="174">
        <v>25.172000000000001</v>
      </c>
      <c r="J1109" s="174">
        <v>2.2654999999999998</v>
      </c>
    </row>
    <row r="1110" spans="1:10" ht="24" customHeight="1" x14ac:dyDescent="0.2">
      <c r="A1110" s="172" t="s">
        <v>137</v>
      </c>
      <c r="B1110" s="161" t="s">
        <v>739</v>
      </c>
      <c r="C1110" s="172" t="s">
        <v>110</v>
      </c>
      <c r="D1110" s="172" t="s">
        <v>740</v>
      </c>
      <c r="E1110" s="162">
        <v>0.09</v>
      </c>
      <c r="F1110" s="172"/>
      <c r="G1110" s="172"/>
      <c r="H1110" s="172"/>
      <c r="I1110" s="174">
        <v>35.478999999999999</v>
      </c>
      <c r="J1110" s="174">
        <v>3.1930999999999998</v>
      </c>
    </row>
    <row r="1111" spans="1:10" ht="20.100000000000001" customHeight="1" x14ac:dyDescent="0.2">
      <c r="A1111" s="345"/>
      <c r="B1111" s="345"/>
      <c r="C1111" s="345"/>
      <c r="D1111" s="345"/>
      <c r="E1111" s="345"/>
      <c r="F1111" s="345" t="s">
        <v>474</v>
      </c>
      <c r="G1111" s="345"/>
      <c r="H1111" s="345"/>
      <c r="I1111" s="345"/>
      <c r="J1111" s="163">
        <v>5.4585999999999997</v>
      </c>
    </row>
    <row r="1112" spans="1:10" ht="20.100000000000001" customHeight="1" x14ac:dyDescent="0.2">
      <c r="A1112" s="345"/>
      <c r="B1112" s="345"/>
      <c r="C1112" s="345"/>
      <c r="D1112" s="345"/>
      <c r="E1112" s="345"/>
      <c r="F1112" s="345" t="s">
        <v>475</v>
      </c>
      <c r="G1112" s="345"/>
      <c r="H1112" s="345"/>
      <c r="I1112" s="345"/>
      <c r="J1112" s="163">
        <v>0</v>
      </c>
    </row>
    <row r="1113" spans="1:10" ht="20.100000000000001" customHeight="1" x14ac:dyDescent="0.2">
      <c r="A1113" s="345"/>
      <c r="B1113" s="345"/>
      <c r="C1113" s="345"/>
      <c r="D1113" s="345"/>
      <c r="E1113" s="345"/>
      <c r="F1113" s="345" t="s">
        <v>476</v>
      </c>
      <c r="G1113" s="345"/>
      <c r="H1113" s="345"/>
      <c r="I1113" s="345"/>
      <c r="J1113" s="163">
        <v>5.4585999999999997</v>
      </c>
    </row>
    <row r="1114" spans="1:10" ht="20.100000000000001" customHeight="1" x14ac:dyDescent="0.2">
      <c r="A1114" s="345"/>
      <c r="B1114" s="345"/>
      <c r="C1114" s="345"/>
      <c r="D1114" s="345"/>
      <c r="E1114" s="345"/>
      <c r="F1114" s="345" t="s">
        <v>477</v>
      </c>
      <c r="G1114" s="345"/>
      <c r="H1114" s="345"/>
      <c r="I1114" s="345"/>
      <c r="J1114" s="163">
        <v>0</v>
      </c>
    </row>
    <row r="1115" spans="1:10" ht="20.100000000000001" customHeight="1" x14ac:dyDescent="0.2">
      <c r="A1115" s="345"/>
      <c r="B1115" s="345"/>
      <c r="C1115" s="345"/>
      <c r="D1115" s="345"/>
      <c r="E1115" s="345"/>
      <c r="F1115" s="345" t="s">
        <v>478</v>
      </c>
      <c r="G1115" s="345"/>
      <c r="H1115" s="345"/>
      <c r="I1115" s="345"/>
      <c r="J1115" s="163">
        <v>0</v>
      </c>
    </row>
    <row r="1116" spans="1:10" ht="20.100000000000001" customHeight="1" x14ac:dyDescent="0.2">
      <c r="A1116" s="345"/>
      <c r="B1116" s="345"/>
      <c r="C1116" s="345"/>
      <c r="D1116" s="345"/>
      <c r="E1116" s="345"/>
      <c r="F1116" s="345" t="s">
        <v>479</v>
      </c>
      <c r="G1116" s="345"/>
      <c r="H1116" s="345"/>
      <c r="I1116" s="345"/>
      <c r="J1116" s="163">
        <v>1</v>
      </c>
    </row>
    <row r="1117" spans="1:10" ht="20.100000000000001" customHeight="1" x14ac:dyDescent="0.2">
      <c r="A1117" s="345"/>
      <c r="B1117" s="345"/>
      <c r="C1117" s="345"/>
      <c r="D1117" s="345"/>
      <c r="E1117" s="345"/>
      <c r="F1117" s="345" t="s">
        <v>480</v>
      </c>
      <c r="G1117" s="345"/>
      <c r="H1117" s="345"/>
      <c r="I1117" s="345"/>
      <c r="J1117" s="163">
        <v>5.4585999999999997</v>
      </c>
    </row>
    <row r="1118" spans="1:10" ht="20.100000000000001" customHeight="1" x14ac:dyDescent="0.2">
      <c r="A1118" s="168" t="s">
        <v>179</v>
      </c>
      <c r="B1118" s="133" t="s">
        <v>9</v>
      </c>
      <c r="C1118" s="168" t="s">
        <v>8</v>
      </c>
      <c r="D1118" s="168" t="s">
        <v>521</v>
      </c>
      <c r="E1118" s="133" t="s">
        <v>471</v>
      </c>
      <c r="F1118" s="133" t="s">
        <v>268</v>
      </c>
      <c r="G1118" s="350" t="s">
        <v>513</v>
      </c>
      <c r="H1118" s="350"/>
      <c r="I1118" s="350"/>
      <c r="J1118" s="133" t="s">
        <v>473</v>
      </c>
    </row>
    <row r="1119" spans="1:10" ht="24" customHeight="1" x14ac:dyDescent="0.2">
      <c r="A1119" s="172" t="s">
        <v>137</v>
      </c>
      <c r="B1119" s="161" t="s">
        <v>110</v>
      </c>
      <c r="C1119" s="172" t="s">
        <v>741</v>
      </c>
      <c r="D1119" s="172" t="s">
        <v>742</v>
      </c>
      <c r="E1119" s="162">
        <v>1.1000000000000001</v>
      </c>
      <c r="F1119" s="164" t="s">
        <v>524</v>
      </c>
      <c r="G1119" s="389">
        <v>6.0923999999999996</v>
      </c>
      <c r="H1119" s="389"/>
      <c r="I1119" s="386"/>
      <c r="J1119" s="174">
        <v>6.7016</v>
      </c>
    </row>
    <row r="1120" spans="1:10" ht="26.1" customHeight="1" x14ac:dyDescent="0.2">
      <c r="A1120" s="172" t="s">
        <v>137</v>
      </c>
      <c r="B1120" s="161" t="s">
        <v>110</v>
      </c>
      <c r="C1120" s="172" t="s">
        <v>743</v>
      </c>
      <c r="D1120" s="172" t="s">
        <v>744</v>
      </c>
      <c r="E1120" s="162">
        <v>1.4999999999999999E-2</v>
      </c>
      <c r="F1120" s="164" t="s">
        <v>524</v>
      </c>
      <c r="G1120" s="389">
        <v>11.302</v>
      </c>
      <c r="H1120" s="389"/>
      <c r="I1120" s="386"/>
      <c r="J1120" s="174">
        <v>0.16950000000000001</v>
      </c>
    </row>
    <row r="1121" spans="1:10" ht="20.100000000000001" customHeight="1" x14ac:dyDescent="0.2">
      <c r="A1121" s="345"/>
      <c r="B1121" s="345"/>
      <c r="C1121" s="345"/>
      <c r="D1121" s="345"/>
      <c r="E1121" s="345"/>
      <c r="F1121" s="345" t="s">
        <v>530</v>
      </c>
      <c r="G1121" s="345"/>
      <c r="H1121" s="345"/>
      <c r="I1121" s="345"/>
      <c r="J1121" s="163">
        <v>6.8711000000000002</v>
      </c>
    </row>
    <row r="1122" spans="1:10" ht="20.100000000000001" customHeight="1" x14ac:dyDescent="0.2">
      <c r="A1122" s="168" t="s">
        <v>533</v>
      </c>
      <c r="B1122" s="133" t="s">
        <v>9</v>
      </c>
      <c r="C1122" s="168" t="s">
        <v>137</v>
      </c>
      <c r="D1122" s="168" t="s">
        <v>534</v>
      </c>
      <c r="E1122" s="133" t="s">
        <v>8</v>
      </c>
      <c r="F1122" s="133" t="s">
        <v>471</v>
      </c>
      <c r="G1122" s="169" t="s">
        <v>268</v>
      </c>
      <c r="H1122" s="350" t="s">
        <v>513</v>
      </c>
      <c r="I1122" s="350"/>
      <c r="J1122" s="133" t="s">
        <v>473</v>
      </c>
    </row>
    <row r="1123" spans="1:10" ht="39" customHeight="1" x14ac:dyDescent="0.2">
      <c r="A1123" s="170" t="s">
        <v>535</v>
      </c>
      <c r="B1123" s="155" t="s">
        <v>110</v>
      </c>
      <c r="C1123" s="170" t="s">
        <v>741</v>
      </c>
      <c r="D1123" s="170" t="s">
        <v>536</v>
      </c>
      <c r="E1123" s="155">
        <v>5914655</v>
      </c>
      <c r="F1123" s="157">
        <v>1.1000000000000001E-3</v>
      </c>
      <c r="G1123" s="156" t="s">
        <v>120</v>
      </c>
      <c r="H1123" s="388">
        <v>35.18</v>
      </c>
      <c r="I1123" s="387"/>
      <c r="J1123" s="173">
        <v>3.8699999999999998E-2</v>
      </c>
    </row>
    <row r="1124" spans="1:10" ht="39" customHeight="1" x14ac:dyDescent="0.2">
      <c r="A1124" s="170" t="s">
        <v>535</v>
      </c>
      <c r="B1124" s="155" t="s">
        <v>110</v>
      </c>
      <c r="C1124" s="170" t="s">
        <v>743</v>
      </c>
      <c r="D1124" s="170" t="s">
        <v>536</v>
      </c>
      <c r="E1124" s="155">
        <v>5914655</v>
      </c>
      <c r="F1124" s="157">
        <v>2.0000000000000002E-5</v>
      </c>
      <c r="G1124" s="156" t="s">
        <v>120</v>
      </c>
      <c r="H1124" s="388">
        <v>35.18</v>
      </c>
      <c r="I1124" s="387"/>
      <c r="J1124" s="173">
        <v>6.9999999999999999E-4</v>
      </c>
    </row>
    <row r="1125" spans="1:10" ht="20.100000000000001" customHeight="1" x14ac:dyDescent="0.2">
      <c r="A1125" s="345"/>
      <c r="B1125" s="345"/>
      <c r="C1125" s="345"/>
      <c r="D1125" s="345"/>
      <c r="E1125" s="345"/>
      <c r="F1125" s="345" t="s">
        <v>537</v>
      </c>
      <c r="G1125" s="345"/>
      <c r="H1125" s="345"/>
      <c r="I1125" s="345"/>
      <c r="J1125" s="163">
        <v>3.9399999999999998E-2</v>
      </c>
    </row>
    <row r="1126" spans="1:10" ht="20.100000000000001" customHeight="1" x14ac:dyDescent="0.2">
      <c r="A1126" s="168" t="s">
        <v>538</v>
      </c>
      <c r="B1126" s="133" t="s">
        <v>9</v>
      </c>
      <c r="C1126" s="168" t="s">
        <v>137</v>
      </c>
      <c r="D1126" s="168" t="s">
        <v>539</v>
      </c>
      <c r="E1126" s="133" t="s">
        <v>471</v>
      </c>
      <c r="F1126" s="133" t="s">
        <v>268</v>
      </c>
      <c r="G1126" s="348" t="s">
        <v>540</v>
      </c>
      <c r="H1126" s="350"/>
      <c r="I1126" s="350"/>
      <c r="J1126" s="133" t="s">
        <v>473</v>
      </c>
    </row>
    <row r="1127" spans="1:10" ht="20.100000000000001" customHeight="1" x14ac:dyDescent="0.2">
      <c r="A1127" s="169"/>
      <c r="B1127" s="169"/>
      <c r="C1127" s="169"/>
      <c r="D1127" s="169"/>
      <c r="E1127" s="169"/>
      <c r="F1127" s="169"/>
      <c r="G1127" s="169" t="s">
        <v>541</v>
      </c>
      <c r="H1127" s="169" t="s">
        <v>542</v>
      </c>
      <c r="I1127" s="169" t="s">
        <v>543</v>
      </c>
      <c r="J1127" s="169"/>
    </row>
    <row r="1128" spans="1:10" ht="50.1" customHeight="1" x14ac:dyDescent="0.2">
      <c r="A1128" s="170" t="s">
        <v>539</v>
      </c>
      <c r="B1128" s="155" t="s">
        <v>110</v>
      </c>
      <c r="C1128" s="170" t="s">
        <v>741</v>
      </c>
      <c r="D1128" s="170" t="s">
        <v>745</v>
      </c>
      <c r="E1128" s="157">
        <v>1.1000000000000001E-3</v>
      </c>
      <c r="F1128" s="156" t="s">
        <v>341</v>
      </c>
      <c r="G1128" s="155" t="s">
        <v>1134</v>
      </c>
      <c r="H1128" s="155" t="s">
        <v>1135</v>
      </c>
      <c r="I1128" s="155" t="s">
        <v>1136</v>
      </c>
      <c r="J1128" s="173">
        <v>0</v>
      </c>
    </row>
    <row r="1129" spans="1:10" ht="50.1" customHeight="1" x14ac:dyDescent="0.2">
      <c r="A1129" s="170" t="s">
        <v>539</v>
      </c>
      <c r="B1129" s="155" t="s">
        <v>110</v>
      </c>
      <c r="C1129" s="170" t="s">
        <v>743</v>
      </c>
      <c r="D1129" s="170" t="s">
        <v>746</v>
      </c>
      <c r="E1129" s="157">
        <v>2.0000000000000002E-5</v>
      </c>
      <c r="F1129" s="156" t="s">
        <v>341</v>
      </c>
      <c r="G1129" s="155" t="s">
        <v>1134</v>
      </c>
      <c r="H1129" s="155" t="s">
        <v>1135</v>
      </c>
      <c r="I1129" s="155" t="s">
        <v>1136</v>
      </c>
      <c r="J1129" s="173">
        <v>0</v>
      </c>
    </row>
    <row r="1130" spans="1:10" ht="20.100000000000001" customHeight="1" x14ac:dyDescent="0.2">
      <c r="A1130" s="345"/>
      <c r="B1130" s="345"/>
      <c r="C1130" s="345"/>
      <c r="D1130" s="345"/>
      <c r="E1130" s="345"/>
      <c r="F1130" s="345" t="s">
        <v>547</v>
      </c>
      <c r="G1130" s="345"/>
      <c r="H1130" s="345"/>
      <c r="I1130" s="345"/>
      <c r="J1130" s="163">
        <v>0</v>
      </c>
    </row>
    <row r="1131" spans="1:10" ht="25.5" x14ac:dyDescent="0.2">
      <c r="A1131" s="171"/>
      <c r="B1131" s="171"/>
      <c r="C1131" s="171"/>
      <c r="D1131" s="171"/>
      <c r="E1131" s="171" t="s">
        <v>465</v>
      </c>
      <c r="F1131" s="159">
        <v>5.4715411935170177</v>
      </c>
      <c r="G1131" s="171" t="s">
        <v>466</v>
      </c>
      <c r="H1131" s="159">
        <v>0</v>
      </c>
      <c r="I1131" s="171" t="s">
        <v>467</v>
      </c>
      <c r="J1131" s="159">
        <v>5.4715411935170177</v>
      </c>
    </row>
    <row r="1132" spans="1:10" ht="15" thickBot="1" x14ac:dyDescent="0.25">
      <c r="A1132" s="171"/>
      <c r="B1132" s="171"/>
      <c r="C1132" s="171"/>
      <c r="D1132" s="171"/>
      <c r="E1132" s="171" t="s">
        <v>468</v>
      </c>
      <c r="F1132" s="159">
        <v>2.89</v>
      </c>
      <c r="G1132" s="171"/>
      <c r="H1132" s="384" t="s">
        <v>469</v>
      </c>
      <c r="I1132" s="384"/>
      <c r="J1132" s="159">
        <v>15.26</v>
      </c>
    </row>
    <row r="1133" spans="1:10" ht="0.95" customHeight="1" thickTop="1" x14ac:dyDescent="0.2">
      <c r="A1133" s="160"/>
      <c r="B1133" s="160"/>
      <c r="C1133" s="160"/>
      <c r="D1133" s="160"/>
      <c r="E1133" s="160"/>
      <c r="F1133" s="160"/>
      <c r="G1133" s="160"/>
      <c r="H1133" s="160"/>
      <c r="I1133" s="160"/>
      <c r="J1133" s="160"/>
    </row>
    <row r="1134" spans="1:10" ht="18" customHeight="1" x14ac:dyDescent="0.2">
      <c r="A1134" s="168"/>
      <c r="B1134" s="133" t="s">
        <v>8</v>
      </c>
      <c r="C1134" s="168" t="s">
        <v>9</v>
      </c>
      <c r="D1134" s="168" t="s">
        <v>10</v>
      </c>
      <c r="E1134" s="349" t="s">
        <v>454</v>
      </c>
      <c r="F1134" s="349"/>
      <c r="G1134" s="169" t="s">
        <v>11</v>
      </c>
      <c r="H1134" s="133" t="s">
        <v>12</v>
      </c>
      <c r="I1134" s="133" t="s">
        <v>13</v>
      </c>
      <c r="J1134" s="133" t="s">
        <v>15</v>
      </c>
    </row>
    <row r="1135" spans="1:10" ht="65.099999999999994" customHeight="1" x14ac:dyDescent="0.2">
      <c r="A1135" s="138" t="s">
        <v>133</v>
      </c>
      <c r="B1135" s="139" t="s">
        <v>481</v>
      </c>
      <c r="C1135" s="138" t="s">
        <v>23</v>
      </c>
      <c r="D1135" s="138" t="s">
        <v>482</v>
      </c>
      <c r="E1135" s="385" t="s">
        <v>462</v>
      </c>
      <c r="F1135" s="385"/>
      <c r="G1135" s="140" t="s">
        <v>135</v>
      </c>
      <c r="H1135" s="154">
        <v>1</v>
      </c>
      <c r="I1135" s="141">
        <v>316.60000000000002</v>
      </c>
      <c r="J1135" s="141">
        <v>316.60000000000002</v>
      </c>
    </row>
    <row r="1136" spans="1:10" ht="26.1" customHeight="1" x14ac:dyDescent="0.2">
      <c r="A1136" s="170" t="s">
        <v>134</v>
      </c>
      <c r="B1136" s="155" t="s">
        <v>747</v>
      </c>
      <c r="C1136" s="170" t="s">
        <v>23</v>
      </c>
      <c r="D1136" s="170" t="s">
        <v>748</v>
      </c>
      <c r="E1136" s="387" t="s">
        <v>459</v>
      </c>
      <c r="F1136" s="387"/>
      <c r="G1136" s="156" t="s">
        <v>39</v>
      </c>
      <c r="H1136" s="157">
        <v>1</v>
      </c>
      <c r="I1136" s="158">
        <v>29.15</v>
      </c>
      <c r="J1136" s="158">
        <v>29.15</v>
      </c>
    </row>
    <row r="1137" spans="1:10" ht="65.099999999999994" customHeight="1" x14ac:dyDescent="0.2">
      <c r="A1137" s="170" t="s">
        <v>134</v>
      </c>
      <c r="B1137" s="155" t="s">
        <v>749</v>
      </c>
      <c r="C1137" s="170" t="s">
        <v>23</v>
      </c>
      <c r="D1137" s="170" t="s">
        <v>750</v>
      </c>
      <c r="E1137" s="387" t="s">
        <v>751</v>
      </c>
      <c r="F1137" s="387"/>
      <c r="G1137" s="156" t="s">
        <v>39</v>
      </c>
      <c r="H1137" s="157">
        <v>1</v>
      </c>
      <c r="I1137" s="158">
        <v>34.99</v>
      </c>
      <c r="J1137" s="158">
        <v>34.99</v>
      </c>
    </row>
    <row r="1138" spans="1:10" ht="65.099999999999994" customHeight="1" x14ac:dyDescent="0.2">
      <c r="A1138" s="170" t="s">
        <v>134</v>
      </c>
      <c r="B1138" s="155" t="s">
        <v>752</v>
      </c>
      <c r="C1138" s="170" t="s">
        <v>23</v>
      </c>
      <c r="D1138" s="170" t="s">
        <v>753</v>
      </c>
      <c r="E1138" s="387" t="s">
        <v>751</v>
      </c>
      <c r="F1138" s="387"/>
      <c r="G1138" s="156" t="s">
        <v>39</v>
      </c>
      <c r="H1138" s="157">
        <v>1</v>
      </c>
      <c r="I1138" s="158">
        <v>13.38</v>
      </c>
      <c r="J1138" s="158">
        <v>13.38</v>
      </c>
    </row>
    <row r="1139" spans="1:10" ht="65.099999999999994" customHeight="1" x14ac:dyDescent="0.2">
      <c r="A1139" s="170" t="s">
        <v>134</v>
      </c>
      <c r="B1139" s="155" t="s">
        <v>754</v>
      </c>
      <c r="C1139" s="170" t="s">
        <v>23</v>
      </c>
      <c r="D1139" s="170" t="s">
        <v>755</v>
      </c>
      <c r="E1139" s="387" t="s">
        <v>751</v>
      </c>
      <c r="F1139" s="387"/>
      <c r="G1139" s="156" t="s">
        <v>39</v>
      </c>
      <c r="H1139" s="157">
        <v>1</v>
      </c>
      <c r="I1139" s="158">
        <v>5.4</v>
      </c>
      <c r="J1139" s="158">
        <v>5.4</v>
      </c>
    </row>
    <row r="1140" spans="1:10" ht="65.099999999999994" customHeight="1" x14ac:dyDescent="0.2">
      <c r="A1140" s="170" t="s">
        <v>134</v>
      </c>
      <c r="B1140" s="155" t="s">
        <v>756</v>
      </c>
      <c r="C1140" s="170" t="s">
        <v>23</v>
      </c>
      <c r="D1140" s="170" t="s">
        <v>757</v>
      </c>
      <c r="E1140" s="387" t="s">
        <v>751</v>
      </c>
      <c r="F1140" s="387"/>
      <c r="G1140" s="156" t="s">
        <v>39</v>
      </c>
      <c r="H1140" s="157">
        <v>1</v>
      </c>
      <c r="I1140" s="158">
        <v>62.81</v>
      </c>
      <c r="J1140" s="158">
        <v>62.81</v>
      </c>
    </row>
    <row r="1141" spans="1:10" ht="65.099999999999994" customHeight="1" x14ac:dyDescent="0.2">
      <c r="A1141" s="170" t="s">
        <v>134</v>
      </c>
      <c r="B1141" s="155" t="s">
        <v>758</v>
      </c>
      <c r="C1141" s="170" t="s">
        <v>23</v>
      </c>
      <c r="D1141" s="170" t="s">
        <v>759</v>
      </c>
      <c r="E1141" s="387" t="s">
        <v>751</v>
      </c>
      <c r="F1141" s="387"/>
      <c r="G1141" s="156" t="s">
        <v>39</v>
      </c>
      <c r="H1141" s="157">
        <v>1</v>
      </c>
      <c r="I1141" s="158">
        <v>170.87</v>
      </c>
      <c r="J1141" s="158">
        <v>170.87</v>
      </c>
    </row>
    <row r="1142" spans="1:10" ht="25.5" x14ac:dyDescent="0.2">
      <c r="A1142" s="171"/>
      <c r="B1142" s="171"/>
      <c r="C1142" s="171"/>
      <c r="D1142" s="171"/>
      <c r="E1142" s="171" t="s">
        <v>465</v>
      </c>
      <c r="F1142" s="159">
        <v>23.79</v>
      </c>
      <c r="G1142" s="171" t="s">
        <v>466</v>
      </c>
      <c r="H1142" s="159">
        <v>0</v>
      </c>
      <c r="I1142" s="171" t="s">
        <v>467</v>
      </c>
      <c r="J1142" s="159">
        <v>23.79</v>
      </c>
    </row>
    <row r="1143" spans="1:10" ht="15" thickBot="1" x14ac:dyDescent="0.25">
      <c r="A1143" s="171"/>
      <c r="B1143" s="171"/>
      <c r="C1143" s="171"/>
      <c r="D1143" s="171"/>
      <c r="E1143" s="171" t="s">
        <v>468</v>
      </c>
      <c r="F1143" s="159">
        <v>74.02</v>
      </c>
      <c r="G1143" s="171"/>
      <c r="H1143" s="384" t="s">
        <v>469</v>
      </c>
      <c r="I1143" s="384"/>
      <c r="J1143" s="159">
        <v>390.62</v>
      </c>
    </row>
    <row r="1144" spans="1:10" ht="0.95" customHeight="1" thickTop="1" x14ac:dyDescent="0.2">
      <c r="A1144" s="160"/>
      <c r="B1144" s="160"/>
      <c r="C1144" s="160"/>
      <c r="D1144" s="160"/>
      <c r="E1144" s="160"/>
      <c r="F1144" s="160"/>
      <c r="G1144" s="160"/>
      <c r="H1144" s="160"/>
      <c r="I1144" s="160"/>
      <c r="J1144" s="160"/>
    </row>
    <row r="1145" spans="1:10" ht="18" customHeight="1" x14ac:dyDescent="0.2">
      <c r="A1145" s="168"/>
      <c r="B1145" s="133" t="s">
        <v>8</v>
      </c>
      <c r="C1145" s="168" t="s">
        <v>9</v>
      </c>
      <c r="D1145" s="168" t="s">
        <v>10</v>
      </c>
      <c r="E1145" s="349" t="s">
        <v>454</v>
      </c>
      <c r="F1145" s="349"/>
      <c r="G1145" s="169" t="s">
        <v>11</v>
      </c>
      <c r="H1145" s="133" t="s">
        <v>12</v>
      </c>
      <c r="I1145" s="133" t="s">
        <v>13</v>
      </c>
      <c r="J1145" s="133" t="s">
        <v>15</v>
      </c>
    </row>
    <row r="1146" spans="1:10" ht="65.099999999999994" customHeight="1" x14ac:dyDescent="0.2">
      <c r="A1146" s="138" t="s">
        <v>133</v>
      </c>
      <c r="B1146" s="139" t="s">
        <v>749</v>
      </c>
      <c r="C1146" s="138" t="s">
        <v>23</v>
      </c>
      <c r="D1146" s="138" t="s">
        <v>750</v>
      </c>
      <c r="E1146" s="385" t="s">
        <v>751</v>
      </c>
      <c r="F1146" s="385"/>
      <c r="G1146" s="140" t="s">
        <v>39</v>
      </c>
      <c r="H1146" s="154">
        <v>1</v>
      </c>
      <c r="I1146" s="141">
        <v>34.99</v>
      </c>
      <c r="J1146" s="141">
        <v>34.99</v>
      </c>
    </row>
    <row r="1147" spans="1:10" ht="26.1" customHeight="1" x14ac:dyDescent="0.2">
      <c r="A1147" s="172" t="s">
        <v>137</v>
      </c>
      <c r="B1147" s="161" t="s">
        <v>760</v>
      </c>
      <c r="C1147" s="172" t="s">
        <v>23</v>
      </c>
      <c r="D1147" s="172" t="s">
        <v>761</v>
      </c>
      <c r="E1147" s="386" t="s">
        <v>762</v>
      </c>
      <c r="F1147" s="386"/>
      <c r="G1147" s="164" t="s">
        <v>109</v>
      </c>
      <c r="H1147" s="162">
        <v>6.0300000000000002E-5</v>
      </c>
      <c r="I1147" s="165">
        <v>101677.97</v>
      </c>
      <c r="J1147" s="165">
        <v>6.13</v>
      </c>
    </row>
    <row r="1148" spans="1:10" ht="51.95" customHeight="1" x14ac:dyDescent="0.2">
      <c r="A1148" s="172" t="s">
        <v>137</v>
      </c>
      <c r="B1148" s="161" t="s">
        <v>763</v>
      </c>
      <c r="C1148" s="172" t="s">
        <v>23</v>
      </c>
      <c r="D1148" s="172" t="s">
        <v>764</v>
      </c>
      <c r="E1148" s="386" t="s">
        <v>762</v>
      </c>
      <c r="F1148" s="386"/>
      <c r="G1148" s="164" t="s">
        <v>109</v>
      </c>
      <c r="H1148" s="162">
        <v>3.4199999999999998E-5</v>
      </c>
      <c r="I1148" s="165">
        <v>844072.05</v>
      </c>
      <c r="J1148" s="165">
        <v>28.86</v>
      </c>
    </row>
    <row r="1149" spans="1:10" ht="25.5" x14ac:dyDescent="0.2">
      <c r="A1149" s="171"/>
      <c r="B1149" s="171"/>
      <c r="C1149" s="171"/>
      <c r="D1149" s="171"/>
      <c r="E1149" s="171" t="s">
        <v>465</v>
      </c>
      <c r="F1149" s="159">
        <v>0</v>
      </c>
      <c r="G1149" s="171" t="s">
        <v>466</v>
      </c>
      <c r="H1149" s="159">
        <v>0</v>
      </c>
      <c r="I1149" s="171" t="s">
        <v>467</v>
      </c>
      <c r="J1149" s="159">
        <v>0</v>
      </c>
    </row>
    <row r="1150" spans="1:10" ht="15" thickBot="1" x14ac:dyDescent="0.25">
      <c r="A1150" s="171"/>
      <c r="B1150" s="171"/>
      <c r="C1150" s="171"/>
      <c r="D1150" s="171"/>
      <c r="E1150" s="171" t="s">
        <v>468</v>
      </c>
      <c r="F1150" s="159">
        <v>8.18</v>
      </c>
      <c r="G1150" s="171"/>
      <c r="H1150" s="384" t="s">
        <v>469</v>
      </c>
      <c r="I1150" s="384"/>
      <c r="J1150" s="159">
        <v>43.17</v>
      </c>
    </row>
    <row r="1151" spans="1:10" ht="0.95" customHeight="1" thickTop="1" x14ac:dyDescent="0.2">
      <c r="A1151" s="160"/>
      <c r="B1151" s="160"/>
      <c r="C1151" s="160"/>
      <c r="D1151" s="160"/>
      <c r="E1151" s="160"/>
      <c r="F1151" s="160"/>
      <c r="G1151" s="160"/>
      <c r="H1151" s="160"/>
      <c r="I1151" s="160"/>
      <c r="J1151" s="160"/>
    </row>
    <row r="1152" spans="1:10" ht="18" customHeight="1" x14ac:dyDescent="0.2">
      <c r="A1152" s="168"/>
      <c r="B1152" s="133" t="s">
        <v>8</v>
      </c>
      <c r="C1152" s="168" t="s">
        <v>9</v>
      </c>
      <c r="D1152" s="168" t="s">
        <v>10</v>
      </c>
      <c r="E1152" s="349" t="s">
        <v>454</v>
      </c>
      <c r="F1152" s="349"/>
      <c r="G1152" s="169" t="s">
        <v>11</v>
      </c>
      <c r="H1152" s="133" t="s">
        <v>12</v>
      </c>
      <c r="I1152" s="133" t="s">
        <v>13</v>
      </c>
      <c r="J1152" s="133" t="s">
        <v>15</v>
      </c>
    </row>
    <row r="1153" spans="1:10" ht="65.099999999999994" customHeight="1" x14ac:dyDescent="0.2">
      <c r="A1153" s="138" t="s">
        <v>133</v>
      </c>
      <c r="B1153" s="139" t="s">
        <v>754</v>
      </c>
      <c r="C1153" s="138" t="s">
        <v>23</v>
      </c>
      <c r="D1153" s="138" t="s">
        <v>755</v>
      </c>
      <c r="E1153" s="385" t="s">
        <v>751</v>
      </c>
      <c r="F1153" s="385"/>
      <c r="G1153" s="140" t="s">
        <v>39</v>
      </c>
      <c r="H1153" s="154">
        <v>1</v>
      </c>
      <c r="I1153" s="141">
        <v>5.4</v>
      </c>
      <c r="J1153" s="141">
        <v>5.4</v>
      </c>
    </row>
    <row r="1154" spans="1:10" ht="26.1" customHeight="1" x14ac:dyDescent="0.2">
      <c r="A1154" s="172" t="s">
        <v>137</v>
      </c>
      <c r="B1154" s="161" t="s">
        <v>760</v>
      </c>
      <c r="C1154" s="172" t="s">
        <v>23</v>
      </c>
      <c r="D1154" s="172" t="s">
        <v>761</v>
      </c>
      <c r="E1154" s="386" t="s">
        <v>762</v>
      </c>
      <c r="F1154" s="386"/>
      <c r="G1154" s="164" t="s">
        <v>109</v>
      </c>
      <c r="H1154" s="162">
        <v>5.9000000000000003E-6</v>
      </c>
      <c r="I1154" s="165">
        <v>101677.97</v>
      </c>
      <c r="J1154" s="165">
        <v>0.59</v>
      </c>
    </row>
    <row r="1155" spans="1:10" ht="51.95" customHeight="1" x14ac:dyDescent="0.2">
      <c r="A1155" s="172" t="s">
        <v>137</v>
      </c>
      <c r="B1155" s="161" t="s">
        <v>763</v>
      </c>
      <c r="C1155" s="172" t="s">
        <v>23</v>
      </c>
      <c r="D1155" s="172" t="s">
        <v>764</v>
      </c>
      <c r="E1155" s="386" t="s">
        <v>762</v>
      </c>
      <c r="F1155" s="386"/>
      <c r="G1155" s="164" t="s">
        <v>109</v>
      </c>
      <c r="H1155" s="162">
        <v>5.6999999999999996E-6</v>
      </c>
      <c r="I1155" s="165">
        <v>844072.05</v>
      </c>
      <c r="J1155" s="165">
        <v>4.8099999999999996</v>
      </c>
    </row>
    <row r="1156" spans="1:10" ht="25.5" x14ac:dyDescent="0.2">
      <c r="A1156" s="171"/>
      <c r="B1156" s="171"/>
      <c r="C1156" s="171"/>
      <c r="D1156" s="171"/>
      <c r="E1156" s="171" t="s">
        <v>465</v>
      </c>
      <c r="F1156" s="159">
        <v>0</v>
      </c>
      <c r="G1156" s="171" t="s">
        <v>466</v>
      </c>
      <c r="H1156" s="159">
        <v>0</v>
      </c>
      <c r="I1156" s="171" t="s">
        <v>467</v>
      </c>
      <c r="J1156" s="159">
        <v>0</v>
      </c>
    </row>
    <row r="1157" spans="1:10" ht="15" thickBot="1" x14ac:dyDescent="0.25">
      <c r="A1157" s="171"/>
      <c r="B1157" s="171"/>
      <c r="C1157" s="171"/>
      <c r="D1157" s="171"/>
      <c r="E1157" s="171" t="s">
        <v>468</v>
      </c>
      <c r="F1157" s="159">
        <v>1.26</v>
      </c>
      <c r="G1157" s="171"/>
      <c r="H1157" s="384" t="s">
        <v>469</v>
      </c>
      <c r="I1157" s="384"/>
      <c r="J1157" s="159">
        <v>6.66</v>
      </c>
    </row>
    <row r="1158" spans="1:10" ht="0.95" customHeight="1" thickTop="1" x14ac:dyDescent="0.2">
      <c r="A1158" s="160"/>
      <c r="B1158" s="160"/>
      <c r="C1158" s="160"/>
      <c r="D1158" s="160"/>
      <c r="E1158" s="160"/>
      <c r="F1158" s="160"/>
      <c r="G1158" s="160"/>
      <c r="H1158" s="160"/>
      <c r="I1158" s="160"/>
      <c r="J1158" s="160"/>
    </row>
    <row r="1159" spans="1:10" ht="18" customHeight="1" x14ac:dyDescent="0.2">
      <c r="A1159" s="168"/>
      <c r="B1159" s="133" t="s">
        <v>8</v>
      </c>
      <c r="C1159" s="168" t="s">
        <v>9</v>
      </c>
      <c r="D1159" s="168" t="s">
        <v>10</v>
      </c>
      <c r="E1159" s="349" t="s">
        <v>454</v>
      </c>
      <c r="F1159" s="349"/>
      <c r="G1159" s="169" t="s">
        <v>11</v>
      </c>
      <c r="H1159" s="133" t="s">
        <v>12</v>
      </c>
      <c r="I1159" s="133" t="s">
        <v>13</v>
      </c>
      <c r="J1159" s="133" t="s">
        <v>15</v>
      </c>
    </row>
    <row r="1160" spans="1:10" ht="65.099999999999994" customHeight="1" x14ac:dyDescent="0.2">
      <c r="A1160" s="138" t="s">
        <v>133</v>
      </c>
      <c r="B1160" s="139" t="s">
        <v>752</v>
      </c>
      <c r="C1160" s="138" t="s">
        <v>23</v>
      </c>
      <c r="D1160" s="138" t="s">
        <v>753</v>
      </c>
      <c r="E1160" s="385" t="s">
        <v>751</v>
      </c>
      <c r="F1160" s="385"/>
      <c r="G1160" s="140" t="s">
        <v>39</v>
      </c>
      <c r="H1160" s="154">
        <v>1</v>
      </c>
      <c r="I1160" s="141">
        <v>13.38</v>
      </c>
      <c r="J1160" s="141">
        <v>13.38</v>
      </c>
    </row>
    <row r="1161" spans="1:10" ht="26.1" customHeight="1" x14ac:dyDescent="0.2">
      <c r="A1161" s="172" t="s">
        <v>137</v>
      </c>
      <c r="B1161" s="161" t="s">
        <v>760</v>
      </c>
      <c r="C1161" s="172" t="s">
        <v>23</v>
      </c>
      <c r="D1161" s="172" t="s">
        <v>761</v>
      </c>
      <c r="E1161" s="386" t="s">
        <v>762</v>
      </c>
      <c r="F1161" s="386"/>
      <c r="G1161" s="164" t="s">
        <v>109</v>
      </c>
      <c r="H1161" s="162">
        <v>1.4600000000000001E-5</v>
      </c>
      <c r="I1161" s="165">
        <v>101677.97</v>
      </c>
      <c r="J1161" s="165">
        <v>1.48</v>
      </c>
    </row>
    <row r="1162" spans="1:10" ht="51.95" customHeight="1" x14ac:dyDescent="0.2">
      <c r="A1162" s="172" t="s">
        <v>137</v>
      </c>
      <c r="B1162" s="161" t="s">
        <v>763</v>
      </c>
      <c r="C1162" s="172" t="s">
        <v>23</v>
      </c>
      <c r="D1162" s="172" t="s">
        <v>764</v>
      </c>
      <c r="E1162" s="386" t="s">
        <v>762</v>
      </c>
      <c r="F1162" s="386"/>
      <c r="G1162" s="164" t="s">
        <v>109</v>
      </c>
      <c r="H1162" s="162">
        <v>1.4100000000000001E-5</v>
      </c>
      <c r="I1162" s="165">
        <v>844072.05</v>
      </c>
      <c r="J1162" s="165">
        <v>11.9</v>
      </c>
    </row>
    <row r="1163" spans="1:10" ht="25.5" x14ac:dyDescent="0.2">
      <c r="A1163" s="171"/>
      <c r="B1163" s="171"/>
      <c r="C1163" s="171"/>
      <c r="D1163" s="171"/>
      <c r="E1163" s="171" t="s">
        <v>465</v>
      </c>
      <c r="F1163" s="159">
        <v>0</v>
      </c>
      <c r="G1163" s="171" t="s">
        <v>466</v>
      </c>
      <c r="H1163" s="159">
        <v>0</v>
      </c>
      <c r="I1163" s="171" t="s">
        <v>467</v>
      </c>
      <c r="J1163" s="159">
        <v>0</v>
      </c>
    </row>
    <row r="1164" spans="1:10" ht="15" thickBot="1" x14ac:dyDescent="0.25">
      <c r="A1164" s="171"/>
      <c r="B1164" s="171"/>
      <c r="C1164" s="171"/>
      <c r="D1164" s="171"/>
      <c r="E1164" s="171" t="s">
        <v>468</v>
      </c>
      <c r="F1164" s="159">
        <v>3.12</v>
      </c>
      <c r="G1164" s="171"/>
      <c r="H1164" s="384" t="s">
        <v>469</v>
      </c>
      <c r="I1164" s="384"/>
      <c r="J1164" s="159">
        <v>16.5</v>
      </c>
    </row>
    <row r="1165" spans="1:10" ht="0.95" customHeight="1" thickTop="1" x14ac:dyDescent="0.2">
      <c r="A1165" s="160"/>
      <c r="B1165" s="160"/>
      <c r="C1165" s="160"/>
      <c r="D1165" s="160"/>
      <c r="E1165" s="160"/>
      <c r="F1165" s="160"/>
      <c r="G1165" s="160"/>
      <c r="H1165" s="160"/>
      <c r="I1165" s="160"/>
      <c r="J1165" s="160"/>
    </row>
    <row r="1166" spans="1:10" ht="18" customHeight="1" x14ac:dyDescent="0.2">
      <c r="A1166" s="168"/>
      <c r="B1166" s="133" t="s">
        <v>8</v>
      </c>
      <c r="C1166" s="168" t="s">
        <v>9</v>
      </c>
      <c r="D1166" s="168" t="s">
        <v>10</v>
      </c>
      <c r="E1166" s="349" t="s">
        <v>454</v>
      </c>
      <c r="F1166" s="349"/>
      <c r="G1166" s="169" t="s">
        <v>11</v>
      </c>
      <c r="H1166" s="133" t="s">
        <v>12</v>
      </c>
      <c r="I1166" s="133" t="s">
        <v>13</v>
      </c>
      <c r="J1166" s="133" t="s">
        <v>15</v>
      </c>
    </row>
    <row r="1167" spans="1:10" ht="65.099999999999994" customHeight="1" x14ac:dyDescent="0.2">
      <c r="A1167" s="138" t="s">
        <v>133</v>
      </c>
      <c r="B1167" s="139" t="s">
        <v>756</v>
      </c>
      <c r="C1167" s="138" t="s">
        <v>23</v>
      </c>
      <c r="D1167" s="138" t="s">
        <v>757</v>
      </c>
      <c r="E1167" s="385" t="s">
        <v>751</v>
      </c>
      <c r="F1167" s="385"/>
      <c r="G1167" s="140" t="s">
        <v>39</v>
      </c>
      <c r="H1167" s="154">
        <v>1</v>
      </c>
      <c r="I1167" s="141">
        <v>62.81</v>
      </c>
      <c r="J1167" s="141">
        <v>62.81</v>
      </c>
    </row>
    <row r="1168" spans="1:10" ht="26.1" customHeight="1" x14ac:dyDescent="0.2">
      <c r="A1168" s="172" t="s">
        <v>137</v>
      </c>
      <c r="B1168" s="161" t="s">
        <v>760</v>
      </c>
      <c r="C1168" s="172" t="s">
        <v>23</v>
      </c>
      <c r="D1168" s="172" t="s">
        <v>761</v>
      </c>
      <c r="E1168" s="386" t="s">
        <v>762</v>
      </c>
      <c r="F1168" s="386"/>
      <c r="G1168" s="164" t="s">
        <v>109</v>
      </c>
      <c r="H1168" s="162">
        <v>8.4900000000000004E-5</v>
      </c>
      <c r="I1168" s="165">
        <v>101677.97</v>
      </c>
      <c r="J1168" s="165">
        <v>8.6300000000000008</v>
      </c>
    </row>
    <row r="1169" spans="1:10" ht="51.95" customHeight="1" x14ac:dyDescent="0.2">
      <c r="A1169" s="172" t="s">
        <v>137</v>
      </c>
      <c r="B1169" s="161" t="s">
        <v>763</v>
      </c>
      <c r="C1169" s="172" t="s">
        <v>23</v>
      </c>
      <c r="D1169" s="172" t="s">
        <v>764</v>
      </c>
      <c r="E1169" s="386" t="s">
        <v>762</v>
      </c>
      <c r="F1169" s="386"/>
      <c r="G1169" s="164" t="s">
        <v>109</v>
      </c>
      <c r="H1169" s="162">
        <v>6.4200000000000002E-5</v>
      </c>
      <c r="I1169" s="165">
        <v>844072.05</v>
      </c>
      <c r="J1169" s="165">
        <v>54.18</v>
      </c>
    </row>
    <row r="1170" spans="1:10" ht="25.5" x14ac:dyDescent="0.2">
      <c r="A1170" s="171"/>
      <c r="B1170" s="171"/>
      <c r="C1170" s="171"/>
      <c r="D1170" s="171"/>
      <c r="E1170" s="171" t="s">
        <v>465</v>
      </c>
      <c r="F1170" s="159">
        <v>0</v>
      </c>
      <c r="G1170" s="171" t="s">
        <v>466</v>
      </c>
      <c r="H1170" s="159">
        <v>0</v>
      </c>
      <c r="I1170" s="171" t="s">
        <v>467</v>
      </c>
      <c r="J1170" s="159">
        <v>0</v>
      </c>
    </row>
    <row r="1171" spans="1:10" ht="15" thickBot="1" x14ac:dyDescent="0.25">
      <c r="A1171" s="171"/>
      <c r="B1171" s="171"/>
      <c r="C1171" s="171"/>
      <c r="D1171" s="171"/>
      <c r="E1171" s="171" t="s">
        <v>468</v>
      </c>
      <c r="F1171" s="159">
        <v>14.68</v>
      </c>
      <c r="G1171" s="171"/>
      <c r="H1171" s="384" t="s">
        <v>469</v>
      </c>
      <c r="I1171" s="384"/>
      <c r="J1171" s="159">
        <v>77.489999999999995</v>
      </c>
    </row>
    <row r="1172" spans="1:10" ht="0.95" customHeight="1" thickTop="1" x14ac:dyDescent="0.2">
      <c r="A1172" s="160"/>
      <c r="B1172" s="160"/>
      <c r="C1172" s="160"/>
      <c r="D1172" s="160"/>
      <c r="E1172" s="160"/>
      <c r="F1172" s="160"/>
      <c r="G1172" s="160"/>
      <c r="H1172" s="160"/>
      <c r="I1172" s="160"/>
      <c r="J1172" s="160"/>
    </row>
    <row r="1173" spans="1:10" ht="18" customHeight="1" x14ac:dyDescent="0.2">
      <c r="A1173" s="168"/>
      <c r="B1173" s="133" t="s">
        <v>8</v>
      </c>
      <c r="C1173" s="168" t="s">
        <v>9</v>
      </c>
      <c r="D1173" s="168" t="s">
        <v>10</v>
      </c>
      <c r="E1173" s="349" t="s">
        <v>454</v>
      </c>
      <c r="F1173" s="349"/>
      <c r="G1173" s="169" t="s">
        <v>11</v>
      </c>
      <c r="H1173" s="133" t="s">
        <v>12</v>
      </c>
      <c r="I1173" s="133" t="s">
        <v>13</v>
      </c>
      <c r="J1173" s="133" t="s">
        <v>15</v>
      </c>
    </row>
    <row r="1174" spans="1:10" ht="65.099999999999994" customHeight="1" x14ac:dyDescent="0.2">
      <c r="A1174" s="138" t="s">
        <v>133</v>
      </c>
      <c r="B1174" s="139" t="s">
        <v>758</v>
      </c>
      <c r="C1174" s="138" t="s">
        <v>23</v>
      </c>
      <c r="D1174" s="138" t="s">
        <v>759</v>
      </c>
      <c r="E1174" s="385" t="s">
        <v>751</v>
      </c>
      <c r="F1174" s="385"/>
      <c r="G1174" s="140" t="s">
        <v>39</v>
      </c>
      <c r="H1174" s="154">
        <v>1</v>
      </c>
      <c r="I1174" s="141">
        <v>170.87</v>
      </c>
      <c r="J1174" s="141">
        <v>170.87</v>
      </c>
    </row>
    <row r="1175" spans="1:10" ht="26.1" customHeight="1" x14ac:dyDescent="0.2">
      <c r="A1175" s="172" t="s">
        <v>137</v>
      </c>
      <c r="B1175" s="161" t="s">
        <v>765</v>
      </c>
      <c r="C1175" s="172" t="s">
        <v>23</v>
      </c>
      <c r="D1175" s="172" t="s">
        <v>766</v>
      </c>
      <c r="E1175" s="386" t="s">
        <v>521</v>
      </c>
      <c r="F1175" s="386"/>
      <c r="G1175" s="164" t="s">
        <v>767</v>
      </c>
      <c r="H1175" s="162">
        <v>23.7</v>
      </c>
      <c r="I1175" s="165">
        <v>7.21</v>
      </c>
      <c r="J1175" s="165">
        <v>170.87</v>
      </c>
    </row>
    <row r="1176" spans="1:10" ht="25.5" x14ac:dyDescent="0.2">
      <c r="A1176" s="171"/>
      <c r="B1176" s="171"/>
      <c r="C1176" s="171"/>
      <c r="D1176" s="171"/>
      <c r="E1176" s="171" t="s">
        <v>465</v>
      </c>
      <c r="F1176" s="159">
        <v>0</v>
      </c>
      <c r="G1176" s="171" t="s">
        <v>466</v>
      </c>
      <c r="H1176" s="159">
        <v>0</v>
      </c>
      <c r="I1176" s="171" t="s">
        <v>467</v>
      </c>
      <c r="J1176" s="159">
        <v>0</v>
      </c>
    </row>
    <row r="1177" spans="1:10" ht="15" thickBot="1" x14ac:dyDescent="0.25">
      <c r="A1177" s="171"/>
      <c r="B1177" s="171"/>
      <c r="C1177" s="171"/>
      <c r="D1177" s="171"/>
      <c r="E1177" s="171" t="s">
        <v>468</v>
      </c>
      <c r="F1177" s="159">
        <v>39.94</v>
      </c>
      <c r="G1177" s="171"/>
      <c r="H1177" s="384" t="s">
        <v>469</v>
      </c>
      <c r="I1177" s="384"/>
      <c r="J1177" s="159">
        <v>210.81</v>
      </c>
    </row>
    <row r="1178" spans="1:10" ht="0.95" customHeight="1" thickTop="1" x14ac:dyDescent="0.2">
      <c r="A1178" s="160"/>
      <c r="B1178" s="160"/>
      <c r="C1178" s="160"/>
      <c r="D1178" s="160"/>
      <c r="E1178" s="160"/>
      <c r="F1178" s="160"/>
      <c r="G1178" s="160"/>
      <c r="H1178" s="160"/>
      <c r="I1178" s="160"/>
      <c r="J1178" s="160"/>
    </row>
    <row r="1179" spans="1:10" ht="18" customHeight="1" x14ac:dyDescent="0.2">
      <c r="A1179" s="168"/>
      <c r="B1179" s="133" t="s">
        <v>8</v>
      </c>
      <c r="C1179" s="168" t="s">
        <v>9</v>
      </c>
      <c r="D1179" s="168" t="s">
        <v>10</v>
      </c>
      <c r="E1179" s="349" t="s">
        <v>454</v>
      </c>
      <c r="F1179" s="349"/>
      <c r="G1179" s="169" t="s">
        <v>11</v>
      </c>
      <c r="H1179" s="133" t="s">
        <v>12</v>
      </c>
      <c r="I1179" s="133" t="s">
        <v>13</v>
      </c>
      <c r="J1179" s="133" t="s">
        <v>15</v>
      </c>
    </row>
    <row r="1180" spans="1:10" ht="51.95" customHeight="1" x14ac:dyDescent="0.2">
      <c r="A1180" s="138" t="s">
        <v>133</v>
      </c>
      <c r="B1180" s="139" t="s">
        <v>1256</v>
      </c>
      <c r="C1180" s="138" t="s">
        <v>23</v>
      </c>
      <c r="D1180" s="138" t="s">
        <v>1257</v>
      </c>
      <c r="E1180" s="385" t="s">
        <v>462</v>
      </c>
      <c r="F1180" s="385"/>
      <c r="G1180" s="140" t="s">
        <v>136</v>
      </c>
      <c r="H1180" s="154">
        <v>1</v>
      </c>
      <c r="I1180" s="141">
        <v>71.44</v>
      </c>
      <c r="J1180" s="141">
        <v>71.44</v>
      </c>
    </row>
    <row r="1181" spans="1:10" ht="51.95" customHeight="1" x14ac:dyDescent="0.2">
      <c r="A1181" s="170" t="s">
        <v>134</v>
      </c>
      <c r="B1181" s="155" t="s">
        <v>1258</v>
      </c>
      <c r="C1181" s="170" t="s">
        <v>23</v>
      </c>
      <c r="D1181" s="170" t="s">
        <v>1259</v>
      </c>
      <c r="E1181" s="387" t="s">
        <v>751</v>
      </c>
      <c r="F1181" s="387"/>
      <c r="G1181" s="156" t="s">
        <v>39</v>
      </c>
      <c r="H1181" s="157">
        <v>1</v>
      </c>
      <c r="I1181" s="158">
        <v>27.49</v>
      </c>
      <c r="J1181" s="158">
        <v>27.49</v>
      </c>
    </row>
    <row r="1182" spans="1:10" ht="51.95" customHeight="1" x14ac:dyDescent="0.2">
      <c r="A1182" s="170" t="s">
        <v>134</v>
      </c>
      <c r="B1182" s="155" t="s">
        <v>1260</v>
      </c>
      <c r="C1182" s="170" t="s">
        <v>23</v>
      </c>
      <c r="D1182" s="170" t="s">
        <v>1261</v>
      </c>
      <c r="E1182" s="387" t="s">
        <v>751</v>
      </c>
      <c r="F1182" s="387"/>
      <c r="G1182" s="156" t="s">
        <v>39</v>
      </c>
      <c r="H1182" s="157">
        <v>1</v>
      </c>
      <c r="I1182" s="158">
        <v>10.55</v>
      </c>
      <c r="J1182" s="158">
        <v>10.55</v>
      </c>
    </row>
    <row r="1183" spans="1:10" ht="26.1" customHeight="1" x14ac:dyDescent="0.2">
      <c r="A1183" s="170" t="s">
        <v>134</v>
      </c>
      <c r="B1183" s="155" t="s">
        <v>747</v>
      </c>
      <c r="C1183" s="170" t="s">
        <v>23</v>
      </c>
      <c r="D1183" s="170" t="s">
        <v>748</v>
      </c>
      <c r="E1183" s="387" t="s">
        <v>459</v>
      </c>
      <c r="F1183" s="387"/>
      <c r="G1183" s="156" t="s">
        <v>39</v>
      </c>
      <c r="H1183" s="157">
        <v>1</v>
      </c>
      <c r="I1183" s="158">
        <v>29.15</v>
      </c>
      <c r="J1183" s="158">
        <v>29.15</v>
      </c>
    </row>
    <row r="1184" spans="1:10" ht="51.95" customHeight="1" x14ac:dyDescent="0.2">
      <c r="A1184" s="170" t="s">
        <v>134</v>
      </c>
      <c r="B1184" s="155" t="s">
        <v>1262</v>
      </c>
      <c r="C1184" s="170" t="s">
        <v>23</v>
      </c>
      <c r="D1184" s="170" t="s">
        <v>1263</v>
      </c>
      <c r="E1184" s="387" t="s">
        <v>751</v>
      </c>
      <c r="F1184" s="387"/>
      <c r="G1184" s="156" t="s">
        <v>39</v>
      </c>
      <c r="H1184" s="157">
        <v>1</v>
      </c>
      <c r="I1184" s="158">
        <v>4.25</v>
      </c>
      <c r="J1184" s="158">
        <v>4.25</v>
      </c>
    </row>
    <row r="1185" spans="1:10" ht="25.5" x14ac:dyDescent="0.2">
      <c r="A1185" s="171"/>
      <c r="B1185" s="171"/>
      <c r="C1185" s="171"/>
      <c r="D1185" s="171"/>
      <c r="E1185" s="171" t="s">
        <v>465</v>
      </c>
      <c r="F1185" s="159">
        <v>23.79</v>
      </c>
      <c r="G1185" s="171" t="s">
        <v>466</v>
      </c>
      <c r="H1185" s="159">
        <v>0</v>
      </c>
      <c r="I1185" s="171" t="s">
        <v>467</v>
      </c>
      <c r="J1185" s="159">
        <v>23.79</v>
      </c>
    </row>
    <row r="1186" spans="1:10" ht="15" thickBot="1" x14ac:dyDescent="0.25">
      <c r="A1186" s="171"/>
      <c r="B1186" s="171"/>
      <c r="C1186" s="171"/>
      <c r="D1186" s="171"/>
      <c r="E1186" s="171" t="s">
        <v>468</v>
      </c>
      <c r="F1186" s="159">
        <v>16.7</v>
      </c>
      <c r="G1186" s="171"/>
      <c r="H1186" s="384" t="s">
        <v>469</v>
      </c>
      <c r="I1186" s="384"/>
      <c r="J1186" s="159">
        <v>88.14</v>
      </c>
    </row>
    <row r="1187" spans="1:10" ht="0.95" customHeight="1" thickTop="1" x14ac:dyDescent="0.2">
      <c r="A1187" s="160"/>
      <c r="B1187" s="160"/>
      <c r="C1187" s="160"/>
      <c r="D1187" s="160"/>
      <c r="E1187" s="160"/>
      <c r="F1187" s="160"/>
      <c r="G1187" s="160"/>
      <c r="H1187" s="160"/>
      <c r="I1187" s="160"/>
      <c r="J1187" s="160"/>
    </row>
    <row r="1188" spans="1:10" ht="18" customHeight="1" x14ac:dyDescent="0.2">
      <c r="A1188" s="168"/>
      <c r="B1188" s="133" t="s">
        <v>8</v>
      </c>
      <c r="C1188" s="168" t="s">
        <v>9</v>
      </c>
      <c r="D1188" s="168" t="s">
        <v>10</v>
      </c>
      <c r="E1188" s="349" t="s">
        <v>454</v>
      </c>
      <c r="F1188" s="349"/>
      <c r="G1188" s="169" t="s">
        <v>11</v>
      </c>
      <c r="H1188" s="133" t="s">
        <v>12</v>
      </c>
      <c r="I1188" s="133" t="s">
        <v>13</v>
      </c>
      <c r="J1188" s="133" t="s">
        <v>15</v>
      </c>
    </row>
    <row r="1189" spans="1:10" ht="51.95" customHeight="1" x14ac:dyDescent="0.2">
      <c r="A1189" s="138" t="s">
        <v>133</v>
      </c>
      <c r="B1189" s="139" t="s">
        <v>1264</v>
      </c>
      <c r="C1189" s="138" t="s">
        <v>23</v>
      </c>
      <c r="D1189" s="138" t="s">
        <v>1265</v>
      </c>
      <c r="E1189" s="385" t="s">
        <v>462</v>
      </c>
      <c r="F1189" s="385"/>
      <c r="G1189" s="140" t="s">
        <v>135</v>
      </c>
      <c r="H1189" s="154">
        <v>1</v>
      </c>
      <c r="I1189" s="141">
        <v>219.1</v>
      </c>
      <c r="J1189" s="141">
        <v>219.1</v>
      </c>
    </row>
    <row r="1190" spans="1:10" ht="51.95" customHeight="1" x14ac:dyDescent="0.2">
      <c r="A1190" s="170" t="s">
        <v>134</v>
      </c>
      <c r="B1190" s="155" t="s">
        <v>1258</v>
      </c>
      <c r="C1190" s="170" t="s">
        <v>23</v>
      </c>
      <c r="D1190" s="170" t="s">
        <v>1259</v>
      </c>
      <c r="E1190" s="387" t="s">
        <v>751</v>
      </c>
      <c r="F1190" s="387"/>
      <c r="G1190" s="156" t="s">
        <v>39</v>
      </c>
      <c r="H1190" s="157">
        <v>1</v>
      </c>
      <c r="I1190" s="158">
        <v>27.49</v>
      </c>
      <c r="J1190" s="158">
        <v>27.49</v>
      </c>
    </row>
    <row r="1191" spans="1:10" ht="51.95" customHeight="1" x14ac:dyDescent="0.2">
      <c r="A1191" s="170" t="s">
        <v>134</v>
      </c>
      <c r="B1191" s="155" t="s">
        <v>1260</v>
      </c>
      <c r="C1191" s="170" t="s">
        <v>23</v>
      </c>
      <c r="D1191" s="170" t="s">
        <v>1261</v>
      </c>
      <c r="E1191" s="387" t="s">
        <v>751</v>
      </c>
      <c r="F1191" s="387"/>
      <c r="G1191" s="156" t="s">
        <v>39</v>
      </c>
      <c r="H1191" s="157">
        <v>1</v>
      </c>
      <c r="I1191" s="158">
        <v>10.55</v>
      </c>
      <c r="J1191" s="158">
        <v>10.55</v>
      </c>
    </row>
    <row r="1192" spans="1:10" ht="51.95" customHeight="1" x14ac:dyDescent="0.2">
      <c r="A1192" s="170" t="s">
        <v>134</v>
      </c>
      <c r="B1192" s="155" t="s">
        <v>1266</v>
      </c>
      <c r="C1192" s="170" t="s">
        <v>23</v>
      </c>
      <c r="D1192" s="170" t="s">
        <v>1267</v>
      </c>
      <c r="E1192" s="387" t="s">
        <v>751</v>
      </c>
      <c r="F1192" s="387"/>
      <c r="G1192" s="156" t="s">
        <v>39</v>
      </c>
      <c r="H1192" s="157">
        <v>1</v>
      </c>
      <c r="I1192" s="158">
        <v>49.46</v>
      </c>
      <c r="J1192" s="158">
        <v>49.46</v>
      </c>
    </row>
    <row r="1193" spans="1:10" ht="51.95" customHeight="1" x14ac:dyDescent="0.2">
      <c r="A1193" s="170" t="s">
        <v>134</v>
      </c>
      <c r="B1193" s="155" t="s">
        <v>1268</v>
      </c>
      <c r="C1193" s="170" t="s">
        <v>23</v>
      </c>
      <c r="D1193" s="170" t="s">
        <v>1269</v>
      </c>
      <c r="E1193" s="387" t="s">
        <v>751</v>
      </c>
      <c r="F1193" s="387"/>
      <c r="G1193" s="156" t="s">
        <v>39</v>
      </c>
      <c r="H1193" s="157">
        <v>1</v>
      </c>
      <c r="I1193" s="158">
        <v>98.2</v>
      </c>
      <c r="J1193" s="158">
        <v>98.2</v>
      </c>
    </row>
    <row r="1194" spans="1:10" ht="26.1" customHeight="1" x14ac:dyDescent="0.2">
      <c r="A1194" s="170" t="s">
        <v>134</v>
      </c>
      <c r="B1194" s="155" t="s">
        <v>747</v>
      </c>
      <c r="C1194" s="170" t="s">
        <v>23</v>
      </c>
      <c r="D1194" s="170" t="s">
        <v>748</v>
      </c>
      <c r="E1194" s="387" t="s">
        <v>459</v>
      </c>
      <c r="F1194" s="387"/>
      <c r="G1194" s="156" t="s">
        <v>39</v>
      </c>
      <c r="H1194" s="157">
        <v>1</v>
      </c>
      <c r="I1194" s="158">
        <v>29.15</v>
      </c>
      <c r="J1194" s="158">
        <v>29.15</v>
      </c>
    </row>
    <row r="1195" spans="1:10" ht="51.95" customHeight="1" x14ac:dyDescent="0.2">
      <c r="A1195" s="170" t="s">
        <v>134</v>
      </c>
      <c r="B1195" s="155" t="s">
        <v>1262</v>
      </c>
      <c r="C1195" s="170" t="s">
        <v>23</v>
      </c>
      <c r="D1195" s="170" t="s">
        <v>1263</v>
      </c>
      <c r="E1195" s="387" t="s">
        <v>751</v>
      </c>
      <c r="F1195" s="387"/>
      <c r="G1195" s="156" t="s">
        <v>39</v>
      </c>
      <c r="H1195" s="157">
        <v>1</v>
      </c>
      <c r="I1195" s="158">
        <v>4.25</v>
      </c>
      <c r="J1195" s="158">
        <v>4.25</v>
      </c>
    </row>
    <row r="1196" spans="1:10" ht="25.5" x14ac:dyDescent="0.2">
      <c r="A1196" s="171"/>
      <c r="B1196" s="171"/>
      <c r="C1196" s="171"/>
      <c r="D1196" s="171"/>
      <c r="E1196" s="171" t="s">
        <v>465</v>
      </c>
      <c r="F1196" s="159">
        <v>23.79</v>
      </c>
      <c r="G1196" s="171" t="s">
        <v>466</v>
      </c>
      <c r="H1196" s="159">
        <v>0</v>
      </c>
      <c r="I1196" s="171" t="s">
        <v>467</v>
      </c>
      <c r="J1196" s="159">
        <v>23.79</v>
      </c>
    </row>
    <row r="1197" spans="1:10" ht="15" thickBot="1" x14ac:dyDescent="0.25">
      <c r="A1197" s="171"/>
      <c r="B1197" s="171"/>
      <c r="C1197" s="171"/>
      <c r="D1197" s="171"/>
      <c r="E1197" s="171" t="s">
        <v>468</v>
      </c>
      <c r="F1197" s="159">
        <v>51.22</v>
      </c>
      <c r="G1197" s="171"/>
      <c r="H1197" s="384" t="s">
        <v>469</v>
      </c>
      <c r="I1197" s="384"/>
      <c r="J1197" s="159">
        <v>270.32</v>
      </c>
    </row>
    <row r="1198" spans="1:10" ht="0.95" customHeight="1" thickTop="1" x14ac:dyDescent="0.2">
      <c r="A1198" s="160"/>
      <c r="B1198" s="160"/>
      <c r="C1198" s="160"/>
      <c r="D1198" s="160"/>
      <c r="E1198" s="160"/>
      <c r="F1198" s="160"/>
      <c r="G1198" s="160"/>
      <c r="H1198" s="160"/>
      <c r="I1198" s="160"/>
      <c r="J1198" s="160"/>
    </row>
    <row r="1199" spans="1:10" ht="18" customHeight="1" x14ac:dyDescent="0.2">
      <c r="A1199" s="168"/>
      <c r="B1199" s="133" t="s">
        <v>8</v>
      </c>
      <c r="C1199" s="168" t="s">
        <v>9</v>
      </c>
      <c r="D1199" s="168" t="s">
        <v>10</v>
      </c>
      <c r="E1199" s="349" t="s">
        <v>454</v>
      </c>
      <c r="F1199" s="349"/>
      <c r="G1199" s="169" t="s">
        <v>11</v>
      </c>
      <c r="H1199" s="133" t="s">
        <v>12</v>
      </c>
      <c r="I1199" s="133" t="s">
        <v>13</v>
      </c>
      <c r="J1199" s="133" t="s">
        <v>15</v>
      </c>
    </row>
    <row r="1200" spans="1:10" ht="51.95" customHeight="1" x14ac:dyDescent="0.2">
      <c r="A1200" s="138" t="s">
        <v>133</v>
      </c>
      <c r="B1200" s="139" t="s">
        <v>1258</v>
      </c>
      <c r="C1200" s="138" t="s">
        <v>23</v>
      </c>
      <c r="D1200" s="138" t="s">
        <v>1259</v>
      </c>
      <c r="E1200" s="385" t="s">
        <v>751</v>
      </c>
      <c r="F1200" s="385"/>
      <c r="G1200" s="140" t="s">
        <v>39</v>
      </c>
      <c r="H1200" s="154">
        <v>1</v>
      </c>
      <c r="I1200" s="141">
        <v>27.49</v>
      </c>
      <c r="J1200" s="141">
        <v>27.49</v>
      </c>
    </row>
    <row r="1201" spans="1:10" ht="26.1" customHeight="1" x14ac:dyDescent="0.2">
      <c r="A1201" s="172" t="s">
        <v>137</v>
      </c>
      <c r="B1201" s="161" t="s">
        <v>1270</v>
      </c>
      <c r="C1201" s="172" t="s">
        <v>23</v>
      </c>
      <c r="D1201" s="172" t="s">
        <v>1271</v>
      </c>
      <c r="E1201" s="386" t="s">
        <v>762</v>
      </c>
      <c r="F1201" s="386"/>
      <c r="G1201" s="164" t="s">
        <v>109</v>
      </c>
      <c r="H1201" s="162">
        <v>6.0300000000000002E-5</v>
      </c>
      <c r="I1201" s="165">
        <v>76237.759999999995</v>
      </c>
      <c r="J1201" s="165">
        <v>4.59</v>
      </c>
    </row>
    <row r="1202" spans="1:10" ht="51.95" customHeight="1" x14ac:dyDescent="0.2">
      <c r="A1202" s="172" t="s">
        <v>137</v>
      </c>
      <c r="B1202" s="161" t="s">
        <v>1272</v>
      </c>
      <c r="C1202" s="172" t="s">
        <v>23</v>
      </c>
      <c r="D1202" s="172" t="s">
        <v>1273</v>
      </c>
      <c r="E1202" s="386" t="s">
        <v>762</v>
      </c>
      <c r="F1202" s="386"/>
      <c r="G1202" s="164" t="s">
        <v>109</v>
      </c>
      <c r="H1202" s="162">
        <v>3.4199999999999998E-5</v>
      </c>
      <c r="I1202" s="165">
        <v>669729.69999999995</v>
      </c>
      <c r="J1202" s="165">
        <v>22.9</v>
      </c>
    </row>
    <row r="1203" spans="1:10" ht="25.5" x14ac:dyDescent="0.2">
      <c r="A1203" s="171"/>
      <c r="B1203" s="171"/>
      <c r="C1203" s="171"/>
      <c r="D1203" s="171"/>
      <c r="E1203" s="171" t="s">
        <v>465</v>
      </c>
      <c r="F1203" s="159">
        <v>0</v>
      </c>
      <c r="G1203" s="171" t="s">
        <v>466</v>
      </c>
      <c r="H1203" s="159">
        <v>0</v>
      </c>
      <c r="I1203" s="171" t="s">
        <v>467</v>
      </c>
      <c r="J1203" s="159">
        <v>0</v>
      </c>
    </row>
    <row r="1204" spans="1:10" ht="15" thickBot="1" x14ac:dyDescent="0.25">
      <c r="A1204" s="171"/>
      <c r="B1204" s="171"/>
      <c r="C1204" s="171"/>
      <c r="D1204" s="171"/>
      <c r="E1204" s="171" t="s">
        <v>468</v>
      </c>
      <c r="F1204" s="159">
        <v>6.42</v>
      </c>
      <c r="G1204" s="171"/>
      <c r="H1204" s="384" t="s">
        <v>469</v>
      </c>
      <c r="I1204" s="384"/>
      <c r="J1204" s="159">
        <v>33.909999999999997</v>
      </c>
    </row>
    <row r="1205" spans="1:10" ht="0.95" customHeight="1" thickTop="1" x14ac:dyDescent="0.2">
      <c r="A1205" s="160"/>
      <c r="B1205" s="160"/>
      <c r="C1205" s="160"/>
      <c r="D1205" s="160"/>
      <c r="E1205" s="160"/>
      <c r="F1205" s="160"/>
      <c r="G1205" s="160"/>
      <c r="H1205" s="160"/>
      <c r="I1205" s="160"/>
      <c r="J1205" s="160"/>
    </row>
    <row r="1206" spans="1:10" ht="18" customHeight="1" x14ac:dyDescent="0.2">
      <c r="A1206" s="168"/>
      <c r="B1206" s="133" t="s">
        <v>8</v>
      </c>
      <c r="C1206" s="168" t="s">
        <v>9</v>
      </c>
      <c r="D1206" s="168" t="s">
        <v>10</v>
      </c>
      <c r="E1206" s="349" t="s">
        <v>454</v>
      </c>
      <c r="F1206" s="349"/>
      <c r="G1206" s="169" t="s">
        <v>11</v>
      </c>
      <c r="H1206" s="133" t="s">
        <v>12</v>
      </c>
      <c r="I1206" s="133" t="s">
        <v>13</v>
      </c>
      <c r="J1206" s="133" t="s">
        <v>15</v>
      </c>
    </row>
    <row r="1207" spans="1:10" ht="51.95" customHeight="1" x14ac:dyDescent="0.2">
      <c r="A1207" s="138" t="s">
        <v>133</v>
      </c>
      <c r="B1207" s="139" t="s">
        <v>1262</v>
      </c>
      <c r="C1207" s="138" t="s">
        <v>23</v>
      </c>
      <c r="D1207" s="138" t="s">
        <v>1263</v>
      </c>
      <c r="E1207" s="385" t="s">
        <v>751</v>
      </c>
      <c r="F1207" s="385"/>
      <c r="G1207" s="140" t="s">
        <v>39</v>
      </c>
      <c r="H1207" s="154">
        <v>1</v>
      </c>
      <c r="I1207" s="141">
        <v>4.25</v>
      </c>
      <c r="J1207" s="141">
        <v>4.25</v>
      </c>
    </row>
    <row r="1208" spans="1:10" ht="26.1" customHeight="1" x14ac:dyDescent="0.2">
      <c r="A1208" s="172" t="s">
        <v>137</v>
      </c>
      <c r="B1208" s="161" t="s">
        <v>1270</v>
      </c>
      <c r="C1208" s="172" t="s">
        <v>23</v>
      </c>
      <c r="D1208" s="172" t="s">
        <v>1271</v>
      </c>
      <c r="E1208" s="386" t="s">
        <v>762</v>
      </c>
      <c r="F1208" s="386"/>
      <c r="G1208" s="164" t="s">
        <v>109</v>
      </c>
      <c r="H1208" s="162">
        <v>5.9000000000000003E-6</v>
      </c>
      <c r="I1208" s="165">
        <v>76237.759999999995</v>
      </c>
      <c r="J1208" s="165">
        <v>0.44</v>
      </c>
    </row>
    <row r="1209" spans="1:10" ht="51.95" customHeight="1" x14ac:dyDescent="0.2">
      <c r="A1209" s="172" t="s">
        <v>137</v>
      </c>
      <c r="B1209" s="161" t="s">
        <v>1272</v>
      </c>
      <c r="C1209" s="172" t="s">
        <v>23</v>
      </c>
      <c r="D1209" s="172" t="s">
        <v>1273</v>
      </c>
      <c r="E1209" s="386" t="s">
        <v>762</v>
      </c>
      <c r="F1209" s="386"/>
      <c r="G1209" s="164" t="s">
        <v>109</v>
      </c>
      <c r="H1209" s="162">
        <v>5.6999999999999996E-6</v>
      </c>
      <c r="I1209" s="165">
        <v>669729.69999999995</v>
      </c>
      <c r="J1209" s="165">
        <v>3.81</v>
      </c>
    </row>
    <row r="1210" spans="1:10" ht="25.5" x14ac:dyDescent="0.2">
      <c r="A1210" s="171"/>
      <c r="B1210" s="171"/>
      <c r="C1210" s="171"/>
      <c r="D1210" s="171"/>
      <c r="E1210" s="171" t="s">
        <v>465</v>
      </c>
      <c r="F1210" s="159">
        <v>0</v>
      </c>
      <c r="G1210" s="171" t="s">
        <v>466</v>
      </c>
      <c r="H1210" s="159">
        <v>0</v>
      </c>
      <c r="I1210" s="171" t="s">
        <v>467</v>
      </c>
      <c r="J1210" s="159">
        <v>0</v>
      </c>
    </row>
    <row r="1211" spans="1:10" ht="15" thickBot="1" x14ac:dyDescent="0.25">
      <c r="A1211" s="171"/>
      <c r="B1211" s="171"/>
      <c r="C1211" s="171"/>
      <c r="D1211" s="171"/>
      <c r="E1211" s="171" t="s">
        <v>468</v>
      </c>
      <c r="F1211" s="159">
        <v>0.99</v>
      </c>
      <c r="G1211" s="171"/>
      <c r="H1211" s="384" t="s">
        <v>469</v>
      </c>
      <c r="I1211" s="384"/>
      <c r="J1211" s="159">
        <v>5.24</v>
      </c>
    </row>
    <row r="1212" spans="1:10" ht="0.95" customHeight="1" thickTop="1" x14ac:dyDescent="0.2">
      <c r="A1212" s="160"/>
      <c r="B1212" s="160"/>
      <c r="C1212" s="160"/>
      <c r="D1212" s="160"/>
      <c r="E1212" s="160"/>
      <c r="F1212" s="160"/>
      <c r="G1212" s="160"/>
      <c r="H1212" s="160"/>
      <c r="I1212" s="160"/>
      <c r="J1212" s="160"/>
    </row>
    <row r="1213" spans="1:10" ht="18" customHeight="1" x14ac:dyDescent="0.2">
      <c r="A1213" s="168"/>
      <c r="B1213" s="133" t="s">
        <v>8</v>
      </c>
      <c r="C1213" s="168" t="s">
        <v>9</v>
      </c>
      <c r="D1213" s="168" t="s">
        <v>10</v>
      </c>
      <c r="E1213" s="349" t="s">
        <v>454</v>
      </c>
      <c r="F1213" s="349"/>
      <c r="G1213" s="169" t="s">
        <v>11</v>
      </c>
      <c r="H1213" s="133" t="s">
        <v>12</v>
      </c>
      <c r="I1213" s="133" t="s">
        <v>13</v>
      </c>
      <c r="J1213" s="133" t="s">
        <v>15</v>
      </c>
    </row>
    <row r="1214" spans="1:10" ht="51.95" customHeight="1" x14ac:dyDescent="0.2">
      <c r="A1214" s="138" t="s">
        <v>133</v>
      </c>
      <c r="B1214" s="139" t="s">
        <v>1260</v>
      </c>
      <c r="C1214" s="138" t="s">
        <v>23</v>
      </c>
      <c r="D1214" s="138" t="s">
        <v>1261</v>
      </c>
      <c r="E1214" s="385" t="s">
        <v>751</v>
      </c>
      <c r="F1214" s="385"/>
      <c r="G1214" s="140" t="s">
        <v>39</v>
      </c>
      <c r="H1214" s="154">
        <v>1</v>
      </c>
      <c r="I1214" s="141">
        <v>10.55</v>
      </c>
      <c r="J1214" s="141">
        <v>10.55</v>
      </c>
    </row>
    <row r="1215" spans="1:10" ht="26.1" customHeight="1" x14ac:dyDescent="0.2">
      <c r="A1215" s="172" t="s">
        <v>137</v>
      </c>
      <c r="B1215" s="161" t="s">
        <v>1270</v>
      </c>
      <c r="C1215" s="172" t="s">
        <v>23</v>
      </c>
      <c r="D1215" s="172" t="s">
        <v>1271</v>
      </c>
      <c r="E1215" s="386" t="s">
        <v>762</v>
      </c>
      <c r="F1215" s="386"/>
      <c r="G1215" s="164" t="s">
        <v>109</v>
      </c>
      <c r="H1215" s="162">
        <v>1.4600000000000001E-5</v>
      </c>
      <c r="I1215" s="165">
        <v>76237.759999999995</v>
      </c>
      <c r="J1215" s="165">
        <v>1.1100000000000001</v>
      </c>
    </row>
    <row r="1216" spans="1:10" ht="51.95" customHeight="1" x14ac:dyDescent="0.2">
      <c r="A1216" s="172" t="s">
        <v>137</v>
      </c>
      <c r="B1216" s="161" t="s">
        <v>1272</v>
      </c>
      <c r="C1216" s="172" t="s">
        <v>23</v>
      </c>
      <c r="D1216" s="172" t="s">
        <v>1273</v>
      </c>
      <c r="E1216" s="386" t="s">
        <v>762</v>
      </c>
      <c r="F1216" s="386"/>
      <c r="G1216" s="164" t="s">
        <v>109</v>
      </c>
      <c r="H1216" s="162">
        <v>1.4100000000000001E-5</v>
      </c>
      <c r="I1216" s="165">
        <v>669729.69999999995</v>
      </c>
      <c r="J1216" s="165">
        <v>9.44</v>
      </c>
    </row>
    <row r="1217" spans="1:10" ht="25.5" x14ac:dyDescent="0.2">
      <c r="A1217" s="171"/>
      <c r="B1217" s="171"/>
      <c r="C1217" s="171"/>
      <c r="D1217" s="171"/>
      <c r="E1217" s="171" t="s">
        <v>465</v>
      </c>
      <c r="F1217" s="159">
        <v>0</v>
      </c>
      <c r="G1217" s="171" t="s">
        <v>466</v>
      </c>
      <c r="H1217" s="159">
        <v>0</v>
      </c>
      <c r="I1217" s="171" t="s">
        <v>467</v>
      </c>
      <c r="J1217" s="159">
        <v>0</v>
      </c>
    </row>
    <row r="1218" spans="1:10" ht="15" thickBot="1" x14ac:dyDescent="0.25">
      <c r="A1218" s="171"/>
      <c r="B1218" s="171"/>
      <c r="C1218" s="171"/>
      <c r="D1218" s="171"/>
      <c r="E1218" s="171" t="s">
        <v>468</v>
      </c>
      <c r="F1218" s="159">
        <v>2.46</v>
      </c>
      <c r="G1218" s="171"/>
      <c r="H1218" s="384" t="s">
        <v>469</v>
      </c>
      <c r="I1218" s="384"/>
      <c r="J1218" s="159">
        <v>13.01</v>
      </c>
    </row>
    <row r="1219" spans="1:10" ht="0.95" customHeight="1" thickTop="1" x14ac:dyDescent="0.2">
      <c r="A1219" s="160"/>
      <c r="B1219" s="160"/>
      <c r="C1219" s="160"/>
      <c r="D1219" s="160"/>
      <c r="E1219" s="160"/>
      <c r="F1219" s="160"/>
      <c r="G1219" s="160"/>
      <c r="H1219" s="160"/>
      <c r="I1219" s="160"/>
      <c r="J1219" s="160"/>
    </row>
    <row r="1220" spans="1:10" ht="18" customHeight="1" x14ac:dyDescent="0.2">
      <c r="A1220" s="168"/>
      <c r="B1220" s="133" t="s">
        <v>8</v>
      </c>
      <c r="C1220" s="168" t="s">
        <v>9</v>
      </c>
      <c r="D1220" s="168" t="s">
        <v>10</v>
      </c>
      <c r="E1220" s="349" t="s">
        <v>454</v>
      </c>
      <c r="F1220" s="349"/>
      <c r="G1220" s="169" t="s">
        <v>11</v>
      </c>
      <c r="H1220" s="133" t="s">
        <v>12</v>
      </c>
      <c r="I1220" s="133" t="s">
        <v>13</v>
      </c>
      <c r="J1220" s="133" t="s">
        <v>15</v>
      </c>
    </row>
    <row r="1221" spans="1:10" ht="51.95" customHeight="1" x14ac:dyDescent="0.2">
      <c r="A1221" s="138" t="s">
        <v>133</v>
      </c>
      <c r="B1221" s="139" t="s">
        <v>1266</v>
      </c>
      <c r="C1221" s="138" t="s">
        <v>23</v>
      </c>
      <c r="D1221" s="138" t="s">
        <v>1267</v>
      </c>
      <c r="E1221" s="385" t="s">
        <v>751</v>
      </c>
      <c r="F1221" s="385"/>
      <c r="G1221" s="140" t="s">
        <v>39</v>
      </c>
      <c r="H1221" s="154">
        <v>1</v>
      </c>
      <c r="I1221" s="141">
        <v>49.46</v>
      </c>
      <c r="J1221" s="141">
        <v>49.46</v>
      </c>
    </row>
    <row r="1222" spans="1:10" ht="26.1" customHeight="1" x14ac:dyDescent="0.2">
      <c r="A1222" s="172" t="s">
        <v>137</v>
      </c>
      <c r="B1222" s="161" t="s">
        <v>1270</v>
      </c>
      <c r="C1222" s="172" t="s">
        <v>23</v>
      </c>
      <c r="D1222" s="172" t="s">
        <v>1271</v>
      </c>
      <c r="E1222" s="386" t="s">
        <v>762</v>
      </c>
      <c r="F1222" s="386"/>
      <c r="G1222" s="164" t="s">
        <v>109</v>
      </c>
      <c r="H1222" s="162">
        <v>8.4900000000000004E-5</v>
      </c>
      <c r="I1222" s="165">
        <v>76237.759999999995</v>
      </c>
      <c r="J1222" s="165">
        <v>6.47</v>
      </c>
    </row>
    <row r="1223" spans="1:10" ht="51.95" customHeight="1" x14ac:dyDescent="0.2">
      <c r="A1223" s="172" t="s">
        <v>137</v>
      </c>
      <c r="B1223" s="161" t="s">
        <v>1272</v>
      </c>
      <c r="C1223" s="172" t="s">
        <v>23</v>
      </c>
      <c r="D1223" s="172" t="s">
        <v>1273</v>
      </c>
      <c r="E1223" s="386" t="s">
        <v>762</v>
      </c>
      <c r="F1223" s="386"/>
      <c r="G1223" s="164" t="s">
        <v>109</v>
      </c>
      <c r="H1223" s="162">
        <v>6.4200000000000002E-5</v>
      </c>
      <c r="I1223" s="165">
        <v>669729.69999999995</v>
      </c>
      <c r="J1223" s="165">
        <v>42.99</v>
      </c>
    </row>
    <row r="1224" spans="1:10" ht="25.5" x14ac:dyDescent="0.2">
      <c r="A1224" s="171"/>
      <c r="B1224" s="171"/>
      <c r="C1224" s="171"/>
      <c r="D1224" s="171"/>
      <c r="E1224" s="171" t="s">
        <v>465</v>
      </c>
      <c r="F1224" s="159">
        <v>0</v>
      </c>
      <c r="G1224" s="171" t="s">
        <v>466</v>
      </c>
      <c r="H1224" s="159">
        <v>0</v>
      </c>
      <c r="I1224" s="171" t="s">
        <v>467</v>
      </c>
      <c r="J1224" s="159">
        <v>0</v>
      </c>
    </row>
    <row r="1225" spans="1:10" ht="15" thickBot="1" x14ac:dyDescent="0.25">
      <c r="A1225" s="171"/>
      <c r="B1225" s="171"/>
      <c r="C1225" s="171"/>
      <c r="D1225" s="171"/>
      <c r="E1225" s="171" t="s">
        <v>468</v>
      </c>
      <c r="F1225" s="159">
        <v>11.56</v>
      </c>
      <c r="G1225" s="171"/>
      <c r="H1225" s="384" t="s">
        <v>469</v>
      </c>
      <c r="I1225" s="384"/>
      <c r="J1225" s="159">
        <v>61.02</v>
      </c>
    </row>
    <row r="1226" spans="1:10" ht="0.95" customHeight="1" thickTop="1" x14ac:dyDescent="0.2">
      <c r="A1226" s="160"/>
      <c r="B1226" s="160"/>
      <c r="C1226" s="160"/>
      <c r="D1226" s="160"/>
      <c r="E1226" s="160"/>
      <c r="F1226" s="160"/>
      <c r="G1226" s="160"/>
      <c r="H1226" s="160"/>
      <c r="I1226" s="160"/>
      <c r="J1226" s="160"/>
    </row>
    <row r="1227" spans="1:10" ht="18" customHeight="1" x14ac:dyDescent="0.2">
      <c r="A1227" s="168"/>
      <c r="B1227" s="133" t="s">
        <v>8</v>
      </c>
      <c r="C1227" s="168" t="s">
        <v>9</v>
      </c>
      <c r="D1227" s="168" t="s">
        <v>10</v>
      </c>
      <c r="E1227" s="349" t="s">
        <v>454</v>
      </c>
      <c r="F1227" s="349"/>
      <c r="G1227" s="169" t="s">
        <v>11</v>
      </c>
      <c r="H1227" s="133" t="s">
        <v>12</v>
      </c>
      <c r="I1227" s="133" t="s">
        <v>13</v>
      </c>
      <c r="J1227" s="133" t="s">
        <v>15</v>
      </c>
    </row>
    <row r="1228" spans="1:10" ht="51.95" customHeight="1" x14ac:dyDescent="0.2">
      <c r="A1228" s="138" t="s">
        <v>133</v>
      </c>
      <c r="B1228" s="139" t="s">
        <v>1268</v>
      </c>
      <c r="C1228" s="138" t="s">
        <v>23</v>
      </c>
      <c r="D1228" s="138" t="s">
        <v>1269</v>
      </c>
      <c r="E1228" s="385" t="s">
        <v>751</v>
      </c>
      <c r="F1228" s="385"/>
      <c r="G1228" s="140" t="s">
        <v>39</v>
      </c>
      <c r="H1228" s="154">
        <v>1</v>
      </c>
      <c r="I1228" s="141">
        <v>98.2</v>
      </c>
      <c r="J1228" s="141">
        <v>98.2</v>
      </c>
    </row>
    <row r="1229" spans="1:10" ht="26.1" customHeight="1" x14ac:dyDescent="0.2">
      <c r="A1229" s="172" t="s">
        <v>137</v>
      </c>
      <c r="B1229" s="161" t="s">
        <v>765</v>
      </c>
      <c r="C1229" s="172" t="s">
        <v>23</v>
      </c>
      <c r="D1229" s="172" t="s">
        <v>766</v>
      </c>
      <c r="E1229" s="386" t="s">
        <v>521</v>
      </c>
      <c r="F1229" s="386"/>
      <c r="G1229" s="164" t="s">
        <v>767</v>
      </c>
      <c r="H1229" s="162">
        <v>13.62</v>
      </c>
      <c r="I1229" s="165">
        <v>7.21</v>
      </c>
      <c r="J1229" s="165">
        <v>98.2</v>
      </c>
    </row>
    <row r="1230" spans="1:10" ht="25.5" x14ac:dyDescent="0.2">
      <c r="A1230" s="171"/>
      <c r="B1230" s="171"/>
      <c r="C1230" s="171"/>
      <c r="D1230" s="171"/>
      <c r="E1230" s="171" t="s">
        <v>465</v>
      </c>
      <c r="F1230" s="159">
        <v>0</v>
      </c>
      <c r="G1230" s="171" t="s">
        <v>466</v>
      </c>
      <c r="H1230" s="159">
        <v>0</v>
      </c>
      <c r="I1230" s="171" t="s">
        <v>467</v>
      </c>
      <c r="J1230" s="159">
        <v>0</v>
      </c>
    </row>
    <row r="1231" spans="1:10" ht="15" thickBot="1" x14ac:dyDescent="0.25">
      <c r="A1231" s="171"/>
      <c r="B1231" s="171"/>
      <c r="C1231" s="171"/>
      <c r="D1231" s="171"/>
      <c r="E1231" s="171" t="s">
        <v>468</v>
      </c>
      <c r="F1231" s="159">
        <v>22.95</v>
      </c>
      <c r="G1231" s="171"/>
      <c r="H1231" s="384" t="s">
        <v>469</v>
      </c>
      <c r="I1231" s="384"/>
      <c r="J1231" s="159">
        <v>121.15</v>
      </c>
    </row>
    <row r="1232" spans="1:10" ht="0.95" customHeight="1" thickTop="1" x14ac:dyDescent="0.2">
      <c r="A1232" s="160"/>
      <c r="B1232" s="160"/>
      <c r="C1232" s="160"/>
      <c r="D1232" s="160"/>
      <c r="E1232" s="160"/>
      <c r="F1232" s="160"/>
      <c r="G1232" s="160"/>
      <c r="H1232" s="160"/>
      <c r="I1232" s="160"/>
      <c r="J1232" s="160"/>
    </row>
    <row r="1233" spans="1:10" ht="18" customHeight="1" x14ac:dyDescent="0.2">
      <c r="A1233" s="168"/>
      <c r="B1233" s="133" t="s">
        <v>8</v>
      </c>
      <c r="C1233" s="168" t="s">
        <v>9</v>
      </c>
      <c r="D1233" s="168" t="s">
        <v>10</v>
      </c>
      <c r="E1233" s="349" t="s">
        <v>454</v>
      </c>
      <c r="F1233" s="349"/>
      <c r="G1233" s="169" t="s">
        <v>11</v>
      </c>
      <c r="H1233" s="133" t="s">
        <v>12</v>
      </c>
      <c r="I1233" s="133" t="s">
        <v>13</v>
      </c>
      <c r="J1233" s="133" t="s">
        <v>15</v>
      </c>
    </row>
    <row r="1234" spans="1:10" ht="65.099999999999994" customHeight="1" x14ac:dyDescent="0.2">
      <c r="A1234" s="138" t="s">
        <v>133</v>
      </c>
      <c r="B1234" s="139" t="s">
        <v>576</v>
      </c>
      <c r="C1234" s="138" t="s">
        <v>23</v>
      </c>
      <c r="D1234" s="138" t="s">
        <v>577</v>
      </c>
      <c r="E1234" s="385" t="s">
        <v>462</v>
      </c>
      <c r="F1234" s="385"/>
      <c r="G1234" s="140" t="s">
        <v>136</v>
      </c>
      <c r="H1234" s="154">
        <v>1</v>
      </c>
      <c r="I1234" s="141">
        <v>104.09</v>
      </c>
      <c r="J1234" s="141">
        <v>104.09</v>
      </c>
    </row>
    <row r="1235" spans="1:10" ht="26.1" customHeight="1" x14ac:dyDescent="0.2">
      <c r="A1235" s="170" t="s">
        <v>134</v>
      </c>
      <c r="B1235" s="155" t="s">
        <v>768</v>
      </c>
      <c r="C1235" s="170" t="s">
        <v>23</v>
      </c>
      <c r="D1235" s="170" t="s">
        <v>769</v>
      </c>
      <c r="E1235" s="387" t="s">
        <v>459</v>
      </c>
      <c r="F1235" s="387"/>
      <c r="G1235" s="156" t="s">
        <v>39</v>
      </c>
      <c r="H1235" s="157">
        <v>1</v>
      </c>
      <c r="I1235" s="158">
        <v>33.83</v>
      </c>
      <c r="J1235" s="158">
        <v>33.83</v>
      </c>
    </row>
    <row r="1236" spans="1:10" ht="65.099999999999994" customHeight="1" x14ac:dyDescent="0.2">
      <c r="A1236" s="170" t="s">
        <v>134</v>
      </c>
      <c r="B1236" s="155" t="s">
        <v>770</v>
      </c>
      <c r="C1236" s="170" t="s">
        <v>23</v>
      </c>
      <c r="D1236" s="170" t="s">
        <v>771</v>
      </c>
      <c r="E1236" s="387" t="s">
        <v>751</v>
      </c>
      <c r="F1236" s="387"/>
      <c r="G1236" s="156" t="s">
        <v>39</v>
      </c>
      <c r="H1236" s="157">
        <v>1</v>
      </c>
      <c r="I1236" s="158">
        <v>44.83</v>
      </c>
      <c r="J1236" s="158">
        <v>44.83</v>
      </c>
    </row>
    <row r="1237" spans="1:10" ht="65.099999999999994" customHeight="1" x14ac:dyDescent="0.2">
      <c r="A1237" s="170" t="s">
        <v>134</v>
      </c>
      <c r="B1237" s="155" t="s">
        <v>772</v>
      </c>
      <c r="C1237" s="170" t="s">
        <v>23</v>
      </c>
      <c r="D1237" s="170" t="s">
        <v>773</v>
      </c>
      <c r="E1237" s="387" t="s">
        <v>751</v>
      </c>
      <c r="F1237" s="387"/>
      <c r="G1237" s="156" t="s">
        <v>39</v>
      </c>
      <c r="H1237" s="157">
        <v>1</v>
      </c>
      <c r="I1237" s="158">
        <v>18.11</v>
      </c>
      <c r="J1237" s="158">
        <v>18.11</v>
      </c>
    </row>
    <row r="1238" spans="1:10" ht="65.099999999999994" customHeight="1" x14ac:dyDescent="0.2">
      <c r="A1238" s="170" t="s">
        <v>134</v>
      </c>
      <c r="B1238" s="155" t="s">
        <v>774</v>
      </c>
      <c r="C1238" s="170" t="s">
        <v>23</v>
      </c>
      <c r="D1238" s="170" t="s">
        <v>775</v>
      </c>
      <c r="E1238" s="387" t="s">
        <v>751</v>
      </c>
      <c r="F1238" s="387"/>
      <c r="G1238" s="156" t="s">
        <v>39</v>
      </c>
      <c r="H1238" s="157">
        <v>1</v>
      </c>
      <c r="I1238" s="158">
        <v>7.32</v>
      </c>
      <c r="J1238" s="158">
        <v>7.32</v>
      </c>
    </row>
    <row r="1239" spans="1:10" ht="25.5" x14ac:dyDescent="0.2">
      <c r="A1239" s="171"/>
      <c r="B1239" s="171"/>
      <c r="C1239" s="171"/>
      <c r="D1239" s="171"/>
      <c r="E1239" s="171" t="s">
        <v>465</v>
      </c>
      <c r="F1239" s="159">
        <v>28.47</v>
      </c>
      <c r="G1239" s="171" t="s">
        <v>466</v>
      </c>
      <c r="H1239" s="159">
        <v>0</v>
      </c>
      <c r="I1239" s="171" t="s">
        <v>467</v>
      </c>
      <c r="J1239" s="159">
        <v>28.47</v>
      </c>
    </row>
    <row r="1240" spans="1:10" ht="15" thickBot="1" x14ac:dyDescent="0.25">
      <c r="A1240" s="171"/>
      <c r="B1240" s="171"/>
      <c r="C1240" s="171"/>
      <c r="D1240" s="171"/>
      <c r="E1240" s="171" t="s">
        <v>468</v>
      </c>
      <c r="F1240" s="159">
        <v>24.33</v>
      </c>
      <c r="G1240" s="171"/>
      <c r="H1240" s="384" t="s">
        <v>469</v>
      </c>
      <c r="I1240" s="384"/>
      <c r="J1240" s="159">
        <v>128.41999999999999</v>
      </c>
    </row>
    <row r="1241" spans="1:10" ht="0.95" customHeight="1" thickTop="1" x14ac:dyDescent="0.2">
      <c r="A1241" s="160"/>
      <c r="B1241" s="160"/>
      <c r="C1241" s="160"/>
      <c r="D1241" s="160"/>
      <c r="E1241" s="160"/>
      <c r="F1241" s="160"/>
      <c r="G1241" s="160"/>
      <c r="H1241" s="160"/>
      <c r="I1241" s="160"/>
      <c r="J1241" s="160"/>
    </row>
    <row r="1242" spans="1:10" ht="18" customHeight="1" x14ac:dyDescent="0.2">
      <c r="A1242" s="168"/>
      <c r="B1242" s="133" t="s">
        <v>8</v>
      </c>
      <c r="C1242" s="168" t="s">
        <v>9</v>
      </c>
      <c r="D1242" s="168" t="s">
        <v>10</v>
      </c>
      <c r="E1242" s="349" t="s">
        <v>454</v>
      </c>
      <c r="F1242" s="349"/>
      <c r="G1242" s="169" t="s">
        <v>11</v>
      </c>
      <c r="H1242" s="133" t="s">
        <v>12</v>
      </c>
      <c r="I1242" s="133" t="s">
        <v>13</v>
      </c>
      <c r="J1242" s="133" t="s">
        <v>15</v>
      </c>
    </row>
    <row r="1243" spans="1:10" ht="65.099999999999994" customHeight="1" x14ac:dyDescent="0.2">
      <c r="A1243" s="138" t="s">
        <v>133</v>
      </c>
      <c r="B1243" s="139" t="s">
        <v>574</v>
      </c>
      <c r="C1243" s="138" t="s">
        <v>23</v>
      </c>
      <c r="D1243" s="138" t="s">
        <v>575</v>
      </c>
      <c r="E1243" s="385" t="s">
        <v>462</v>
      </c>
      <c r="F1243" s="385"/>
      <c r="G1243" s="140" t="s">
        <v>135</v>
      </c>
      <c r="H1243" s="154">
        <v>1</v>
      </c>
      <c r="I1243" s="141">
        <v>548.04</v>
      </c>
      <c r="J1243" s="141">
        <v>548.04</v>
      </c>
    </row>
    <row r="1244" spans="1:10" ht="26.1" customHeight="1" x14ac:dyDescent="0.2">
      <c r="A1244" s="170" t="s">
        <v>134</v>
      </c>
      <c r="B1244" s="155" t="s">
        <v>768</v>
      </c>
      <c r="C1244" s="170" t="s">
        <v>23</v>
      </c>
      <c r="D1244" s="170" t="s">
        <v>769</v>
      </c>
      <c r="E1244" s="387" t="s">
        <v>459</v>
      </c>
      <c r="F1244" s="387"/>
      <c r="G1244" s="156" t="s">
        <v>39</v>
      </c>
      <c r="H1244" s="157">
        <v>1</v>
      </c>
      <c r="I1244" s="158">
        <v>33.83</v>
      </c>
      <c r="J1244" s="158">
        <v>33.83</v>
      </c>
    </row>
    <row r="1245" spans="1:10" ht="65.099999999999994" customHeight="1" x14ac:dyDescent="0.2">
      <c r="A1245" s="170" t="s">
        <v>134</v>
      </c>
      <c r="B1245" s="155" t="s">
        <v>770</v>
      </c>
      <c r="C1245" s="170" t="s">
        <v>23</v>
      </c>
      <c r="D1245" s="170" t="s">
        <v>771</v>
      </c>
      <c r="E1245" s="387" t="s">
        <v>751</v>
      </c>
      <c r="F1245" s="387"/>
      <c r="G1245" s="156" t="s">
        <v>39</v>
      </c>
      <c r="H1245" s="157">
        <v>1</v>
      </c>
      <c r="I1245" s="158">
        <v>44.83</v>
      </c>
      <c r="J1245" s="158">
        <v>44.83</v>
      </c>
    </row>
    <row r="1246" spans="1:10" ht="65.099999999999994" customHeight="1" x14ac:dyDescent="0.2">
      <c r="A1246" s="170" t="s">
        <v>134</v>
      </c>
      <c r="B1246" s="155" t="s">
        <v>772</v>
      </c>
      <c r="C1246" s="170" t="s">
        <v>23</v>
      </c>
      <c r="D1246" s="170" t="s">
        <v>773</v>
      </c>
      <c r="E1246" s="387" t="s">
        <v>751</v>
      </c>
      <c r="F1246" s="387"/>
      <c r="G1246" s="156" t="s">
        <v>39</v>
      </c>
      <c r="H1246" s="157">
        <v>1</v>
      </c>
      <c r="I1246" s="158">
        <v>18.11</v>
      </c>
      <c r="J1246" s="158">
        <v>18.11</v>
      </c>
    </row>
    <row r="1247" spans="1:10" ht="65.099999999999994" customHeight="1" x14ac:dyDescent="0.2">
      <c r="A1247" s="170" t="s">
        <v>134</v>
      </c>
      <c r="B1247" s="155" t="s">
        <v>774</v>
      </c>
      <c r="C1247" s="170" t="s">
        <v>23</v>
      </c>
      <c r="D1247" s="170" t="s">
        <v>775</v>
      </c>
      <c r="E1247" s="387" t="s">
        <v>751</v>
      </c>
      <c r="F1247" s="387"/>
      <c r="G1247" s="156" t="s">
        <v>39</v>
      </c>
      <c r="H1247" s="157">
        <v>1</v>
      </c>
      <c r="I1247" s="158">
        <v>7.32</v>
      </c>
      <c r="J1247" s="158">
        <v>7.32</v>
      </c>
    </row>
    <row r="1248" spans="1:10" ht="65.099999999999994" customHeight="1" x14ac:dyDescent="0.2">
      <c r="A1248" s="170" t="s">
        <v>134</v>
      </c>
      <c r="B1248" s="155" t="s">
        <v>776</v>
      </c>
      <c r="C1248" s="170" t="s">
        <v>23</v>
      </c>
      <c r="D1248" s="170" t="s">
        <v>777</v>
      </c>
      <c r="E1248" s="387" t="s">
        <v>751</v>
      </c>
      <c r="F1248" s="387"/>
      <c r="G1248" s="156" t="s">
        <v>39</v>
      </c>
      <c r="H1248" s="157">
        <v>1</v>
      </c>
      <c r="I1248" s="158">
        <v>81</v>
      </c>
      <c r="J1248" s="158">
        <v>81</v>
      </c>
    </row>
    <row r="1249" spans="1:10" ht="65.099999999999994" customHeight="1" x14ac:dyDescent="0.2">
      <c r="A1249" s="170" t="s">
        <v>134</v>
      </c>
      <c r="B1249" s="155" t="s">
        <v>778</v>
      </c>
      <c r="C1249" s="170" t="s">
        <v>23</v>
      </c>
      <c r="D1249" s="170" t="s">
        <v>779</v>
      </c>
      <c r="E1249" s="387" t="s">
        <v>751</v>
      </c>
      <c r="F1249" s="387"/>
      <c r="G1249" s="156" t="s">
        <v>39</v>
      </c>
      <c r="H1249" s="157">
        <v>1</v>
      </c>
      <c r="I1249" s="158">
        <v>362.95</v>
      </c>
      <c r="J1249" s="158">
        <v>362.95</v>
      </c>
    </row>
    <row r="1250" spans="1:10" ht="25.5" x14ac:dyDescent="0.2">
      <c r="A1250" s="171"/>
      <c r="B1250" s="171"/>
      <c r="C1250" s="171"/>
      <c r="D1250" s="171"/>
      <c r="E1250" s="171" t="s">
        <v>465</v>
      </c>
      <c r="F1250" s="159">
        <v>28.47</v>
      </c>
      <c r="G1250" s="171" t="s">
        <v>466</v>
      </c>
      <c r="H1250" s="159">
        <v>0</v>
      </c>
      <c r="I1250" s="171" t="s">
        <v>467</v>
      </c>
      <c r="J1250" s="159">
        <v>28.47</v>
      </c>
    </row>
    <row r="1251" spans="1:10" ht="15" thickBot="1" x14ac:dyDescent="0.25">
      <c r="A1251" s="171"/>
      <c r="B1251" s="171"/>
      <c r="C1251" s="171"/>
      <c r="D1251" s="171"/>
      <c r="E1251" s="171" t="s">
        <v>468</v>
      </c>
      <c r="F1251" s="159">
        <v>128.13</v>
      </c>
      <c r="G1251" s="171"/>
      <c r="H1251" s="384" t="s">
        <v>469</v>
      </c>
      <c r="I1251" s="384"/>
      <c r="J1251" s="159">
        <v>676.17</v>
      </c>
    </row>
    <row r="1252" spans="1:10" ht="0.95" customHeight="1" thickTop="1" x14ac:dyDescent="0.2">
      <c r="A1252" s="160"/>
      <c r="B1252" s="160"/>
      <c r="C1252" s="160"/>
      <c r="D1252" s="160"/>
      <c r="E1252" s="160"/>
      <c r="F1252" s="160"/>
      <c r="G1252" s="160"/>
      <c r="H1252" s="160"/>
      <c r="I1252" s="160"/>
      <c r="J1252" s="160"/>
    </row>
    <row r="1253" spans="1:10" ht="18" customHeight="1" x14ac:dyDescent="0.2">
      <c r="A1253" s="168"/>
      <c r="B1253" s="133" t="s">
        <v>8</v>
      </c>
      <c r="C1253" s="168" t="s">
        <v>9</v>
      </c>
      <c r="D1253" s="168" t="s">
        <v>10</v>
      </c>
      <c r="E1253" s="349" t="s">
        <v>454</v>
      </c>
      <c r="F1253" s="349"/>
      <c r="G1253" s="169" t="s">
        <v>11</v>
      </c>
      <c r="H1253" s="133" t="s">
        <v>12</v>
      </c>
      <c r="I1253" s="133" t="s">
        <v>13</v>
      </c>
      <c r="J1253" s="133" t="s">
        <v>15</v>
      </c>
    </row>
    <row r="1254" spans="1:10" ht="65.099999999999994" customHeight="1" x14ac:dyDescent="0.2">
      <c r="A1254" s="138" t="s">
        <v>133</v>
      </c>
      <c r="B1254" s="139" t="s">
        <v>770</v>
      </c>
      <c r="C1254" s="138" t="s">
        <v>23</v>
      </c>
      <c r="D1254" s="138" t="s">
        <v>771</v>
      </c>
      <c r="E1254" s="385" t="s">
        <v>751</v>
      </c>
      <c r="F1254" s="385"/>
      <c r="G1254" s="140" t="s">
        <v>39</v>
      </c>
      <c r="H1254" s="154">
        <v>1</v>
      </c>
      <c r="I1254" s="141">
        <v>44.83</v>
      </c>
      <c r="J1254" s="141">
        <v>44.83</v>
      </c>
    </row>
    <row r="1255" spans="1:10" ht="51.95" customHeight="1" x14ac:dyDescent="0.2">
      <c r="A1255" s="172" t="s">
        <v>137</v>
      </c>
      <c r="B1255" s="161" t="s">
        <v>780</v>
      </c>
      <c r="C1255" s="172" t="s">
        <v>23</v>
      </c>
      <c r="D1255" s="172" t="s">
        <v>781</v>
      </c>
      <c r="E1255" s="386" t="s">
        <v>762</v>
      </c>
      <c r="F1255" s="386"/>
      <c r="G1255" s="164" t="s">
        <v>109</v>
      </c>
      <c r="H1255" s="162">
        <v>3.43E-5</v>
      </c>
      <c r="I1255" s="165">
        <v>1164936.55</v>
      </c>
      <c r="J1255" s="165">
        <v>39.950000000000003</v>
      </c>
    </row>
    <row r="1256" spans="1:10" ht="26.1" customHeight="1" x14ac:dyDescent="0.2">
      <c r="A1256" s="172" t="s">
        <v>137</v>
      </c>
      <c r="B1256" s="161" t="s">
        <v>782</v>
      </c>
      <c r="C1256" s="172" t="s">
        <v>23</v>
      </c>
      <c r="D1256" s="172" t="s">
        <v>783</v>
      </c>
      <c r="E1256" s="386" t="s">
        <v>762</v>
      </c>
      <c r="F1256" s="386"/>
      <c r="G1256" s="164" t="s">
        <v>109</v>
      </c>
      <c r="H1256" s="162">
        <v>3.1999999999999999E-5</v>
      </c>
      <c r="I1256" s="165">
        <v>152680.18</v>
      </c>
      <c r="J1256" s="165">
        <v>4.88</v>
      </c>
    </row>
    <row r="1257" spans="1:10" ht="25.5" x14ac:dyDescent="0.2">
      <c r="A1257" s="171"/>
      <c r="B1257" s="171"/>
      <c r="C1257" s="171"/>
      <c r="D1257" s="171"/>
      <c r="E1257" s="171" t="s">
        <v>465</v>
      </c>
      <c r="F1257" s="159">
        <v>0</v>
      </c>
      <c r="G1257" s="171" t="s">
        <v>466</v>
      </c>
      <c r="H1257" s="159">
        <v>0</v>
      </c>
      <c r="I1257" s="171" t="s">
        <v>467</v>
      </c>
      <c r="J1257" s="159">
        <v>0</v>
      </c>
    </row>
    <row r="1258" spans="1:10" ht="15" thickBot="1" x14ac:dyDescent="0.25">
      <c r="A1258" s="171"/>
      <c r="B1258" s="171"/>
      <c r="C1258" s="171"/>
      <c r="D1258" s="171"/>
      <c r="E1258" s="171" t="s">
        <v>468</v>
      </c>
      <c r="F1258" s="159">
        <v>10.48</v>
      </c>
      <c r="G1258" s="171"/>
      <c r="H1258" s="384" t="s">
        <v>469</v>
      </c>
      <c r="I1258" s="384"/>
      <c r="J1258" s="159">
        <v>55.31</v>
      </c>
    </row>
    <row r="1259" spans="1:10" ht="0.95" customHeight="1" thickTop="1" x14ac:dyDescent="0.2">
      <c r="A1259" s="160"/>
      <c r="B1259" s="160"/>
      <c r="C1259" s="160"/>
      <c r="D1259" s="160"/>
      <c r="E1259" s="160"/>
      <c r="F1259" s="160"/>
      <c r="G1259" s="160"/>
      <c r="H1259" s="160"/>
      <c r="I1259" s="160"/>
      <c r="J1259" s="160"/>
    </row>
    <row r="1260" spans="1:10" ht="18" customHeight="1" x14ac:dyDescent="0.2">
      <c r="A1260" s="168"/>
      <c r="B1260" s="133" t="s">
        <v>8</v>
      </c>
      <c r="C1260" s="168" t="s">
        <v>9</v>
      </c>
      <c r="D1260" s="168" t="s">
        <v>10</v>
      </c>
      <c r="E1260" s="349" t="s">
        <v>454</v>
      </c>
      <c r="F1260" s="349"/>
      <c r="G1260" s="169" t="s">
        <v>11</v>
      </c>
      <c r="H1260" s="133" t="s">
        <v>12</v>
      </c>
      <c r="I1260" s="133" t="s">
        <v>13</v>
      </c>
      <c r="J1260" s="133" t="s">
        <v>15</v>
      </c>
    </row>
    <row r="1261" spans="1:10" ht="65.099999999999994" customHeight="1" x14ac:dyDescent="0.2">
      <c r="A1261" s="138" t="s">
        <v>133</v>
      </c>
      <c r="B1261" s="139" t="s">
        <v>774</v>
      </c>
      <c r="C1261" s="138" t="s">
        <v>23</v>
      </c>
      <c r="D1261" s="138" t="s">
        <v>775</v>
      </c>
      <c r="E1261" s="385" t="s">
        <v>751</v>
      </c>
      <c r="F1261" s="385"/>
      <c r="G1261" s="140" t="s">
        <v>39</v>
      </c>
      <c r="H1261" s="154">
        <v>1</v>
      </c>
      <c r="I1261" s="141">
        <v>7.32</v>
      </c>
      <c r="J1261" s="141">
        <v>7.32</v>
      </c>
    </row>
    <row r="1262" spans="1:10" ht="51.95" customHeight="1" x14ac:dyDescent="0.2">
      <c r="A1262" s="172" t="s">
        <v>137</v>
      </c>
      <c r="B1262" s="161" t="s">
        <v>780</v>
      </c>
      <c r="C1262" s="172" t="s">
        <v>23</v>
      </c>
      <c r="D1262" s="172" t="s">
        <v>781</v>
      </c>
      <c r="E1262" s="386" t="s">
        <v>762</v>
      </c>
      <c r="F1262" s="386"/>
      <c r="G1262" s="164" t="s">
        <v>109</v>
      </c>
      <c r="H1262" s="162">
        <v>5.6999999999999996E-6</v>
      </c>
      <c r="I1262" s="165">
        <v>1164936.55</v>
      </c>
      <c r="J1262" s="165">
        <v>6.64</v>
      </c>
    </row>
    <row r="1263" spans="1:10" ht="26.1" customHeight="1" x14ac:dyDescent="0.2">
      <c r="A1263" s="172" t="s">
        <v>137</v>
      </c>
      <c r="B1263" s="161" t="s">
        <v>782</v>
      </c>
      <c r="C1263" s="172" t="s">
        <v>23</v>
      </c>
      <c r="D1263" s="172" t="s">
        <v>783</v>
      </c>
      <c r="E1263" s="386" t="s">
        <v>762</v>
      </c>
      <c r="F1263" s="386"/>
      <c r="G1263" s="164" t="s">
        <v>109</v>
      </c>
      <c r="H1263" s="162">
        <v>4.5000000000000001E-6</v>
      </c>
      <c r="I1263" s="165">
        <v>152680.18</v>
      </c>
      <c r="J1263" s="165">
        <v>0.68</v>
      </c>
    </row>
    <row r="1264" spans="1:10" ht="25.5" x14ac:dyDescent="0.2">
      <c r="A1264" s="171"/>
      <c r="B1264" s="171"/>
      <c r="C1264" s="171"/>
      <c r="D1264" s="171"/>
      <c r="E1264" s="171" t="s">
        <v>465</v>
      </c>
      <c r="F1264" s="159">
        <v>0</v>
      </c>
      <c r="G1264" s="171" t="s">
        <v>466</v>
      </c>
      <c r="H1264" s="159">
        <v>0</v>
      </c>
      <c r="I1264" s="171" t="s">
        <v>467</v>
      </c>
      <c r="J1264" s="159">
        <v>0</v>
      </c>
    </row>
    <row r="1265" spans="1:10" ht="15" thickBot="1" x14ac:dyDescent="0.25">
      <c r="A1265" s="171"/>
      <c r="B1265" s="171"/>
      <c r="C1265" s="171"/>
      <c r="D1265" s="171"/>
      <c r="E1265" s="171" t="s">
        <v>468</v>
      </c>
      <c r="F1265" s="159">
        <v>1.71</v>
      </c>
      <c r="G1265" s="171"/>
      <c r="H1265" s="384" t="s">
        <v>469</v>
      </c>
      <c r="I1265" s="384"/>
      <c r="J1265" s="159">
        <v>9.0299999999999994</v>
      </c>
    </row>
    <row r="1266" spans="1:10" ht="0.95" customHeight="1" thickTop="1" x14ac:dyDescent="0.2">
      <c r="A1266" s="160"/>
      <c r="B1266" s="160"/>
      <c r="C1266" s="160"/>
      <c r="D1266" s="160"/>
      <c r="E1266" s="160"/>
      <c r="F1266" s="160"/>
      <c r="G1266" s="160"/>
      <c r="H1266" s="160"/>
      <c r="I1266" s="160"/>
      <c r="J1266" s="160"/>
    </row>
    <row r="1267" spans="1:10" ht="18" customHeight="1" x14ac:dyDescent="0.2">
      <c r="A1267" s="168"/>
      <c r="B1267" s="133" t="s">
        <v>8</v>
      </c>
      <c r="C1267" s="168" t="s">
        <v>9</v>
      </c>
      <c r="D1267" s="168" t="s">
        <v>10</v>
      </c>
      <c r="E1267" s="349" t="s">
        <v>454</v>
      </c>
      <c r="F1267" s="349"/>
      <c r="G1267" s="169" t="s">
        <v>11</v>
      </c>
      <c r="H1267" s="133" t="s">
        <v>12</v>
      </c>
      <c r="I1267" s="133" t="s">
        <v>13</v>
      </c>
      <c r="J1267" s="133" t="s">
        <v>15</v>
      </c>
    </row>
    <row r="1268" spans="1:10" ht="65.099999999999994" customHeight="1" x14ac:dyDescent="0.2">
      <c r="A1268" s="138" t="s">
        <v>133</v>
      </c>
      <c r="B1268" s="139" t="s">
        <v>772</v>
      </c>
      <c r="C1268" s="138" t="s">
        <v>23</v>
      </c>
      <c r="D1268" s="138" t="s">
        <v>773</v>
      </c>
      <c r="E1268" s="385" t="s">
        <v>751</v>
      </c>
      <c r="F1268" s="385"/>
      <c r="G1268" s="140" t="s">
        <v>39</v>
      </c>
      <c r="H1268" s="154">
        <v>1</v>
      </c>
      <c r="I1268" s="141">
        <v>18.11</v>
      </c>
      <c r="J1268" s="141">
        <v>18.11</v>
      </c>
    </row>
    <row r="1269" spans="1:10" ht="51.95" customHeight="1" x14ac:dyDescent="0.2">
      <c r="A1269" s="172" t="s">
        <v>137</v>
      </c>
      <c r="B1269" s="161" t="s">
        <v>780</v>
      </c>
      <c r="C1269" s="172" t="s">
        <v>23</v>
      </c>
      <c r="D1269" s="172" t="s">
        <v>781</v>
      </c>
      <c r="E1269" s="386" t="s">
        <v>762</v>
      </c>
      <c r="F1269" s="386"/>
      <c r="G1269" s="164" t="s">
        <v>109</v>
      </c>
      <c r="H1269" s="162">
        <v>1.4100000000000001E-5</v>
      </c>
      <c r="I1269" s="165">
        <v>1164936.55</v>
      </c>
      <c r="J1269" s="165">
        <v>16.420000000000002</v>
      </c>
    </row>
    <row r="1270" spans="1:10" ht="26.1" customHeight="1" x14ac:dyDescent="0.2">
      <c r="A1270" s="172" t="s">
        <v>137</v>
      </c>
      <c r="B1270" s="161" t="s">
        <v>782</v>
      </c>
      <c r="C1270" s="172" t="s">
        <v>23</v>
      </c>
      <c r="D1270" s="172" t="s">
        <v>783</v>
      </c>
      <c r="E1270" s="386" t="s">
        <v>762</v>
      </c>
      <c r="F1270" s="386"/>
      <c r="G1270" s="164" t="s">
        <v>109</v>
      </c>
      <c r="H1270" s="162">
        <v>1.11E-5</v>
      </c>
      <c r="I1270" s="165">
        <v>152680.18</v>
      </c>
      <c r="J1270" s="165">
        <v>1.69</v>
      </c>
    </row>
    <row r="1271" spans="1:10" ht="25.5" x14ac:dyDescent="0.2">
      <c r="A1271" s="171"/>
      <c r="B1271" s="171"/>
      <c r="C1271" s="171"/>
      <c r="D1271" s="171"/>
      <c r="E1271" s="171" t="s">
        <v>465</v>
      </c>
      <c r="F1271" s="159">
        <v>0</v>
      </c>
      <c r="G1271" s="171" t="s">
        <v>466</v>
      </c>
      <c r="H1271" s="159">
        <v>0</v>
      </c>
      <c r="I1271" s="171" t="s">
        <v>467</v>
      </c>
      <c r="J1271" s="159">
        <v>0</v>
      </c>
    </row>
    <row r="1272" spans="1:10" ht="15" thickBot="1" x14ac:dyDescent="0.25">
      <c r="A1272" s="171"/>
      <c r="B1272" s="171"/>
      <c r="C1272" s="171"/>
      <c r="D1272" s="171"/>
      <c r="E1272" s="171" t="s">
        <v>468</v>
      </c>
      <c r="F1272" s="159">
        <v>4.2300000000000004</v>
      </c>
      <c r="G1272" s="171"/>
      <c r="H1272" s="384" t="s">
        <v>469</v>
      </c>
      <c r="I1272" s="384"/>
      <c r="J1272" s="159">
        <v>22.34</v>
      </c>
    </row>
    <row r="1273" spans="1:10" ht="0.95" customHeight="1" thickTop="1" x14ac:dyDescent="0.2">
      <c r="A1273" s="160"/>
      <c r="B1273" s="160"/>
      <c r="C1273" s="160"/>
      <c r="D1273" s="160"/>
      <c r="E1273" s="160"/>
      <c r="F1273" s="160"/>
      <c r="G1273" s="160"/>
      <c r="H1273" s="160"/>
      <c r="I1273" s="160"/>
      <c r="J1273" s="160"/>
    </row>
    <row r="1274" spans="1:10" ht="18" customHeight="1" x14ac:dyDescent="0.2">
      <c r="A1274" s="168"/>
      <c r="B1274" s="133" t="s">
        <v>8</v>
      </c>
      <c r="C1274" s="168" t="s">
        <v>9</v>
      </c>
      <c r="D1274" s="168" t="s">
        <v>10</v>
      </c>
      <c r="E1274" s="349" t="s">
        <v>454</v>
      </c>
      <c r="F1274" s="349"/>
      <c r="G1274" s="169" t="s">
        <v>11</v>
      </c>
      <c r="H1274" s="133" t="s">
        <v>12</v>
      </c>
      <c r="I1274" s="133" t="s">
        <v>13</v>
      </c>
      <c r="J1274" s="133" t="s">
        <v>15</v>
      </c>
    </row>
    <row r="1275" spans="1:10" ht="65.099999999999994" customHeight="1" x14ac:dyDescent="0.2">
      <c r="A1275" s="138" t="s">
        <v>133</v>
      </c>
      <c r="B1275" s="139" t="s">
        <v>776</v>
      </c>
      <c r="C1275" s="138" t="s">
        <v>23</v>
      </c>
      <c r="D1275" s="138" t="s">
        <v>777</v>
      </c>
      <c r="E1275" s="385" t="s">
        <v>751</v>
      </c>
      <c r="F1275" s="385"/>
      <c r="G1275" s="140" t="s">
        <v>39</v>
      </c>
      <c r="H1275" s="154">
        <v>1</v>
      </c>
      <c r="I1275" s="141">
        <v>81</v>
      </c>
      <c r="J1275" s="141">
        <v>81</v>
      </c>
    </row>
    <row r="1276" spans="1:10" ht="51.95" customHeight="1" x14ac:dyDescent="0.2">
      <c r="A1276" s="172" t="s">
        <v>137</v>
      </c>
      <c r="B1276" s="161" t="s">
        <v>780</v>
      </c>
      <c r="C1276" s="172" t="s">
        <v>23</v>
      </c>
      <c r="D1276" s="172" t="s">
        <v>781</v>
      </c>
      <c r="E1276" s="386" t="s">
        <v>762</v>
      </c>
      <c r="F1276" s="386"/>
      <c r="G1276" s="164" t="s">
        <v>109</v>
      </c>
      <c r="H1276" s="162">
        <v>6.4300000000000004E-5</v>
      </c>
      <c r="I1276" s="165">
        <v>1164936.55</v>
      </c>
      <c r="J1276" s="165">
        <v>74.900000000000006</v>
      </c>
    </row>
    <row r="1277" spans="1:10" ht="26.1" customHeight="1" x14ac:dyDescent="0.2">
      <c r="A1277" s="172" t="s">
        <v>137</v>
      </c>
      <c r="B1277" s="161" t="s">
        <v>782</v>
      </c>
      <c r="C1277" s="172" t="s">
        <v>23</v>
      </c>
      <c r="D1277" s="172" t="s">
        <v>783</v>
      </c>
      <c r="E1277" s="386" t="s">
        <v>762</v>
      </c>
      <c r="F1277" s="386"/>
      <c r="G1277" s="164" t="s">
        <v>109</v>
      </c>
      <c r="H1277" s="162">
        <v>4.0000000000000003E-5</v>
      </c>
      <c r="I1277" s="165">
        <v>152680.18</v>
      </c>
      <c r="J1277" s="165">
        <v>6.1</v>
      </c>
    </row>
    <row r="1278" spans="1:10" ht="25.5" x14ac:dyDescent="0.2">
      <c r="A1278" s="171"/>
      <c r="B1278" s="171"/>
      <c r="C1278" s="171"/>
      <c r="D1278" s="171"/>
      <c r="E1278" s="171" t="s">
        <v>465</v>
      </c>
      <c r="F1278" s="159">
        <v>0</v>
      </c>
      <c r="G1278" s="171" t="s">
        <v>466</v>
      </c>
      <c r="H1278" s="159">
        <v>0</v>
      </c>
      <c r="I1278" s="171" t="s">
        <v>467</v>
      </c>
      <c r="J1278" s="159">
        <v>0</v>
      </c>
    </row>
    <row r="1279" spans="1:10" ht="15" thickBot="1" x14ac:dyDescent="0.25">
      <c r="A1279" s="171"/>
      <c r="B1279" s="171"/>
      <c r="C1279" s="171"/>
      <c r="D1279" s="171"/>
      <c r="E1279" s="171" t="s">
        <v>468</v>
      </c>
      <c r="F1279" s="159">
        <v>18.93</v>
      </c>
      <c r="G1279" s="171"/>
      <c r="H1279" s="384" t="s">
        <v>469</v>
      </c>
      <c r="I1279" s="384"/>
      <c r="J1279" s="159">
        <v>99.93</v>
      </c>
    </row>
    <row r="1280" spans="1:10" ht="0.95" customHeight="1" thickTop="1" x14ac:dyDescent="0.2">
      <c r="A1280" s="160"/>
      <c r="B1280" s="160"/>
      <c r="C1280" s="160"/>
      <c r="D1280" s="160"/>
      <c r="E1280" s="160"/>
      <c r="F1280" s="160"/>
      <c r="G1280" s="160"/>
      <c r="H1280" s="160"/>
      <c r="I1280" s="160"/>
      <c r="J1280" s="160"/>
    </row>
    <row r="1281" spans="1:10" ht="18" customHeight="1" x14ac:dyDescent="0.2">
      <c r="A1281" s="168"/>
      <c r="B1281" s="133" t="s">
        <v>8</v>
      </c>
      <c r="C1281" s="168" t="s">
        <v>9</v>
      </c>
      <c r="D1281" s="168" t="s">
        <v>10</v>
      </c>
      <c r="E1281" s="349" t="s">
        <v>454</v>
      </c>
      <c r="F1281" s="349"/>
      <c r="G1281" s="169" t="s">
        <v>11</v>
      </c>
      <c r="H1281" s="133" t="s">
        <v>12</v>
      </c>
      <c r="I1281" s="133" t="s">
        <v>13</v>
      </c>
      <c r="J1281" s="133" t="s">
        <v>15</v>
      </c>
    </row>
    <row r="1282" spans="1:10" ht="65.099999999999994" customHeight="1" x14ac:dyDescent="0.2">
      <c r="A1282" s="138" t="s">
        <v>133</v>
      </c>
      <c r="B1282" s="139" t="s">
        <v>778</v>
      </c>
      <c r="C1282" s="138" t="s">
        <v>23</v>
      </c>
      <c r="D1282" s="138" t="s">
        <v>779</v>
      </c>
      <c r="E1282" s="385" t="s">
        <v>751</v>
      </c>
      <c r="F1282" s="385"/>
      <c r="G1282" s="140" t="s">
        <v>39</v>
      </c>
      <c r="H1282" s="154">
        <v>1</v>
      </c>
      <c r="I1282" s="141">
        <v>362.95</v>
      </c>
      <c r="J1282" s="141">
        <v>362.95</v>
      </c>
    </row>
    <row r="1283" spans="1:10" ht="26.1" customHeight="1" x14ac:dyDescent="0.2">
      <c r="A1283" s="172" t="s">
        <v>137</v>
      </c>
      <c r="B1283" s="161" t="s">
        <v>765</v>
      </c>
      <c r="C1283" s="172" t="s">
        <v>23</v>
      </c>
      <c r="D1283" s="172" t="s">
        <v>766</v>
      </c>
      <c r="E1283" s="386" t="s">
        <v>521</v>
      </c>
      <c r="F1283" s="386"/>
      <c r="G1283" s="164" t="s">
        <v>767</v>
      </c>
      <c r="H1283" s="162">
        <v>50.34</v>
      </c>
      <c r="I1283" s="165">
        <v>7.21</v>
      </c>
      <c r="J1283" s="165">
        <v>362.95</v>
      </c>
    </row>
    <row r="1284" spans="1:10" ht="25.5" x14ac:dyDescent="0.2">
      <c r="A1284" s="171"/>
      <c r="B1284" s="171"/>
      <c r="C1284" s="171"/>
      <c r="D1284" s="171"/>
      <c r="E1284" s="171" t="s">
        <v>465</v>
      </c>
      <c r="F1284" s="159">
        <v>0</v>
      </c>
      <c r="G1284" s="171" t="s">
        <v>466</v>
      </c>
      <c r="H1284" s="159">
        <v>0</v>
      </c>
      <c r="I1284" s="171" t="s">
        <v>467</v>
      </c>
      <c r="J1284" s="159">
        <v>0</v>
      </c>
    </row>
    <row r="1285" spans="1:10" ht="15" thickBot="1" x14ac:dyDescent="0.25">
      <c r="A1285" s="171"/>
      <c r="B1285" s="171"/>
      <c r="C1285" s="171"/>
      <c r="D1285" s="171"/>
      <c r="E1285" s="171" t="s">
        <v>468</v>
      </c>
      <c r="F1285" s="159">
        <v>84.85</v>
      </c>
      <c r="G1285" s="171"/>
      <c r="H1285" s="384" t="s">
        <v>469</v>
      </c>
      <c r="I1285" s="384"/>
      <c r="J1285" s="159">
        <v>447.8</v>
      </c>
    </row>
    <row r="1286" spans="1:10" ht="0.95" customHeight="1" thickTop="1" x14ac:dyDescent="0.2">
      <c r="A1286" s="160"/>
      <c r="B1286" s="160"/>
      <c r="C1286" s="160"/>
      <c r="D1286" s="160"/>
      <c r="E1286" s="160"/>
      <c r="F1286" s="160"/>
      <c r="G1286" s="160"/>
      <c r="H1286" s="160"/>
      <c r="I1286" s="160"/>
      <c r="J1286" s="160"/>
    </row>
    <row r="1287" spans="1:10" ht="18" customHeight="1" x14ac:dyDescent="0.2">
      <c r="A1287" s="168"/>
      <c r="B1287" s="133" t="s">
        <v>8</v>
      </c>
      <c r="C1287" s="168" t="s">
        <v>9</v>
      </c>
      <c r="D1287" s="168" t="s">
        <v>10</v>
      </c>
      <c r="E1287" s="349" t="s">
        <v>454</v>
      </c>
      <c r="F1287" s="349"/>
      <c r="G1287" s="169" t="s">
        <v>11</v>
      </c>
      <c r="H1287" s="133" t="s">
        <v>12</v>
      </c>
      <c r="I1287" s="133" t="s">
        <v>13</v>
      </c>
      <c r="J1287" s="133" t="s">
        <v>15</v>
      </c>
    </row>
    <row r="1288" spans="1:10" ht="51.95" customHeight="1" x14ac:dyDescent="0.2">
      <c r="A1288" s="138" t="s">
        <v>133</v>
      </c>
      <c r="B1288" s="139" t="s">
        <v>483</v>
      </c>
      <c r="C1288" s="138" t="s">
        <v>23</v>
      </c>
      <c r="D1288" s="138" t="s">
        <v>484</v>
      </c>
      <c r="E1288" s="385" t="s">
        <v>462</v>
      </c>
      <c r="F1288" s="385"/>
      <c r="G1288" s="140" t="s">
        <v>135</v>
      </c>
      <c r="H1288" s="154">
        <v>1</v>
      </c>
      <c r="I1288" s="141">
        <v>299.37</v>
      </c>
      <c r="J1288" s="141">
        <v>299.37</v>
      </c>
    </row>
    <row r="1289" spans="1:10" ht="51.95" customHeight="1" x14ac:dyDescent="0.2">
      <c r="A1289" s="170" t="s">
        <v>134</v>
      </c>
      <c r="B1289" s="155" t="s">
        <v>784</v>
      </c>
      <c r="C1289" s="170" t="s">
        <v>23</v>
      </c>
      <c r="D1289" s="170" t="s">
        <v>785</v>
      </c>
      <c r="E1289" s="387" t="s">
        <v>751</v>
      </c>
      <c r="F1289" s="387"/>
      <c r="G1289" s="156" t="s">
        <v>39</v>
      </c>
      <c r="H1289" s="157">
        <v>1</v>
      </c>
      <c r="I1289" s="158">
        <v>43.06</v>
      </c>
      <c r="J1289" s="158">
        <v>43.06</v>
      </c>
    </row>
    <row r="1290" spans="1:10" ht="51.95" customHeight="1" x14ac:dyDescent="0.2">
      <c r="A1290" s="170" t="s">
        <v>134</v>
      </c>
      <c r="B1290" s="155" t="s">
        <v>786</v>
      </c>
      <c r="C1290" s="170" t="s">
        <v>23</v>
      </c>
      <c r="D1290" s="170" t="s">
        <v>787</v>
      </c>
      <c r="E1290" s="387" t="s">
        <v>751</v>
      </c>
      <c r="F1290" s="387"/>
      <c r="G1290" s="156" t="s">
        <v>39</v>
      </c>
      <c r="H1290" s="157">
        <v>1</v>
      </c>
      <c r="I1290" s="158">
        <v>190.56</v>
      </c>
      <c r="J1290" s="158">
        <v>190.56</v>
      </c>
    </row>
    <row r="1291" spans="1:10" ht="24" customHeight="1" x14ac:dyDescent="0.2">
      <c r="A1291" s="170" t="s">
        <v>134</v>
      </c>
      <c r="B1291" s="155" t="s">
        <v>788</v>
      </c>
      <c r="C1291" s="170" t="s">
        <v>23</v>
      </c>
      <c r="D1291" s="170" t="s">
        <v>789</v>
      </c>
      <c r="E1291" s="387" t="s">
        <v>459</v>
      </c>
      <c r="F1291" s="387"/>
      <c r="G1291" s="156" t="s">
        <v>39</v>
      </c>
      <c r="H1291" s="157">
        <v>1</v>
      </c>
      <c r="I1291" s="158">
        <v>28.25</v>
      </c>
      <c r="J1291" s="158">
        <v>28.25</v>
      </c>
    </row>
    <row r="1292" spans="1:10" ht="51.95" customHeight="1" x14ac:dyDescent="0.2">
      <c r="A1292" s="170" t="s">
        <v>134</v>
      </c>
      <c r="B1292" s="155" t="s">
        <v>790</v>
      </c>
      <c r="C1292" s="170" t="s">
        <v>23</v>
      </c>
      <c r="D1292" s="170" t="s">
        <v>791</v>
      </c>
      <c r="E1292" s="387" t="s">
        <v>751</v>
      </c>
      <c r="F1292" s="387"/>
      <c r="G1292" s="156" t="s">
        <v>39</v>
      </c>
      <c r="H1292" s="157">
        <v>1</v>
      </c>
      <c r="I1292" s="158">
        <v>24.33</v>
      </c>
      <c r="J1292" s="158">
        <v>24.33</v>
      </c>
    </row>
    <row r="1293" spans="1:10" ht="51.95" customHeight="1" x14ac:dyDescent="0.2">
      <c r="A1293" s="170" t="s">
        <v>134</v>
      </c>
      <c r="B1293" s="155" t="s">
        <v>792</v>
      </c>
      <c r="C1293" s="170" t="s">
        <v>23</v>
      </c>
      <c r="D1293" s="170" t="s">
        <v>793</v>
      </c>
      <c r="E1293" s="387" t="s">
        <v>751</v>
      </c>
      <c r="F1293" s="387"/>
      <c r="G1293" s="156" t="s">
        <v>39</v>
      </c>
      <c r="H1293" s="157">
        <v>1</v>
      </c>
      <c r="I1293" s="158">
        <v>9.3800000000000008</v>
      </c>
      <c r="J1293" s="158">
        <v>9.3800000000000008</v>
      </c>
    </row>
    <row r="1294" spans="1:10" ht="51.95" customHeight="1" x14ac:dyDescent="0.2">
      <c r="A1294" s="170" t="s">
        <v>134</v>
      </c>
      <c r="B1294" s="155" t="s">
        <v>794</v>
      </c>
      <c r="C1294" s="170" t="s">
        <v>23</v>
      </c>
      <c r="D1294" s="170" t="s">
        <v>795</v>
      </c>
      <c r="E1294" s="387" t="s">
        <v>751</v>
      </c>
      <c r="F1294" s="387"/>
      <c r="G1294" s="156" t="s">
        <v>39</v>
      </c>
      <c r="H1294" s="157">
        <v>1</v>
      </c>
      <c r="I1294" s="158">
        <v>3.79</v>
      </c>
      <c r="J1294" s="158">
        <v>3.79</v>
      </c>
    </row>
    <row r="1295" spans="1:10" ht="25.5" x14ac:dyDescent="0.2">
      <c r="A1295" s="171"/>
      <c r="B1295" s="171"/>
      <c r="C1295" s="171"/>
      <c r="D1295" s="171"/>
      <c r="E1295" s="171" t="s">
        <v>465</v>
      </c>
      <c r="F1295" s="159">
        <v>22.89</v>
      </c>
      <c r="G1295" s="171" t="s">
        <v>466</v>
      </c>
      <c r="H1295" s="159">
        <v>0</v>
      </c>
      <c r="I1295" s="171" t="s">
        <v>467</v>
      </c>
      <c r="J1295" s="159">
        <v>22.89</v>
      </c>
    </row>
    <row r="1296" spans="1:10" ht="15" thickBot="1" x14ac:dyDescent="0.25">
      <c r="A1296" s="171"/>
      <c r="B1296" s="171"/>
      <c r="C1296" s="171"/>
      <c r="D1296" s="171"/>
      <c r="E1296" s="171" t="s">
        <v>468</v>
      </c>
      <c r="F1296" s="159">
        <v>69.989999999999995</v>
      </c>
      <c r="G1296" s="171"/>
      <c r="H1296" s="384" t="s">
        <v>469</v>
      </c>
      <c r="I1296" s="384"/>
      <c r="J1296" s="159">
        <v>369.36</v>
      </c>
    </row>
    <row r="1297" spans="1:10" ht="0.95" customHeight="1" thickTop="1" x14ac:dyDescent="0.2">
      <c r="A1297" s="160"/>
      <c r="B1297" s="160"/>
      <c r="C1297" s="160"/>
      <c r="D1297" s="160"/>
      <c r="E1297" s="160"/>
      <c r="F1297" s="160"/>
      <c r="G1297" s="160"/>
      <c r="H1297" s="160"/>
      <c r="I1297" s="160"/>
      <c r="J1297" s="160"/>
    </row>
    <row r="1298" spans="1:10" ht="18" customHeight="1" x14ac:dyDescent="0.2">
      <c r="A1298" s="168"/>
      <c r="B1298" s="133" t="s">
        <v>8</v>
      </c>
      <c r="C1298" s="168" t="s">
        <v>9</v>
      </c>
      <c r="D1298" s="168" t="s">
        <v>10</v>
      </c>
      <c r="E1298" s="349" t="s">
        <v>454</v>
      </c>
      <c r="F1298" s="349"/>
      <c r="G1298" s="169" t="s">
        <v>11</v>
      </c>
      <c r="H1298" s="133" t="s">
        <v>12</v>
      </c>
      <c r="I1298" s="133" t="s">
        <v>13</v>
      </c>
      <c r="J1298" s="133" t="s">
        <v>15</v>
      </c>
    </row>
    <row r="1299" spans="1:10" ht="51.95" customHeight="1" x14ac:dyDescent="0.2">
      <c r="A1299" s="138" t="s">
        <v>133</v>
      </c>
      <c r="B1299" s="139" t="s">
        <v>790</v>
      </c>
      <c r="C1299" s="138" t="s">
        <v>23</v>
      </c>
      <c r="D1299" s="138" t="s">
        <v>791</v>
      </c>
      <c r="E1299" s="385" t="s">
        <v>751</v>
      </c>
      <c r="F1299" s="385"/>
      <c r="G1299" s="140" t="s">
        <v>39</v>
      </c>
      <c r="H1299" s="154">
        <v>1</v>
      </c>
      <c r="I1299" s="141">
        <v>24.33</v>
      </c>
      <c r="J1299" s="141">
        <v>24.33</v>
      </c>
    </row>
    <row r="1300" spans="1:10" ht="26.1" customHeight="1" x14ac:dyDescent="0.2">
      <c r="A1300" s="172" t="s">
        <v>137</v>
      </c>
      <c r="B1300" s="161" t="s">
        <v>796</v>
      </c>
      <c r="C1300" s="172" t="s">
        <v>23</v>
      </c>
      <c r="D1300" s="172" t="s">
        <v>797</v>
      </c>
      <c r="E1300" s="386" t="s">
        <v>762</v>
      </c>
      <c r="F1300" s="386"/>
      <c r="G1300" s="164" t="s">
        <v>109</v>
      </c>
      <c r="H1300" s="162">
        <v>5.5099999999999998E-5</v>
      </c>
      <c r="I1300" s="165">
        <v>74474.5</v>
      </c>
      <c r="J1300" s="165">
        <v>4.0999999999999996</v>
      </c>
    </row>
    <row r="1301" spans="1:10" ht="51.95" customHeight="1" x14ac:dyDescent="0.2">
      <c r="A1301" s="172" t="s">
        <v>137</v>
      </c>
      <c r="B1301" s="161" t="s">
        <v>798</v>
      </c>
      <c r="C1301" s="172" t="s">
        <v>23</v>
      </c>
      <c r="D1301" s="172" t="s">
        <v>799</v>
      </c>
      <c r="E1301" s="386" t="s">
        <v>762</v>
      </c>
      <c r="F1301" s="386"/>
      <c r="G1301" s="164" t="s">
        <v>109</v>
      </c>
      <c r="H1301" s="162">
        <v>3.43E-5</v>
      </c>
      <c r="I1301" s="165">
        <v>590000</v>
      </c>
      <c r="J1301" s="165">
        <v>20.23</v>
      </c>
    </row>
    <row r="1302" spans="1:10" ht="25.5" x14ac:dyDescent="0.2">
      <c r="A1302" s="171"/>
      <c r="B1302" s="171"/>
      <c r="C1302" s="171"/>
      <c r="D1302" s="171"/>
      <c r="E1302" s="171" t="s">
        <v>465</v>
      </c>
      <c r="F1302" s="159">
        <v>0</v>
      </c>
      <c r="G1302" s="171" t="s">
        <v>466</v>
      </c>
      <c r="H1302" s="159">
        <v>0</v>
      </c>
      <c r="I1302" s="171" t="s">
        <v>467</v>
      </c>
      <c r="J1302" s="159">
        <v>0</v>
      </c>
    </row>
    <row r="1303" spans="1:10" ht="15" thickBot="1" x14ac:dyDescent="0.25">
      <c r="A1303" s="171"/>
      <c r="B1303" s="171"/>
      <c r="C1303" s="171"/>
      <c r="D1303" s="171"/>
      <c r="E1303" s="171" t="s">
        <v>468</v>
      </c>
      <c r="F1303" s="159">
        <v>5.68</v>
      </c>
      <c r="G1303" s="171"/>
      <c r="H1303" s="384" t="s">
        <v>469</v>
      </c>
      <c r="I1303" s="384"/>
      <c r="J1303" s="159">
        <v>30.01</v>
      </c>
    </row>
    <row r="1304" spans="1:10" ht="0.95" customHeight="1" thickTop="1" x14ac:dyDescent="0.2">
      <c r="A1304" s="160"/>
      <c r="B1304" s="160"/>
      <c r="C1304" s="160"/>
      <c r="D1304" s="160"/>
      <c r="E1304" s="160"/>
      <c r="F1304" s="160"/>
      <c r="G1304" s="160"/>
      <c r="H1304" s="160"/>
      <c r="I1304" s="160"/>
      <c r="J1304" s="160"/>
    </row>
    <row r="1305" spans="1:10" ht="18" customHeight="1" x14ac:dyDescent="0.2">
      <c r="A1305" s="168"/>
      <c r="B1305" s="133" t="s">
        <v>8</v>
      </c>
      <c r="C1305" s="168" t="s">
        <v>9</v>
      </c>
      <c r="D1305" s="168" t="s">
        <v>10</v>
      </c>
      <c r="E1305" s="349" t="s">
        <v>454</v>
      </c>
      <c r="F1305" s="349"/>
      <c r="G1305" s="169" t="s">
        <v>11</v>
      </c>
      <c r="H1305" s="133" t="s">
        <v>12</v>
      </c>
      <c r="I1305" s="133" t="s">
        <v>13</v>
      </c>
      <c r="J1305" s="133" t="s">
        <v>15</v>
      </c>
    </row>
    <row r="1306" spans="1:10" ht="51.95" customHeight="1" x14ac:dyDescent="0.2">
      <c r="A1306" s="138" t="s">
        <v>133</v>
      </c>
      <c r="B1306" s="139" t="s">
        <v>794</v>
      </c>
      <c r="C1306" s="138" t="s">
        <v>23</v>
      </c>
      <c r="D1306" s="138" t="s">
        <v>795</v>
      </c>
      <c r="E1306" s="385" t="s">
        <v>751</v>
      </c>
      <c r="F1306" s="385"/>
      <c r="G1306" s="140" t="s">
        <v>39</v>
      </c>
      <c r="H1306" s="154">
        <v>1</v>
      </c>
      <c r="I1306" s="141">
        <v>3.79</v>
      </c>
      <c r="J1306" s="141">
        <v>3.79</v>
      </c>
    </row>
    <row r="1307" spans="1:10" ht="26.1" customHeight="1" x14ac:dyDescent="0.2">
      <c r="A1307" s="172" t="s">
        <v>137</v>
      </c>
      <c r="B1307" s="161" t="s">
        <v>796</v>
      </c>
      <c r="C1307" s="172" t="s">
        <v>23</v>
      </c>
      <c r="D1307" s="172" t="s">
        <v>797</v>
      </c>
      <c r="E1307" s="386" t="s">
        <v>762</v>
      </c>
      <c r="F1307" s="386"/>
      <c r="G1307" s="164" t="s">
        <v>109</v>
      </c>
      <c r="H1307" s="162">
        <v>5.8000000000000004E-6</v>
      </c>
      <c r="I1307" s="165">
        <v>74474.5</v>
      </c>
      <c r="J1307" s="165">
        <v>0.43</v>
      </c>
    </row>
    <row r="1308" spans="1:10" ht="51.95" customHeight="1" x14ac:dyDescent="0.2">
      <c r="A1308" s="172" t="s">
        <v>137</v>
      </c>
      <c r="B1308" s="161" t="s">
        <v>798</v>
      </c>
      <c r="C1308" s="172" t="s">
        <v>23</v>
      </c>
      <c r="D1308" s="172" t="s">
        <v>799</v>
      </c>
      <c r="E1308" s="386" t="s">
        <v>762</v>
      </c>
      <c r="F1308" s="386"/>
      <c r="G1308" s="164" t="s">
        <v>109</v>
      </c>
      <c r="H1308" s="162">
        <v>5.6999999999999996E-6</v>
      </c>
      <c r="I1308" s="165">
        <v>590000</v>
      </c>
      <c r="J1308" s="165">
        <v>3.36</v>
      </c>
    </row>
    <row r="1309" spans="1:10" ht="25.5" x14ac:dyDescent="0.2">
      <c r="A1309" s="171"/>
      <c r="B1309" s="171"/>
      <c r="C1309" s="171"/>
      <c r="D1309" s="171"/>
      <c r="E1309" s="171" t="s">
        <v>465</v>
      </c>
      <c r="F1309" s="159">
        <v>0</v>
      </c>
      <c r="G1309" s="171" t="s">
        <v>466</v>
      </c>
      <c r="H1309" s="159">
        <v>0</v>
      </c>
      <c r="I1309" s="171" t="s">
        <v>467</v>
      </c>
      <c r="J1309" s="159">
        <v>0</v>
      </c>
    </row>
    <row r="1310" spans="1:10" ht="15" thickBot="1" x14ac:dyDescent="0.25">
      <c r="A1310" s="171"/>
      <c r="B1310" s="171"/>
      <c r="C1310" s="171"/>
      <c r="D1310" s="171"/>
      <c r="E1310" s="171" t="s">
        <v>468</v>
      </c>
      <c r="F1310" s="159">
        <v>0.88</v>
      </c>
      <c r="G1310" s="171"/>
      <c r="H1310" s="384" t="s">
        <v>469</v>
      </c>
      <c r="I1310" s="384"/>
      <c r="J1310" s="159">
        <v>4.67</v>
      </c>
    </row>
    <row r="1311" spans="1:10" ht="0.95" customHeight="1" thickTop="1" x14ac:dyDescent="0.2">
      <c r="A1311" s="160"/>
      <c r="B1311" s="160"/>
      <c r="C1311" s="160"/>
      <c r="D1311" s="160"/>
      <c r="E1311" s="160"/>
      <c r="F1311" s="160"/>
      <c r="G1311" s="160"/>
      <c r="H1311" s="160"/>
      <c r="I1311" s="160"/>
      <c r="J1311" s="160"/>
    </row>
    <row r="1312" spans="1:10" ht="18" customHeight="1" x14ac:dyDescent="0.2">
      <c r="A1312" s="168"/>
      <c r="B1312" s="133" t="s">
        <v>8</v>
      </c>
      <c r="C1312" s="168" t="s">
        <v>9</v>
      </c>
      <c r="D1312" s="168" t="s">
        <v>10</v>
      </c>
      <c r="E1312" s="349" t="s">
        <v>454</v>
      </c>
      <c r="F1312" s="349"/>
      <c r="G1312" s="169" t="s">
        <v>11</v>
      </c>
      <c r="H1312" s="133" t="s">
        <v>12</v>
      </c>
      <c r="I1312" s="133" t="s">
        <v>13</v>
      </c>
      <c r="J1312" s="133" t="s">
        <v>15</v>
      </c>
    </row>
    <row r="1313" spans="1:10" ht="51.95" customHeight="1" x14ac:dyDescent="0.2">
      <c r="A1313" s="138" t="s">
        <v>133</v>
      </c>
      <c r="B1313" s="139" t="s">
        <v>792</v>
      </c>
      <c r="C1313" s="138" t="s">
        <v>23</v>
      </c>
      <c r="D1313" s="138" t="s">
        <v>793</v>
      </c>
      <c r="E1313" s="385" t="s">
        <v>751</v>
      </c>
      <c r="F1313" s="385"/>
      <c r="G1313" s="140" t="s">
        <v>39</v>
      </c>
      <c r="H1313" s="154">
        <v>1</v>
      </c>
      <c r="I1313" s="141">
        <v>9.3800000000000008</v>
      </c>
      <c r="J1313" s="141">
        <v>9.3800000000000008</v>
      </c>
    </row>
    <row r="1314" spans="1:10" ht="26.1" customHeight="1" x14ac:dyDescent="0.2">
      <c r="A1314" s="172" t="s">
        <v>137</v>
      </c>
      <c r="B1314" s="161" t="s">
        <v>796</v>
      </c>
      <c r="C1314" s="172" t="s">
        <v>23</v>
      </c>
      <c r="D1314" s="172" t="s">
        <v>797</v>
      </c>
      <c r="E1314" s="386" t="s">
        <v>762</v>
      </c>
      <c r="F1314" s="386"/>
      <c r="G1314" s="164" t="s">
        <v>109</v>
      </c>
      <c r="H1314" s="162">
        <v>1.4399999999999999E-5</v>
      </c>
      <c r="I1314" s="165">
        <v>74474.5</v>
      </c>
      <c r="J1314" s="165">
        <v>1.07</v>
      </c>
    </row>
    <row r="1315" spans="1:10" ht="51.95" customHeight="1" x14ac:dyDescent="0.2">
      <c r="A1315" s="172" t="s">
        <v>137</v>
      </c>
      <c r="B1315" s="161" t="s">
        <v>798</v>
      </c>
      <c r="C1315" s="172" t="s">
        <v>23</v>
      </c>
      <c r="D1315" s="172" t="s">
        <v>799</v>
      </c>
      <c r="E1315" s="386" t="s">
        <v>762</v>
      </c>
      <c r="F1315" s="386"/>
      <c r="G1315" s="164" t="s">
        <v>109</v>
      </c>
      <c r="H1315" s="162">
        <v>1.4100000000000001E-5</v>
      </c>
      <c r="I1315" s="165">
        <v>590000</v>
      </c>
      <c r="J1315" s="165">
        <v>8.31</v>
      </c>
    </row>
    <row r="1316" spans="1:10" ht="25.5" x14ac:dyDescent="0.2">
      <c r="A1316" s="171"/>
      <c r="B1316" s="171"/>
      <c r="C1316" s="171"/>
      <c r="D1316" s="171"/>
      <c r="E1316" s="171" t="s">
        <v>465</v>
      </c>
      <c r="F1316" s="159">
        <v>0</v>
      </c>
      <c r="G1316" s="171" t="s">
        <v>466</v>
      </c>
      <c r="H1316" s="159">
        <v>0</v>
      </c>
      <c r="I1316" s="171" t="s">
        <v>467</v>
      </c>
      <c r="J1316" s="159">
        <v>0</v>
      </c>
    </row>
    <row r="1317" spans="1:10" ht="15" thickBot="1" x14ac:dyDescent="0.25">
      <c r="A1317" s="171"/>
      <c r="B1317" s="171"/>
      <c r="C1317" s="171"/>
      <c r="D1317" s="171"/>
      <c r="E1317" s="171" t="s">
        <v>468</v>
      </c>
      <c r="F1317" s="159">
        <v>2.19</v>
      </c>
      <c r="G1317" s="171"/>
      <c r="H1317" s="384" t="s">
        <v>469</v>
      </c>
      <c r="I1317" s="384"/>
      <c r="J1317" s="159">
        <v>11.57</v>
      </c>
    </row>
    <row r="1318" spans="1:10" ht="0.95" customHeight="1" thickTop="1" x14ac:dyDescent="0.2">
      <c r="A1318" s="160"/>
      <c r="B1318" s="160"/>
      <c r="C1318" s="160"/>
      <c r="D1318" s="160"/>
      <c r="E1318" s="160"/>
      <c r="F1318" s="160"/>
      <c r="G1318" s="160"/>
      <c r="H1318" s="160"/>
      <c r="I1318" s="160"/>
      <c r="J1318" s="160"/>
    </row>
    <row r="1319" spans="1:10" ht="18" customHeight="1" x14ac:dyDescent="0.2">
      <c r="A1319" s="168"/>
      <c r="B1319" s="133" t="s">
        <v>8</v>
      </c>
      <c r="C1319" s="168" t="s">
        <v>9</v>
      </c>
      <c r="D1319" s="168" t="s">
        <v>10</v>
      </c>
      <c r="E1319" s="349" t="s">
        <v>454</v>
      </c>
      <c r="F1319" s="349"/>
      <c r="G1319" s="169" t="s">
        <v>11</v>
      </c>
      <c r="H1319" s="133" t="s">
        <v>12</v>
      </c>
      <c r="I1319" s="133" t="s">
        <v>13</v>
      </c>
      <c r="J1319" s="133" t="s">
        <v>15</v>
      </c>
    </row>
    <row r="1320" spans="1:10" ht="51.95" customHeight="1" x14ac:dyDescent="0.2">
      <c r="A1320" s="138" t="s">
        <v>133</v>
      </c>
      <c r="B1320" s="139" t="s">
        <v>784</v>
      </c>
      <c r="C1320" s="138" t="s">
        <v>23</v>
      </c>
      <c r="D1320" s="138" t="s">
        <v>785</v>
      </c>
      <c r="E1320" s="385" t="s">
        <v>751</v>
      </c>
      <c r="F1320" s="385"/>
      <c r="G1320" s="140" t="s">
        <v>39</v>
      </c>
      <c r="H1320" s="154">
        <v>1</v>
      </c>
      <c r="I1320" s="141">
        <v>43.06</v>
      </c>
      <c r="J1320" s="141">
        <v>43.06</v>
      </c>
    </row>
    <row r="1321" spans="1:10" ht="26.1" customHeight="1" x14ac:dyDescent="0.2">
      <c r="A1321" s="172" t="s">
        <v>137</v>
      </c>
      <c r="B1321" s="161" t="s">
        <v>796</v>
      </c>
      <c r="C1321" s="172" t="s">
        <v>23</v>
      </c>
      <c r="D1321" s="172" t="s">
        <v>797</v>
      </c>
      <c r="E1321" s="386" t="s">
        <v>762</v>
      </c>
      <c r="F1321" s="386"/>
      <c r="G1321" s="164" t="s">
        <v>109</v>
      </c>
      <c r="H1321" s="162">
        <v>6.8899999999999994E-5</v>
      </c>
      <c r="I1321" s="165">
        <v>74474.5</v>
      </c>
      <c r="J1321" s="165">
        <v>5.13</v>
      </c>
    </row>
    <row r="1322" spans="1:10" ht="51.95" customHeight="1" x14ac:dyDescent="0.2">
      <c r="A1322" s="172" t="s">
        <v>137</v>
      </c>
      <c r="B1322" s="161" t="s">
        <v>798</v>
      </c>
      <c r="C1322" s="172" t="s">
        <v>23</v>
      </c>
      <c r="D1322" s="172" t="s">
        <v>799</v>
      </c>
      <c r="E1322" s="386" t="s">
        <v>762</v>
      </c>
      <c r="F1322" s="386"/>
      <c r="G1322" s="164" t="s">
        <v>109</v>
      </c>
      <c r="H1322" s="162">
        <v>6.4300000000000004E-5</v>
      </c>
      <c r="I1322" s="165">
        <v>590000</v>
      </c>
      <c r="J1322" s="165">
        <v>37.93</v>
      </c>
    </row>
    <row r="1323" spans="1:10" ht="25.5" x14ac:dyDescent="0.2">
      <c r="A1323" s="171"/>
      <c r="B1323" s="171"/>
      <c r="C1323" s="171"/>
      <c r="D1323" s="171"/>
      <c r="E1323" s="171" t="s">
        <v>465</v>
      </c>
      <c r="F1323" s="159">
        <v>0</v>
      </c>
      <c r="G1323" s="171" t="s">
        <v>466</v>
      </c>
      <c r="H1323" s="159">
        <v>0</v>
      </c>
      <c r="I1323" s="171" t="s">
        <v>467</v>
      </c>
      <c r="J1323" s="159">
        <v>0</v>
      </c>
    </row>
    <row r="1324" spans="1:10" ht="15" thickBot="1" x14ac:dyDescent="0.25">
      <c r="A1324" s="171"/>
      <c r="B1324" s="171"/>
      <c r="C1324" s="171"/>
      <c r="D1324" s="171"/>
      <c r="E1324" s="171" t="s">
        <v>468</v>
      </c>
      <c r="F1324" s="159">
        <v>10.06</v>
      </c>
      <c r="G1324" s="171"/>
      <c r="H1324" s="384" t="s">
        <v>469</v>
      </c>
      <c r="I1324" s="384"/>
      <c r="J1324" s="159">
        <v>53.12</v>
      </c>
    </row>
    <row r="1325" spans="1:10" ht="0.95" customHeight="1" thickTop="1" x14ac:dyDescent="0.2">
      <c r="A1325" s="160"/>
      <c r="B1325" s="160"/>
      <c r="C1325" s="160"/>
      <c r="D1325" s="160"/>
      <c r="E1325" s="160"/>
      <c r="F1325" s="160"/>
      <c r="G1325" s="160"/>
      <c r="H1325" s="160"/>
      <c r="I1325" s="160"/>
      <c r="J1325" s="160"/>
    </row>
    <row r="1326" spans="1:10" ht="18" customHeight="1" x14ac:dyDescent="0.2">
      <c r="A1326" s="168"/>
      <c r="B1326" s="133" t="s">
        <v>8</v>
      </c>
      <c r="C1326" s="168" t="s">
        <v>9</v>
      </c>
      <c r="D1326" s="168" t="s">
        <v>10</v>
      </c>
      <c r="E1326" s="349" t="s">
        <v>454</v>
      </c>
      <c r="F1326" s="349"/>
      <c r="G1326" s="169" t="s">
        <v>11</v>
      </c>
      <c r="H1326" s="133" t="s">
        <v>12</v>
      </c>
      <c r="I1326" s="133" t="s">
        <v>13</v>
      </c>
      <c r="J1326" s="133" t="s">
        <v>15</v>
      </c>
    </row>
    <row r="1327" spans="1:10" ht="51.95" customHeight="1" x14ac:dyDescent="0.2">
      <c r="A1327" s="138" t="s">
        <v>133</v>
      </c>
      <c r="B1327" s="139" t="s">
        <v>786</v>
      </c>
      <c r="C1327" s="138" t="s">
        <v>23</v>
      </c>
      <c r="D1327" s="138" t="s">
        <v>787</v>
      </c>
      <c r="E1327" s="385" t="s">
        <v>751</v>
      </c>
      <c r="F1327" s="385"/>
      <c r="G1327" s="140" t="s">
        <v>39</v>
      </c>
      <c r="H1327" s="154">
        <v>1</v>
      </c>
      <c r="I1327" s="141">
        <v>190.56</v>
      </c>
      <c r="J1327" s="141">
        <v>190.56</v>
      </c>
    </row>
    <row r="1328" spans="1:10" ht="26.1" customHeight="1" x14ac:dyDescent="0.2">
      <c r="A1328" s="172" t="s">
        <v>137</v>
      </c>
      <c r="B1328" s="161" t="s">
        <v>765</v>
      </c>
      <c r="C1328" s="172" t="s">
        <v>23</v>
      </c>
      <c r="D1328" s="172" t="s">
        <v>766</v>
      </c>
      <c r="E1328" s="386" t="s">
        <v>521</v>
      </c>
      <c r="F1328" s="386"/>
      <c r="G1328" s="164" t="s">
        <v>767</v>
      </c>
      <c r="H1328" s="162">
        <v>26.43</v>
      </c>
      <c r="I1328" s="165">
        <v>7.21</v>
      </c>
      <c r="J1328" s="165">
        <v>190.56</v>
      </c>
    </row>
    <row r="1329" spans="1:10" ht="25.5" x14ac:dyDescent="0.2">
      <c r="A1329" s="171"/>
      <c r="B1329" s="171"/>
      <c r="C1329" s="171"/>
      <c r="D1329" s="171"/>
      <c r="E1329" s="171" t="s">
        <v>465</v>
      </c>
      <c r="F1329" s="159">
        <v>0</v>
      </c>
      <c r="G1329" s="171" t="s">
        <v>466</v>
      </c>
      <c r="H1329" s="159">
        <v>0</v>
      </c>
      <c r="I1329" s="171" t="s">
        <v>467</v>
      </c>
      <c r="J1329" s="159">
        <v>0</v>
      </c>
    </row>
    <row r="1330" spans="1:10" ht="15" thickBot="1" x14ac:dyDescent="0.25">
      <c r="A1330" s="171"/>
      <c r="B1330" s="171"/>
      <c r="C1330" s="171"/>
      <c r="D1330" s="171"/>
      <c r="E1330" s="171" t="s">
        <v>468</v>
      </c>
      <c r="F1330" s="159">
        <v>44.55</v>
      </c>
      <c r="G1330" s="171"/>
      <c r="H1330" s="384" t="s">
        <v>469</v>
      </c>
      <c r="I1330" s="384"/>
      <c r="J1330" s="159">
        <v>235.11</v>
      </c>
    </row>
    <row r="1331" spans="1:10" ht="0.95" customHeight="1" thickTop="1" x14ac:dyDescent="0.2">
      <c r="A1331" s="160"/>
      <c r="B1331" s="160"/>
      <c r="C1331" s="160"/>
      <c r="D1331" s="160"/>
      <c r="E1331" s="160"/>
      <c r="F1331" s="160"/>
      <c r="G1331" s="160"/>
      <c r="H1331" s="160"/>
      <c r="I1331" s="160"/>
      <c r="J1331" s="160"/>
    </row>
    <row r="1332" spans="1:10" ht="18" customHeight="1" x14ac:dyDescent="0.2">
      <c r="A1332" s="168"/>
      <c r="B1332" s="133" t="s">
        <v>8</v>
      </c>
      <c r="C1332" s="168" t="s">
        <v>9</v>
      </c>
      <c r="D1332" s="168" t="s">
        <v>10</v>
      </c>
      <c r="E1332" s="349" t="s">
        <v>454</v>
      </c>
      <c r="F1332" s="349"/>
      <c r="G1332" s="169" t="s">
        <v>11</v>
      </c>
      <c r="H1332" s="133" t="s">
        <v>12</v>
      </c>
      <c r="I1332" s="133" t="s">
        <v>13</v>
      </c>
      <c r="J1332" s="133" t="s">
        <v>15</v>
      </c>
    </row>
    <row r="1333" spans="1:10" ht="51.95" customHeight="1" x14ac:dyDescent="0.2">
      <c r="A1333" s="138" t="s">
        <v>133</v>
      </c>
      <c r="B1333" s="139" t="s">
        <v>1150</v>
      </c>
      <c r="C1333" s="138" t="s">
        <v>23</v>
      </c>
      <c r="D1333" s="138" t="s">
        <v>1151</v>
      </c>
      <c r="E1333" s="385" t="s">
        <v>573</v>
      </c>
      <c r="F1333" s="385"/>
      <c r="G1333" s="140" t="s">
        <v>48</v>
      </c>
      <c r="H1333" s="154">
        <v>1</v>
      </c>
      <c r="I1333" s="141">
        <v>9.64</v>
      </c>
      <c r="J1333" s="141">
        <v>9.64</v>
      </c>
    </row>
    <row r="1334" spans="1:10" ht="39" customHeight="1" x14ac:dyDescent="0.2">
      <c r="A1334" s="170" t="s">
        <v>134</v>
      </c>
      <c r="B1334" s="155" t="s">
        <v>1274</v>
      </c>
      <c r="C1334" s="170" t="s">
        <v>23</v>
      </c>
      <c r="D1334" s="170" t="s">
        <v>1275</v>
      </c>
      <c r="E1334" s="387" t="s">
        <v>462</v>
      </c>
      <c r="F1334" s="387"/>
      <c r="G1334" s="156" t="s">
        <v>135</v>
      </c>
      <c r="H1334" s="157">
        <v>7.1195E-3</v>
      </c>
      <c r="I1334" s="158">
        <v>199.86</v>
      </c>
      <c r="J1334" s="158">
        <v>1.42</v>
      </c>
    </row>
    <row r="1335" spans="1:10" ht="39" customHeight="1" x14ac:dyDescent="0.2">
      <c r="A1335" s="170" t="s">
        <v>134</v>
      </c>
      <c r="B1335" s="155" t="s">
        <v>1276</v>
      </c>
      <c r="C1335" s="170" t="s">
        <v>23</v>
      </c>
      <c r="D1335" s="170" t="s">
        <v>1277</v>
      </c>
      <c r="E1335" s="387" t="s">
        <v>462</v>
      </c>
      <c r="F1335" s="387"/>
      <c r="G1335" s="156" t="s">
        <v>136</v>
      </c>
      <c r="H1335" s="157">
        <v>1.4256400000000001E-2</v>
      </c>
      <c r="I1335" s="158">
        <v>92.28</v>
      </c>
      <c r="J1335" s="158">
        <v>1.31</v>
      </c>
    </row>
    <row r="1336" spans="1:10" ht="51.95" customHeight="1" x14ac:dyDescent="0.2">
      <c r="A1336" s="170" t="s">
        <v>134</v>
      </c>
      <c r="B1336" s="155" t="s">
        <v>1264</v>
      </c>
      <c r="C1336" s="170" t="s">
        <v>23</v>
      </c>
      <c r="D1336" s="170" t="s">
        <v>1265</v>
      </c>
      <c r="E1336" s="387" t="s">
        <v>462</v>
      </c>
      <c r="F1336" s="387"/>
      <c r="G1336" s="156" t="s">
        <v>135</v>
      </c>
      <c r="H1336" s="157">
        <v>2.5600700000000001E-2</v>
      </c>
      <c r="I1336" s="158">
        <v>219.1</v>
      </c>
      <c r="J1336" s="158">
        <v>5.6</v>
      </c>
    </row>
    <row r="1337" spans="1:10" ht="51.95" customHeight="1" x14ac:dyDescent="0.2">
      <c r="A1337" s="170" t="s">
        <v>134</v>
      </c>
      <c r="B1337" s="155" t="s">
        <v>1256</v>
      </c>
      <c r="C1337" s="170" t="s">
        <v>23</v>
      </c>
      <c r="D1337" s="170" t="s">
        <v>1257</v>
      </c>
      <c r="E1337" s="387" t="s">
        <v>462</v>
      </c>
      <c r="F1337" s="387"/>
      <c r="G1337" s="156" t="s">
        <v>136</v>
      </c>
      <c r="H1337" s="157">
        <v>1.84414E-2</v>
      </c>
      <c r="I1337" s="158">
        <v>71.44</v>
      </c>
      <c r="J1337" s="158">
        <v>1.31</v>
      </c>
    </row>
    <row r="1338" spans="1:10" ht="25.5" x14ac:dyDescent="0.2">
      <c r="A1338" s="171"/>
      <c r="B1338" s="171"/>
      <c r="C1338" s="171"/>
      <c r="D1338" s="171"/>
      <c r="E1338" s="171" t="s">
        <v>465</v>
      </c>
      <c r="F1338" s="159">
        <v>1.75</v>
      </c>
      <c r="G1338" s="171" t="s">
        <v>466</v>
      </c>
      <c r="H1338" s="159">
        <v>0</v>
      </c>
      <c r="I1338" s="171" t="s">
        <v>467</v>
      </c>
      <c r="J1338" s="159">
        <v>1.75</v>
      </c>
    </row>
    <row r="1339" spans="1:10" ht="15" thickBot="1" x14ac:dyDescent="0.25">
      <c r="A1339" s="171"/>
      <c r="B1339" s="171"/>
      <c r="C1339" s="171"/>
      <c r="D1339" s="171"/>
      <c r="E1339" s="171" t="s">
        <v>468</v>
      </c>
      <c r="F1339" s="159">
        <v>2.25</v>
      </c>
      <c r="G1339" s="171"/>
      <c r="H1339" s="384" t="s">
        <v>469</v>
      </c>
      <c r="I1339" s="384"/>
      <c r="J1339" s="159">
        <v>11.89</v>
      </c>
    </row>
    <row r="1340" spans="1:10" ht="0.95" customHeight="1" thickTop="1" x14ac:dyDescent="0.2">
      <c r="A1340" s="160"/>
      <c r="B1340" s="160"/>
      <c r="C1340" s="160"/>
      <c r="D1340" s="160"/>
      <c r="E1340" s="160"/>
      <c r="F1340" s="160"/>
      <c r="G1340" s="160"/>
      <c r="H1340" s="160"/>
      <c r="I1340" s="160"/>
      <c r="J1340" s="160"/>
    </row>
    <row r="1341" spans="1:10" ht="18" customHeight="1" x14ac:dyDescent="0.2">
      <c r="A1341" s="168"/>
      <c r="B1341" s="133" t="s">
        <v>8</v>
      </c>
      <c r="C1341" s="168" t="s">
        <v>9</v>
      </c>
      <c r="D1341" s="168" t="s">
        <v>10</v>
      </c>
      <c r="E1341" s="349" t="s">
        <v>454</v>
      </c>
      <c r="F1341" s="349"/>
      <c r="G1341" s="169" t="s">
        <v>11</v>
      </c>
      <c r="H1341" s="133" t="s">
        <v>12</v>
      </c>
      <c r="I1341" s="133" t="s">
        <v>13</v>
      </c>
      <c r="J1341" s="133" t="s">
        <v>15</v>
      </c>
    </row>
    <row r="1342" spans="1:10" ht="24" customHeight="1" x14ac:dyDescent="0.2">
      <c r="A1342" s="138" t="s">
        <v>133</v>
      </c>
      <c r="B1342" s="139" t="s">
        <v>1186</v>
      </c>
      <c r="C1342" s="138" t="s">
        <v>23</v>
      </c>
      <c r="D1342" s="138" t="s">
        <v>1187</v>
      </c>
      <c r="E1342" s="385" t="s">
        <v>459</v>
      </c>
      <c r="F1342" s="385"/>
      <c r="G1342" s="140" t="s">
        <v>39</v>
      </c>
      <c r="H1342" s="154">
        <v>1</v>
      </c>
      <c r="I1342" s="141">
        <v>29.23</v>
      </c>
      <c r="J1342" s="141">
        <v>29.23</v>
      </c>
    </row>
    <row r="1343" spans="1:10" ht="26.1" customHeight="1" x14ac:dyDescent="0.2">
      <c r="A1343" s="170" t="s">
        <v>134</v>
      </c>
      <c r="B1343" s="155" t="s">
        <v>1278</v>
      </c>
      <c r="C1343" s="170" t="s">
        <v>23</v>
      </c>
      <c r="D1343" s="170" t="s">
        <v>1279</v>
      </c>
      <c r="E1343" s="387" t="s">
        <v>459</v>
      </c>
      <c r="F1343" s="387"/>
      <c r="G1343" s="156" t="s">
        <v>39</v>
      </c>
      <c r="H1343" s="157">
        <v>1</v>
      </c>
      <c r="I1343" s="158">
        <v>0.26</v>
      </c>
      <c r="J1343" s="158">
        <v>0.26</v>
      </c>
    </row>
    <row r="1344" spans="1:10" ht="24" customHeight="1" x14ac:dyDescent="0.2">
      <c r="A1344" s="172" t="s">
        <v>137</v>
      </c>
      <c r="B1344" s="161" t="s">
        <v>1280</v>
      </c>
      <c r="C1344" s="172" t="s">
        <v>23</v>
      </c>
      <c r="D1344" s="172" t="s">
        <v>1281</v>
      </c>
      <c r="E1344" s="386" t="s">
        <v>470</v>
      </c>
      <c r="F1344" s="386"/>
      <c r="G1344" s="164" t="s">
        <v>39</v>
      </c>
      <c r="H1344" s="162">
        <v>1</v>
      </c>
      <c r="I1344" s="165">
        <v>22.76</v>
      </c>
      <c r="J1344" s="165">
        <v>22.76</v>
      </c>
    </row>
    <row r="1345" spans="1:10" ht="26.1" customHeight="1" x14ac:dyDescent="0.2">
      <c r="A1345" s="172" t="s">
        <v>137</v>
      </c>
      <c r="B1345" s="161" t="s">
        <v>705</v>
      </c>
      <c r="C1345" s="172" t="s">
        <v>23</v>
      </c>
      <c r="D1345" s="172" t="s">
        <v>706</v>
      </c>
      <c r="E1345" s="386" t="s">
        <v>707</v>
      </c>
      <c r="F1345" s="386"/>
      <c r="G1345" s="164" t="s">
        <v>39</v>
      </c>
      <c r="H1345" s="162">
        <v>1</v>
      </c>
      <c r="I1345" s="165">
        <v>1.82</v>
      </c>
      <c r="J1345" s="165">
        <v>1.82</v>
      </c>
    </row>
    <row r="1346" spans="1:10" ht="26.1" customHeight="1" x14ac:dyDescent="0.2">
      <c r="A1346" s="172" t="s">
        <v>137</v>
      </c>
      <c r="B1346" s="161" t="s">
        <v>708</v>
      </c>
      <c r="C1346" s="172" t="s">
        <v>23</v>
      </c>
      <c r="D1346" s="172" t="s">
        <v>709</v>
      </c>
      <c r="E1346" s="386" t="s">
        <v>707</v>
      </c>
      <c r="F1346" s="386"/>
      <c r="G1346" s="164" t="s">
        <v>39</v>
      </c>
      <c r="H1346" s="162">
        <v>1</v>
      </c>
      <c r="I1346" s="165">
        <v>1.02</v>
      </c>
      <c r="J1346" s="165">
        <v>1.02</v>
      </c>
    </row>
    <row r="1347" spans="1:10" ht="26.1" customHeight="1" x14ac:dyDescent="0.2">
      <c r="A1347" s="172" t="s">
        <v>137</v>
      </c>
      <c r="B1347" s="161" t="s">
        <v>710</v>
      </c>
      <c r="C1347" s="172" t="s">
        <v>23</v>
      </c>
      <c r="D1347" s="172" t="s">
        <v>711</v>
      </c>
      <c r="E1347" s="386" t="s">
        <v>707</v>
      </c>
      <c r="F1347" s="386"/>
      <c r="G1347" s="164" t="s">
        <v>39</v>
      </c>
      <c r="H1347" s="162">
        <v>1</v>
      </c>
      <c r="I1347" s="165">
        <v>1.36</v>
      </c>
      <c r="J1347" s="165">
        <v>1.36</v>
      </c>
    </row>
    <row r="1348" spans="1:10" ht="26.1" customHeight="1" x14ac:dyDescent="0.2">
      <c r="A1348" s="172" t="s">
        <v>137</v>
      </c>
      <c r="B1348" s="161" t="s">
        <v>712</v>
      </c>
      <c r="C1348" s="172" t="s">
        <v>23</v>
      </c>
      <c r="D1348" s="172" t="s">
        <v>713</v>
      </c>
      <c r="E1348" s="386" t="s">
        <v>707</v>
      </c>
      <c r="F1348" s="386"/>
      <c r="G1348" s="164" t="s">
        <v>39</v>
      </c>
      <c r="H1348" s="162">
        <v>1</v>
      </c>
      <c r="I1348" s="165">
        <v>0.11</v>
      </c>
      <c r="J1348" s="165">
        <v>0.11</v>
      </c>
    </row>
    <row r="1349" spans="1:10" ht="26.1" customHeight="1" x14ac:dyDescent="0.2">
      <c r="A1349" s="172" t="s">
        <v>137</v>
      </c>
      <c r="B1349" s="161" t="s">
        <v>1282</v>
      </c>
      <c r="C1349" s="172" t="s">
        <v>23</v>
      </c>
      <c r="D1349" s="172" t="s">
        <v>1283</v>
      </c>
      <c r="E1349" s="386" t="s">
        <v>707</v>
      </c>
      <c r="F1349" s="386"/>
      <c r="G1349" s="164" t="s">
        <v>39</v>
      </c>
      <c r="H1349" s="162">
        <v>1</v>
      </c>
      <c r="I1349" s="165">
        <v>0.3</v>
      </c>
      <c r="J1349" s="165">
        <v>0.3</v>
      </c>
    </row>
    <row r="1350" spans="1:10" ht="26.1" customHeight="1" x14ac:dyDescent="0.2">
      <c r="A1350" s="172" t="s">
        <v>137</v>
      </c>
      <c r="B1350" s="161" t="s">
        <v>1284</v>
      </c>
      <c r="C1350" s="172" t="s">
        <v>23</v>
      </c>
      <c r="D1350" s="172" t="s">
        <v>1285</v>
      </c>
      <c r="E1350" s="386" t="s">
        <v>707</v>
      </c>
      <c r="F1350" s="386"/>
      <c r="G1350" s="164" t="s">
        <v>39</v>
      </c>
      <c r="H1350" s="162">
        <v>1</v>
      </c>
      <c r="I1350" s="165">
        <v>1.6</v>
      </c>
      <c r="J1350" s="165">
        <v>1.6</v>
      </c>
    </row>
    <row r="1351" spans="1:10" ht="25.5" x14ac:dyDescent="0.2">
      <c r="A1351" s="171"/>
      <c r="B1351" s="171"/>
      <c r="C1351" s="171"/>
      <c r="D1351" s="171"/>
      <c r="E1351" s="171" t="s">
        <v>465</v>
      </c>
      <c r="F1351" s="159">
        <v>23.02</v>
      </c>
      <c r="G1351" s="171" t="s">
        <v>466</v>
      </c>
      <c r="H1351" s="159">
        <v>0</v>
      </c>
      <c r="I1351" s="171" t="s">
        <v>467</v>
      </c>
      <c r="J1351" s="159">
        <v>23.02</v>
      </c>
    </row>
    <row r="1352" spans="1:10" ht="15" thickBot="1" x14ac:dyDescent="0.25">
      <c r="A1352" s="171"/>
      <c r="B1352" s="171"/>
      <c r="C1352" s="171"/>
      <c r="D1352" s="171"/>
      <c r="E1352" s="171" t="s">
        <v>468</v>
      </c>
      <c r="F1352" s="159">
        <v>6.83</v>
      </c>
      <c r="G1352" s="171"/>
      <c r="H1352" s="384" t="s">
        <v>469</v>
      </c>
      <c r="I1352" s="384"/>
      <c r="J1352" s="159">
        <v>36.06</v>
      </c>
    </row>
    <row r="1353" spans="1:10" ht="0.95" customHeight="1" thickTop="1" x14ac:dyDescent="0.2">
      <c r="A1353" s="160"/>
      <c r="B1353" s="160"/>
      <c r="C1353" s="160"/>
      <c r="D1353" s="160"/>
      <c r="E1353" s="160"/>
      <c r="F1353" s="160"/>
      <c r="G1353" s="160"/>
      <c r="H1353" s="160"/>
      <c r="I1353" s="160"/>
      <c r="J1353" s="160"/>
    </row>
    <row r="1354" spans="1:10" ht="18" customHeight="1" x14ac:dyDescent="0.2">
      <c r="A1354" s="168"/>
      <c r="B1354" s="133" t="s">
        <v>8</v>
      </c>
      <c r="C1354" s="168" t="s">
        <v>9</v>
      </c>
      <c r="D1354" s="168" t="s">
        <v>10</v>
      </c>
      <c r="E1354" s="349" t="s">
        <v>454</v>
      </c>
      <c r="F1354" s="349"/>
      <c r="G1354" s="169" t="s">
        <v>11</v>
      </c>
      <c r="H1354" s="133" t="s">
        <v>12</v>
      </c>
      <c r="I1354" s="133" t="s">
        <v>13</v>
      </c>
      <c r="J1354" s="133" t="s">
        <v>15</v>
      </c>
    </row>
    <row r="1355" spans="1:10" ht="26.1" customHeight="1" x14ac:dyDescent="0.2">
      <c r="A1355" s="138" t="s">
        <v>133</v>
      </c>
      <c r="B1355" s="139" t="s">
        <v>1286</v>
      </c>
      <c r="C1355" s="138" t="s">
        <v>23</v>
      </c>
      <c r="D1355" s="138" t="s">
        <v>1287</v>
      </c>
      <c r="E1355" s="385" t="s">
        <v>1288</v>
      </c>
      <c r="F1355" s="385"/>
      <c r="G1355" s="140" t="s">
        <v>1159</v>
      </c>
      <c r="H1355" s="154">
        <v>1</v>
      </c>
      <c r="I1355" s="141">
        <v>8.02</v>
      </c>
      <c r="J1355" s="141">
        <v>8.02</v>
      </c>
    </row>
    <row r="1356" spans="1:10" ht="24" customHeight="1" x14ac:dyDescent="0.2">
      <c r="A1356" s="170" t="s">
        <v>134</v>
      </c>
      <c r="B1356" s="155" t="s">
        <v>1240</v>
      </c>
      <c r="C1356" s="170" t="s">
        <v>23</v>
      </c>
      <c r="D1356" s="170" t="s">
        <v>1241</v>
      </c>
      <c r="E1356" s="387" t="s">
        <v>459</v>
      </c>
      <c r="F1356" s="387"/>
      <c r="G1356" s="156" t="s">
        <v>39</v>
      </c>
      <c r="H1356" s="157">
        <v>8.0000000000000004E-4</v>
      </c>
      <c r="I1356" s="158">
        <v>26.1</v>
      </c>
      <c r="J1356" s="158">
        <v>0.02</v>
      </c>
    </row>
    <row r="1357" spans="1:10" ht="24" customHeight="1" x14ac:dyDescent="0.2">
      <c r="A1357" s="170" t="s">
        <v>134</v>
      </c>
      <c r="B1357" s="155" t="s">
        <v>1250</v>
      </c>
      <c r="C1357" s="170" t="s">
        <v>23</v>
      </c>
      <c r="D1357" s="170" t="s">
        <v>1251</v>
      </c>
      <c r="E1357" s="387" t="s">
        <v>459</v>
      </c>
      <c r="F1357" s="387"/>
      <c r="G1357" s="156" t="s">
        <v>39</v>
      </c>
      <c r="H1357" s="157">
        <v>4.7999999999999996E-3</v>
      </c>
      <c r="I1357" s="158">
        <v>29.66</v>
      </c>
      <c r="J1357" s="158">
        <v>0.14000000000000001</v>
      </c>
    </row>
    <row r="1358" spans="1:10" ht="24" customHeight="1" x14ac:dyDescent="0.2">
      <c r="A1358" s="172" t="s">
        <v>137</v>
      </c>
      <c r="B1358" s="161" t="s">
        <v>1289</v>
      </c>
      <c r="C1358" s="172" t="s">
        <v>23</v>
      </c>
      <c r="D1358" s="172" t="s">
        <v>1290</v>
      </c>
      <c r="E1358" s="386" t="s">
        <v>521</v>
      </c>
      <c r="F1358" s="386"/>
      <c r="G1358" s="164" t="s">
        <v>1159</v>
      </c>
      <c r="H1358" s="162">
        <v>1.1100000000000001</v>
      </c>
      <c r="I1358" s="165">
        <v>7.09</v>
      </c>
      <c r="J1358" s="165">
        <v>7.86</v>
      </c>
    </row>
    <row r="1359" spans="1:10" ht="25.5" x14ac:dyDescent="0.2">
      <c r="A1359" s="171"/>
      <c r="B1359" s="171"/>
      <c r="C1359" s="171"/>
      <c r="D1359" s="171"/>
      <c r="E1359" s="171" t="s">
        <v>465</v>
      </c>
      <c r="F1359" s="159">
        <v>0.12</v>
      </c>
      <c r="G1359" s="171" t="s">
        <v>466</v>
      </c>
      <c r="H1359" s="159">
        <v>0</v>
      </c>
      <c r="I1359" s="171" t="s">
        <v>467</v>
      </c>
      <c r="J1359" s="159">
        <v>0.12</v>
      </c>
    </row>
    <row r="1360" spans="1:10" ht="15" thickBot="1" x14ac:dyDescent="0.25">
      <c r="A1360" s="171"/>
      <c r="B1360" s="171"/>
      <c r="C1360" s="171"/>
      <c r="D1360" s="171"/>
      <c r="E1360" s="171" t="s">
        <v>468</v>
      </c>
      <c r="F1360" s="159">
        <v>1.87</v>
      </c>
      <c r="G1360" s="171"/>
      <c r="H1360" s="384" t="s">
        <v>469</v>
      </c>
      <c r="I1360" s="384"/>
      <c r="J1360" s="159">
        <v>9.89</v>
      </c>
    </row>
    <row r="1361" spans="1:10" ht="0.95" customHeight="1" thickTop="1" x14ac:dyDescent="0.2">
      <c r="A1361" s="160"/>
      <c r="B1361" s="160"/>
      <c r="C1361" s="160"/>
      <c r="D1361" s="160"/>
      <c r="E1361" s="160"/>
      <c r="F1361" s="160"/>
      <c r="G1361" s="160"/>
      <c r="H1361" s="160"/>
      <c r="I1361" s="160"/>
      <c r="J1361" s="160"/>
    </row>
    <row r="1362" spans="1:10" ht="18" customHeight="1" x14ac:dyDescent="0.2">
      <c r="A1362" s="168"/>
      <c r="B1362" s="133" t="s">
        <v>8</v>
      </c>
      <c r="C1362" s="168" t="s">
        <v>9</v>
      </c>
      <c r="D1362" s="168" t="s">
        <v>10</v>
      </c>
      <c r="E1362" s="349" t="s">
        <v>454</v>
      </c>
      <c r="F1362" s="349"/>
      <c r="G1362" s="169" t="s">
        <v>11</v>
      </c>
      <c r="H1362" s="133" t="s">
        <v>12</v>
      </c>
      <c r="I1362" s="133" t="s">
        <v>13</v>
      </c>
      <c r="J1362" s="133" t="s">
        <v>15</v>
      </c>
    </row>
    <row r="1363" spans="1:10" ht="26.1" customHeight="1" x14ac:dyDescent="0.2">
      <c r="A1363" s="138" t="s">
        <v>133</v>
      </c>
      <c r="B1363" s="139" t="s">
        <v>1242</v>
      </c>
      <c r="C1363" s="138" t="s">
        <v>23</v>
      </c>
      <c r="D1363" s="138" t="s">
        <v>1243</v>
      </c>
      <c r="E1363" s="385" t="s">
        <v>459</v>
      </c>
      <c r="F1363" s="385"/>
      <c r="G1363" s="140" t="s">
        <v>39</v>
      </c>
      <c r="H1363" s="154">
        <v>1</v>
      </c>
      <c r="I1363" s="141">
        <v>0.22</v>
      </c>
      <c r="J1363" s="141">
        <v>0.22</v>
      </c>
    </row>
    <row r="1364" spans="1:10" ht="24" customHeight="1" x14ac:dyDescent="0.2">
      <c r="A1364" s="172" t="s">
        <v>137</v>
      </c>
      <c r="B1364" s="161" t="s">
        <v>1244</v>
      </c>
      <c r="C1364" s="172" t="s">
        <v>23</v>
      </c>
      <c r="D1364" s="172" t="s">
        <v>1245</v>
      </c>
      <c r="E1364" s="386" t="s">
        <v>470</v>
      </c>
      <c r="F1364" s="386"/>
      <c r="G1364" s="164" t="s">
        <v>39</v>
      </c>
      <c r="H1364" s="162">
        <v>1.154E-2</v>
      </c>
      <c r="I1364" s="165">
        <v>19.239999999999998</v>
      </c>
      <c r="J1364" s="165">
        <v>0.22</v>
      </c>
    </row>
    <row r="1365" spans="1:10" ht="25.5" x14ac:dyDescent="0.2">
      <c r="A1365" s="171"/>
      <c r="B1365" s="171"/>
      <c r="C1365" s="171"/>
      <c r="D1365" s="171"/>
      <c r="E1365" s="171" t="s">
        <v>465</v>
      </c>
      <c r="F1365" s="159">
        <v>0.22</v>
      </c>
      <c r="G1365" s="171" t="s">
        <v>466</v>
      </c>
      <c r="H1365" s="159">
        <v>0</v>
      </c>
      <c r="I1365" s="171" t="s">
        <v>467</v>
      </c>
      <c r="J1365" s="159">
        <v>0.22</v>
      </c>
    </row>
    <row r="1366" spans="1:10" ht="15" thickBot="1" x14ac:dyDescent="0.25">
      <c r="A1366" s="171"/>
      <c r="B1366" s="171"/>
      <c r="C1366" s="171"/>
      <c r="D1366" s="171"/>
      <c r="E1366" s="171" t="s">
        <v>468</v>
      </c>
      <c r="F1366" s="159">
        <v>0.05</v>
      </c>
      <c r="G1366" s="171"/>
      <c r="H1366" s="384" t="s">
        <v>469</v>
      </c>
      <c r="I1366" s="384"/>
      <c r="J1366" s="159">
        <v>0.27</v>
      </c>
    </row>
    <row r="1367" spans="1:10" ht="0.95" customHeight="1" thickTop="1" x14ac:dyDescent="0.2">
      <c r="A1367" s="160"/>
      <c r="B1367" s="160"/>
      <c r="C1367" s="160"/>
      <c r="D1367" s="160"/>
      <c r="E1367" s="160"/>
      <c r="F1367" s="160"/>
      <c r="G1367" s="160"/>
      <c r="H1367" s="160"/>
      <c r="I1367" s="160"/>
      <c r="J1367" s="160"/>
    </row>
    <row r="1368" spans="1:10" ht="18" customHeight="1" x14ac:dyDescent="0.2">
      <c r="A1368" s="168"/>
      <c r="B1368" s="133" t="s">
        <v>8</v>
      </c>
      <c r="C1368" s="168" t="s">
        <v>9</v>
      </c>
      <c r="D1368" s="168" t="s">
        <v>10</v>
      </c>
      <c r="E1368" s="349" t="s">
        <v>454</v>
      </c>
      <c r="F1368" s="349"/>
      <c r="G1368" s="169" t="s">
        <v>11</v>
      </c>
      <c r="H1368" s="133" t="s">
        <v>12</v>
      </c>
      <c r="I1368" s="133" t="s">
        <v>13</v>
      </c>
      <c r="J1368" s="133" t="s">
        <v>15</v>
      </c>
    </row>
    <row r="1369" spans="1:10" ht="26.1" customHeight="1" x14ac:dyDescent="0.2">
      <c r="A1369" s="138" t="s">
        <v>133</v>
      </c>
      <c r="B1369" s="139" t="s">
        <v>1252</v>
      </c>
      <c r="C1369" s="138" t="s">
        <v>23</v>
      </c>
      <c r="D1369" s="138" t="s">
        <v>1253</v>
      </c>
      <c r="E1369" s="385" t="s">
        <v>459</v>
      </c>
      <c r="F1369" s="385"/>
      <c r="G1369" s="140" t="s">
        <v>39</v>
      </c>
      <c r="H1369" s="154">
        <v>1</v>
      </c>
      <c r="I1369" s="141">
        <v>0.26</v>
      </c>
      <c r="J1369" s="141">
        <v>0.26</v>
      </c>
    </row>
    <row r="1370" spans="1:10" ht="24" customHeight="1" x14ac:dyDescent="0.2">
      <c r="A1370" s="172" t="s">
        <v>137</v>
      </c>
      <c r="B1370" s="161" t="s">
        <v>1254</v>
      </c>
      <c r="C1370" s="172" t="s">
        <v>23</v>
      </c>
      <c r="D1370" s="172" t="s">
        <v>1255</v>
      </c>
      <c r="E1370" s="386" t="s">
        <v>470</v>
      </c>
      <c r="F1370" s="386"/>
      <c r="G1370" s="164" t="s">
        <v>39</v>
      </c>
      <c r="H1370" s="162">
        <v>1.154E-2</v>
      </c>
      <c r="I1370" s="165">
        <v>22.76</v>
      </c>
      <c r="J1370" s="165">
        <v>0.26</v>
      </c>
    </row>
    <row r="1371" spans="1:10" ht="25.5" x14ac:dyDescent="0.2">
      <c r="A1371" s="171"/>
      <c r="B1371" s="171"/>
      <c r="C1371" s="171"/>
      <c r="D1371" s="171"/>
      <c r="E1371" s="171" t="s">
        <v>465</v>
      </c>
      <c r="F1371" s="159">
        <v>0.26</v>
      </c>
      <c r="G1371" s="171" t="s">
        <v>466</v>
      </c>
      <c r="H1371" s="159">
        <v>0</v>
      </c>
      <c r="I1371" s="171" t="s">
        <v>467</v>
      </c>
      <c r="J1371" s="159">
        <v>0.26</v>
      </c>
    </row>
    <row r="1372" spans="1:10" ht="15" thickBot="1" x14ac:dyDescent="0.25">
      <c r="A1372" s="171"/>
      <c r="B1372" s="171"/>
      <c r="C1372" s="171"/>
      <c r="D1372" s="171"/>
      <c r="E1372" s="171" t="s">
        <v>468</v>
      </c>
      <c r="F1372" s="159">
        <v>0.06</v>
      </c>
      <c r="G1372" s="171"/>
      <c r="H1372" s="384" t="s">
        <v>469</v>
      </c>
      <c r="I1372" s="384"/>
      <c r="J1372" s="159">
        <v>0.32</v>
      </c>
    </row>
    <row r="1373" spans="1:10" ht="0.95" customHeight="1" thickTop="1" x14ac:dyDescent="0.2">
      <c r="A1373" s="160"/>
      <c r="B1373" s="160"/>
      <c r="C1373" s="160"/>
      <c r="D1373" s="160"/>
      <c r="E1373" s="160"/>
      <c r="F1373" s="160"/>
      <c r="G1373" s="160"/>
      <c r="H1373" s="160"/>
      <c r="I1373" s="160"/>
      <c r="J1373" s="160"/>
    </row>
    <row r="1374" spans="1:10" ht="18" customHeight="1" x14ac:dyDescent="0.2">
      <c r="A1374" s="168"/>
      <c r="B1374" s="133" t="s">
        <v>8</v>
      </c>
      <c r="C1374" s="168" t="s">
        <v>9</v>
      </c>
      <c r="D1374" s="168" t="s">
        <v>10</v>
      </c>
      <c r="E1374" s="349" t="s">
        <v>454</v>
      </c>
      <c r="F1374" s="349"/>
      <c r="G1374" s="169" t="s">
        <v>11</v>
      </c>
      <c r="H1374" s="133" t="s">
        <v>12</v>
      </c>
      <c r="I1374" s="133" t="s">
        <v>13</v>
      </c>
      <c r="J1374" s="133" t="s">
        <v>15</v>
      </c>
    </row>
    <row r="1375" spans="1:10" ht="26.1" customHeight="1" x14ac:dyDescent="0.2">
      <c r="A1375" s="138" t="s">
        <v>133</v>
      </c>
      <c r="B1375" s="139" t="s">
        <v>701</v>
      </c>
      <c r="C1375" s="138" t="s">
        <v>23</v>
      </c>
      <c r="D1375" s="138" t="s">
        <v>702</v>
      </c>
      <c r="E1375" s="385" t="s">
        <v>459</v>
      </c>
      <c r="F1375" s="385"/>
      <c r="G1375" s="140" t="s">
        <v>39</v>
      </c>
      <c r="H1375" s="154">
        <v>1</v>
      </c>
      <c r="I1375" s="141">
        <v>0.24</v>
      </c>
      <c r="J1375" s="141">
        <v>0.24</v>
      </c>
    </row>
    <row r="1376" spans="1:10" ht="26.1" customHeight="1" x14ac:dyDescent="0.2">
      <c r="A1376" s="172" t="s">
        <v>137</v>
      </c>
      <c r="B1376" s="161" t="s">
        <v>703</v>
      </c>
      <c r="C1376" s="172" t="s">
        <v>23</v>
      </c>
      <c r="D1376" s="172" t="s">
        <v>704</v>
      </c>
      <c r="E1376" s="386" t="s">
        <v>470</v>
      </c>
      <c r="F1376" s="386"/>
      <c r="G1376" s="164" t="s">
        <v>39</v>
      </c>
      <c r="H1376" s="162">
        <v>8.3099999999999997E-3</v>
      </c>
      <c r="I1376" s="165">
        <v>29.99</v>
      </c>
      <c r="J1376" s="165">
        <v>0.24</v>
      </c>
    </row>
    <row r="1377" spans="1:10" ht="25.5" x14ac:dyDescent="0.2">
      <c r="A1377" s="171"/>
      <c r="B1377" s="171"/>
      <c r="C1377" s="171"/>
      <c r="D1377" s="171"/>
      <c r="E1377" s="171" t="s">
        <v>465</v>
      </c>
      <c r="F1377" s="159">
        <v>0.24</v>
      </c>
      <c r="G1377" s="171" t="s">
        <v>466</v>
      </c>
      <c r="H1377" s="159">
        <v>0</v>
      </c>
      <c r="I1377" s="171" t="s">
        <v>467</v>
      </c>
      <c r="J1377" s="159">
        <v>0.24</v>
      </c>
    </row>
    <row r="1378" spans="1:10" ht="15" thickBot="1" x14ac:dyDescent="0.25">
      <c r="A1378" s="171"/>
      <c r="B1378" s="171"/>
      <c r="C1378" s="171"/>
      <c r="D1378" s="171"/>
      <c r="E1378" s="171" t="s">
        <v>468</v>
      </c>
      <c r="F1378" s="159">
        <v>0.05</v>
      </c>
      <c r="G1378" s="171"/>
      <c r="H1378" s="384" t="s">
        <v>469</v>
      </c>
      <c r="I1378" s="384"/>
      <c r="J1378" s="159">
        <v>0.28999999999999998</v>
      </c>
    </row>
    <row r="1379" spans="1:10" ht="0.95" customHeight="1" thickTop="1" x14ac:dyDescent="0.2">
      <c r="A1379" s="160"/>
      <c r="B1379" s="160"/>
      <c r="C1379" s="160"/>
      <c r="D1379" s="160"/>
      <c r="E1379" s="160"/>
      <c r="F1379" s="160"/>
      <c r="G1379" s="160"/>
      <c r="H1379" s="160"/>
      <c r="I1379" s="160"/>
      <c r="J1379" s="160"/>
    </row>
    <row r="1380" spans="1:10" ht="18" customHeight="1" x14ac:dyDescent="0.2">
      <c r="A1380" s="168"/>
      <c r="B1380" s="133" t="s">
        <v>8</v>
      </c>
      <c r="C1380" s="168" t="s">
        <v>9</v>
      </c>
      <c r="D1380" s="168" t="s">
        <v>10</v>
      </c>
      <c r="E1380" s="349" t="s">
        <v>454</v>
      </c>
      <c r="F1380" s="349"/>
      <c r="G1380" s="169" t="s">
        <v>11</v>
      </c>
      <c r="H1380" s="133" t="s">
        <v>12</v>
      </c>
      <c r="I1380" s="133" t="s">
        <v>13</v>
      </c>
      <c r="J1380" s="133" t="s">
        <v>15</v>
      </c>
    </row>
    <row r="1381" spans="1:10" ht="26.1" customHeight="1" x14ac:dyDescent="0.2">
      <c r="A1381" s="138" t="s">
        <v>133</v>
      </c>
      <c r="B1381" s="139" t="s">
        <v>1278</v>
      </c>
      <c r="C1381" s="138" t="s">
        <v>23</v>
      </c>
      <c r="D1381" s="138" t="s">
        <v>1279</v>
      </c>
      <c r="E1381" s="385" t="s">
        <v>459</v>
      </c>
      <c r="F1381" s="385"/>
      <c r="G1381" s="140" t="s">
        <v>39</v>
      </c>
      <c r="H1381" s="154">
        <v>1</v>
      </c>
      <c r="I1381" s="141">
        <v>0.26</v>
      </c>
      <c r="J1381" s="141">
        <v>0.26</v>
      </c>
    </row>
    <row r="1382" spans="1:10" ht="24" customHeight="1" x14ac:dyDescent="0.2">
      <c r="A1382" s="172" t="s">
        <v>137</v>
      </c>
      <c r="B1382" s="161" t="s">
        <v>1280</v>
      </c>
      <c r="C1382" s="172" t="s">
        <v>23</v>
      </c>
      <c r="D1382" s="172" t="s">
        <v>1281</v>
      </c>
      <c r="E1382" s="386" t="s">
        <v>470</v>
      </c>
      <c r="F1382" s="386"/>
      <c r="G1382" s="164" t="s">
        <v>39</v>
      </c>
      <c r="H1382" s="162">
        <v>1.154E-2</v>
      </c>
      <c r="I1382" s="165">
        <v>22.76</v>
      </c>
      <c r="J1382" s="165">
        <v>0.26</v>
      </c>
    </row>
    <row r="1383" spans="1:10" ht="25.5" x14ac:dyDescent="0.2">
      <c r="A1383" s="171"/>
      <c r="B1383" s="171"/>
      <c r="C1383" s="171"/>
      <c r="D1383" s="171"/>
      <c r="E1383" s="171" t="s">
        <v>465</v>
      </c>
      <c r="F1383" s="159">
        <v>0.26</v>
      </c>
      <c r="G1383" s="171" t="s">
        <v>466</v>
      </c>
      <c r="H1383" s="159">
        <v>0</v>
      </c>
      <c r="I1383" s="171" t="s">
        <v>467</v>
      </c>
      <c r="J1383" s="159">
        <v>0.26</v>
      </c>
    </row>
    <row r="1384" spans="1:10" ht="15" thickBot="1" x14ac:dyDescent="0.25">
      <c r="A1384" s="171"/>
      <c r="B1384" s="171"/>
      <c r="C1384" s="171"/>
      <c r="D1384" s="171"/>
      <c r="E1384" s="171" t="s">
        <v>468</v>
      </c>
      <c r="F1384" s="159">
        <v>0.06</v>
      </c>
      <c r="G1384" s="171"/>
      <c r="H1384" s="384" t="s">
        <v>469</v>
      </c>
      <c r="I1384" s="384"/>
      <c r="J1384" s="159">
        <v>0.32</v>
      </c>
    </row>
    <row r="1385" spans="1:10" ht="0.95" customHeight="1" thickTop="1" x14ac:dyDescent="0.2">
      <c r="A1385" s="160"/>
      <c r="B1385" s="160"/>
      <c r="C1385" s="160"/>
      <c r="D1385" s="160"/>
      <c r="E1385" s="160"/>
      <c r="F1385" s="160"/>
      <c r="G1385" s="160"/>
      <c r="H1385" s="160"/>
      <c r="I1385" s="160"/>
      <c r="J1385" s="160"/>
    </row>
    <row r="1386" spans="1:10" ht="18" customHeight="1" x14ac:dyDescent="0.2">
      <c r="A1386" s="168"/>
      <c r="B1386" s="133" t="s">
        <v>8</v>
      </c>
      <c r="C1386" s="168" t="s">
        <v>9</v>
      </c>
      <c r="D1386" s="168" t="s">
        <v>10</v>
      </c>
      <c r="E1386" s="349" t="s">
        <v>454</v>
      </c>
      <c r="F1386" s="349"/>
      <c r="G1386" s="169" t="s">
        <v>11</v>
      </c>
      <c r="H1386" s="133" t="s">
        <v>12</v>
      </c>
      <c r="I1386" s="133" t="s">
        <v>13</v>
      </c>
      <c r="J1386" s="133" t="s">
        <v>15</v>
      </c>
    </row>
    <row r="1387" spans="1:10" ht="26.1" customHeight="1" x14ac:dyDescent="0.2">
      <c r="A1387" s="138" t="s">
        <v>133</v>
      </c>
      <c r="B1387" s="139" t="s">
        <v>1291</v>
      </c>
      <c r="C1387" s="138" t="s">
        <v>23</v>
      </c>
      <c r="D1387" s="138" t="s">
        <v>1292</v>
      </c>
      <c r="E1387" s="385" t="s">
        <v>459</v>
      </c>
      <c r="F1387" s="385"/>
      <c r="G1387" s="140" t="s">
        <v>39</v>
      </c>
      <c r="H1387" s="154">
        <v>1</v>
      </c>
      <c r="I1387" s="141">
        <v>2.06</v>
      </c>
      <c r="J1387" s="141">
        <v>2.06</v>
      </c>
    </row>
    <row r="1388" spans="1:10" ht="24" customHeight="1" x14ac:dyDescent="0.2">
      <c r="A1388" s="172" t="s">
        <v>137</v>
      </c>
      <c r="B1388" s="161" t="s">
        <v>1293</v>
      </c>
      <c r="C1388" s="172" t="s">
        <v>23</v>
      </c>
      <c r="D1388" s="172" t="s">
        <v>1294</v>
      </c>
      <c r="E1388" s="386" t="s">
        <v>470</v>
      </c>
      <c r="F1388" s="386"/>
      <c r="G1388" s="164" t="s">
        <v>39</v>
      </c>
      <c r="H1388" s="162">
        <v>1.4760000000000001E-2</v>
      </c>
      <c r="I1388" s="165">
        <v>139.9</v>
      </c>
      <c r="J1388" s="165">
        <v>2.06</v>
      </c>
    </row>
    <row r="1389" spans="1:10" ht="25.5" x14ac:dyDescent="0.2">
      <c r="A1389" s="171"/>
      <c r="B1389" s="171"/>
      <c r="C1389" s="171"/>
      <c r="D1389" s="171"/>
      <c r="E1389" s="171" t="s">
        <v>465</v>
      </c>
      <c r="F1389" s="159">
        <v>2.06</v>
      </c>
      <c r="G1389" s="171" t="s">
        <v>466</v>
      </c>
      <c r="H1389" s="159">
        <v>0</v>
      </c>
      <c r="I1389" s="171" t="s">
        <v>467</v>
      </c>
      <c r="J1389" s="159">
        <v>2.06</v>
      </c>
    </row>
    <row r="1390" spans="1:10" ht="15" thickBot="1" x14ac:dyDescent="0.25">
      <c r="A1390" s="171"/>
      <c r="B1390" s="171"/>
      <c r="C1390" s="171"/>
      <c r="D1390" s="171"/>
      <c r="E1390" s="171" t="s">
        <v>468</v>
      </c>
      <c r="F1390" s="159">
        <v>0.48</v>
      </c>
      <c r="G1390" s="171"/>
      <c r="H1390" s="384" t="s">
        <v>469</v>
      </c>
      <c r="I1390" s="384"/>
      <c r="J1390" s="159">
        <v>2.54</v>
      </c>
    </row>
    <row r="1391" spans="1:10" ht="0.95" customHeight="1" thickTop="1" x14ac:dyDescent="0.2">
      <c r="A1391" s="160"/>
      <c r="B1391" s="160"/>
      <c r="C1391" s="160"/>
      <c r="D1391" s="160"/>
      <c r="E1391" s="160"/>
      <c r="F1391" s="160"/>
      <c r="G1391" s="160"/>
      <c r="H1391" s="160"/>
      <c r="I1391" s="160"/>
      <c r="J1391" s="160"/>
    </row>
    <row r="1392" spans="1:10" ht="18" customHeight="1" x14ac:dyDescent="0.2">
      <c r="A1392" s="168"/>
      <c r="B1392" s="133" t="s">
        <v>8</v>
      </c>
      <c r="C1392" s="168" t="s">
        <v>9</v>
      </c>
      <c r="D1392" s="168" t="s">
        <v>10</v>
      </c>
      <c r="E1392" s="349" t="s">
        <v>454</v>
      </c>
      <c r="F1392" s="349"/>
      <c r="G1392" s="169" t="s">
        <v>11</v>
      </c>
      <c r="H1392" s="133" t="s">
        <v>12</v>
      </c>
      <c r="I1392" s="133" t="s">
        <v>13</v>
      </c>
      <c r="J1392" s="133" t="s">
        <v>15</v>
      </c>
    </row>
    <row r="1393" spans="1:10" ht="26.1" customHeight="1" x14ac:dyDescent="0.2">
      <c r="A1393" s="138" t="s">
        <v>133</v>
      </c>
      <c r="B1393" s="139" t="s">
        <v>1295</v>
      </c>
      <c r="C1393" s="138" t="s">
        <v>23</v>
      </c>
      <c r="D1393" s="138" t="s">
        <v>1296</v>
      </c>
      <c r="E1393" s="385" t="s">
        <v>459</v>
      </c>
      <c r="F1393" s="385"/>
      <c r="G1393" s="140" t="s">
        <v>39</v>
      </c>
      <c r="H1393" s="154">
        <v>1</v>
      </c>
      <c r="I1393" s="141">
        <v>0.09</v>
      </c>
      <c r="J1393" s="141">
        <v>0.09</v>
      </c>
    </row>
    <row r="1394" spans="1:10" ht="24" customHeight="1" x14ac:dyDescent="0.2">
      <c r="A1394" s="172" t="s">
        <v>137</v>
      </c>
      <c r="B1394" s="161" t="s">
        <v>1297</v>
      </c>
      <c r="C1394" s="172" t="s">
        <v>23</v>
      </c>
      <c r="D1394" s="172" t="s">
        <v>1298</v>
      </c>
      <c r="E1394" s="386" t="s">
        <v>470</v>
      </c>
      <c r="F1394" s="386"/>
      <c r="G1394" s="164" t="s">
        <v>39</v>
      </c>
      <c r="H1394" s="162">
        <v>5.0899999999999999E-3</v>
      </c>
      <c r="I1394" s="165">
        <v>19.16</v>
      </c>
      <c r="J1394" s="165">
        <v>0.09</v>
      </c>
    </row>
    <row r="1395" spans="1:10" ht="25.5" x14ac:dyDescent="0.2">
      <c r="A1395" s="171"/>
      <c r="B1395" s="171"/>
      <c r="C1395" s="171"/>
      <c r="D1395" s="171"/>
      <c r="E1395" s="171" t="s">
        <v>465</v>
      </c>
      <c r="F1395" s="159">
        <v>0.09</v>
      </c>
      <c r="G1395" s="171" t="s">
        <v>466</v>
      </c>
      <c r="H1395" s="159">
        <v>0</v>
      </c>
      <c r="I1395" s="171" t="s">
        <v>467</v>
      </c>
      <c r="J1395" s="159">
        <v>0.09</v>
      </c>
    </row>
    <row r="1396" spans="1:10" ht="15" thickBot="1" x14ac:dyDescent="0.25">
      <c r="A1396" s="171"/>
      <c r="B1396" s="171"/>
      <c r="C1396" s="171"/>
      <c r="D1396" s="171"/>
      <c r="E1396" s="171" t="s">
        <v>468</v>
      </c>
      <c r="F1396" s="159">
        <v>0.02</v>
      </c>
      <c r="G1396" s="171"/>
      <c r="H1396" s="384" t="s">
        <v>469</v>
      </c>
      <c r="I1396" s="384"/>
      <c r="J1396" s="159">
        <v>0.11</v>
      </c>
    </row>
    <row r="1397" spans="1:10" ht="0.95" customHeight="1" thickTop="1" x14ac:dyDescent="0.2">
      <c r="A1397" s="160"/>
      <c r="B1397" s="160"/>
      <c r="C1397" s="160"/>
      <c r="D1397" s="160"/>
      <c r="E1397" s="160"/>
      <c r="F1397" s="160"/>
      <c r="G1397" s="160"/>
      <c r="H1397" s="160"/>
      <c r="I1397" s="160"/>
      <c r="J1397" s="160"/>
    </row>
    <row r="1398" spans="1:10" ht="18" customHeight="1" x14ac:dyDescent="0.2">
      <c r="A1398" s="168"/>
      <c r="B1398" s="133" t="s">
        <v>8</v>
      </c>
      <c r="C1398" s="168" t="s">
        <v>9</v>
      </c>
      <c r="D1398" s="168" t="s">
        <v>10</v>
      </c>
      <c r="E1398" s="349" t="s">
        <v>454</v>
      </c>
      <c r="F1398" s="349"/>
      <c r="G1398" s="169" t="s">
        <v>11</v>
      </c>
      <c r="H1398" s="133" t="s">
        <v>12</v>
      </c>
      <c r="I1398" s="133" t="s">
        <v>13</v>
      </c>
      <c r="J1398" s="133" t="s">
        <v>15</v>
      </c>
    </row>
    <row r="1399" spans="1:10" ht="26.1" customHeight="1" x14ac:dyDescent="0.2">
      <c r="A1399" s="138" t="s">
        <v>133</v>
      </c>
      <c r="B1399" s="139" t="s">
        <v>800</v>
      </c>
      <c r="C1399" s="138" t="s">
        <v>23</v>
      </c>
      <c r="D1399" s="138" t="s">
        <v>801</v>
      </c>
      <c r="E1399" s="385" t="s">
        <v>459</v>
      </c>
      <c r="F1399" s="385"/>
      <c r="G1399" s="140" t="s">
        <v>39</v>
      </c>
      <c r="H1399" s="154">
        <v>1</v>
      </c>
      <c r="I1399" s="141">
        <v>0.12</v>
      </c>
      <c r="J1399" s="141">
        <v>0.12</v>
      </c>
    </row>
    <row r="1400" spans="1:10" ht="24" customHeight="1" x14ac:dyDescent="0.2">
      <c r="A1400" s="172" t="s">
        <v>137</v>
      </c>
      <c r="B1400" s="161" t="s">
        <v>802</v>
      </c>
      <c r="C1400" s="172" t="s">
        <v>23</v>
      </c>
      <c r="D1400" s="172" t="s">
        <v>803</v>
      </c>
      <c r="E1400" s="386" t="s">
        <v>470</v>
      </c>
      <c r="F1400" s="386"/>
      <c r="G1400" s="164" t="s">
        <v>39</v>
      </c>
      <c r="H1400" s="162">
        <v>5.0899999999999999E-3</v>
      </c>
      <c r="I1400" s="165">
        <v>23.67</v>
      </c>
      <c r="J1400" s="165">
        <v>0.12</v>
      </c>
    </row>
    <row r="1401" spans="1:10" ht="25.5" x14ac:dyDescent="0.2">
      <c r="A1401" s="171"/>
      <c r="B1401" s="171"/>
      <c r="C1401" s="171"/>
      <c r="D1401" s="171"/>
      <c r="E1401" s="171" t="s">
        <v>465</v>
      </c>
      <c r="F1401" s="159">
        <v>0.12</v>
      </c>
      <c r="G1401" s="171" t="s">
        <v>466</v>
      </c>
      <c r="H1401" s="159">
        <v>0</v>
      </c>
      <c r="I1401" s="171" t="s">
        <v>467</v>
      </c>
      <c r="J1401" s="159">
        <v>0.12</v>
      </c>
    </row>
    <row r="1402" spans="1:10" ht="15" thickBot="1" x14ac:dyDescent="0.25">
      <c r="A1402" s="171"/>
      <c r="B1402" s="171"/>
      <c r="C1402" s="171"/>
      <c r="D1402" s="171"/>
      <c r="E1402" s="171" t="s">
        <v>468</v>
      </c>
      <c r="F1402" s="159">
        <v>0.02</v>
      </c>
      <c r="G1402" s="171"/>
      <c r="H1402" s="384" t="s">
        <v>469</v>
      </c>
      <c r="I1402" s="384"/>
      <c r="J1402" s="159">
        <v>0.14000000000000001</v>
      </c>
    </row>
    <row r="1403" spans="1:10" ht="0.95" customHeight="1" thickTop="1" x14ac:dyDescent="0.2">
      <c r="A1403" s="160"/>
      <c r="B1403" s="160"/>
      <c r="C1403" s="160"/>
      <c r="D1403" s="160"/>
      <c r="E1403" s="160"/>
      <c r="F1403" s="160"/>
      <c r="G1403" s="160"/>
      <c r="H1403" s="160"/>
      <c r="I1403" s="160"/>
      <c r="J1403" s="160"/>
    </row>
    <row r="1404" spans="1:10" ht="18" customHeight="1" x14ac:dyDescent="0.2">
      <c r="A1404" s="168"/>
      <c r="B1404" s="133" t="s">
        <v>8</v>
      </c>
      <c r="C1404" s="168" t="s">
        <v>9</v>
      </c>
      <c r="D1404" s="168" t="s">
        <v>10</v>
      </c>
      <c r="E1404" s="349" t="s">
        <v>454</v>
      </c>
      <c r="F1404" s="349"/>
      <c r="G1404" s="169" t="s">
        <v>11</v>
      </c>
      <c r="H1404" s="133" t="s">
        <v>12</v>
      </c>
      <c r="I1404" s="133" t="s">
        <v>13</v>
      </c>
      <c r="J1404" s="133" t="s">
        <v>15</v>
      </c>
    </row>
    <row r="1405" spans="1:10" ht="26.1" customHeight="1" x14ac:dyDescent="0.2">
      <c r="A1405" s="138" t="s">
        <v>133</v>
      </c>
      <c r="B1405" s="139" t="s">
        <v>804</v>
      </c>
      <c r="C1405" s="138" t="s">
        <v>23</v>
      </c>
      <c r="D1405" s="138" t="s">
        <v>805</v>
      </c>
      <c r="E1405" s="385" t="s">
        <v>459</v>
      </c>
      <c r="F1405" s="385"/>
      <c r="G1405" s="140" t="s">
        <v>39</v>
      </c>
      <c r="H1405" s="154">
        <v>1</v>
      </c>
      <c r="I1405" s="141">
        <v>0.11</v>
      </c>
      <c r="J1405" s="141">
        <v>0.11</v>
      </c>
    </row>
    <row r="1406" spans="1:10" ht="24" customHeight="1" x14ac:dyDescent="0.2">
      <c r="A1406" s="172" t="s">
        <v>137</v>
      </c>
      <c r="B1406" s="161" t="s">
        <v>806</v>
      </c>
      <c r="C1406" s="172" t="s">
        <v>23</v>
      </c>
      <c r="D1406" s="172" t="s">
        <v>807</v>
      </c>
      <c r="E1406" s="386" t="s">
        <v>470</v>
      </c>
      <c r="F1406" s="386"/>
      <c r="G1406" s="164" t="s">
        <v>39</v>
      </c>
      <c r="H1406" s="162">
        <v>5.0899999999999999E-3</v>
      </c>
      <c r="I1406" s="165">
        <v>22.78</v>
      </c>
      <c r="J1406" s="165">
        <v>0.11</v>
      </c>
    </row>
    <row r="1407" spans="1:10" ht="25.5" x14ac:dyDescent="0.2">
      <c r="A1407" s="171"/>
      <c r="B1407" s="171"/>
      <c r="C1407" s="171"/>
      <c r="D1407" s="171"/>
      <c r="E1407" s="171" t="s">
        <v>465</v>
      </c>
      <c r="F1407" s="159">
        <v>0.11</v>
      </c>
      <c r="G1407" s="171" t="s">
        <v>466</v>
      </c>
      <c r="H1407" s="159">
        <v>0</v>
      </c>
      <c r="I1407" s="171" t="s">
        <v>467</v>
      </c>
      <c r="J1407" s="159">
        <v>0.11</v>
      </c>
    </row>
    <row r="1408" spans="1:10" ht="15" thickBot="1" x14ac:dyDescent="0.25">
      <c r="A1408" s="171"/>
      <c r="B1408" s="171"/>
      <c r="C1408" s="171"/>
      <c r="D1408" s="171"/>
      <c r="E1408" s="171" t="s">
        <v>468</v>
      </c>
      <c r="F1408" s="159">
        <v>0.02</v>
      </c>
      <c r="G1408" s="171"/>
      <c r="H1408" s="384" t="s">
        <v>469</v>
      </c>
      <c r="I1408" s="384"/>
      <c r="J1408" s="159">
        <v>0.13</v>
      </c>
    </row>
    <row r="1409" spans="1:10" ht="0.95" customHeight="1" thickTop="1" x14ac:dyDescent="0.2">
      <c r="A1409" s="160"/>
      <c r="B1409" s="160"/>
      <c r="C1409" s="160"/>
      <c r="D1409" s="160"/>
      <c r="E1409" s="160"/>
      <c r="F1409" s="160"/>
      <c r="G1409" s="160"/>
      <c r="H1409" s="160"/>
      <c r="I1409" s="160"/>
      <c r="J1409" s="160"/>
    </row>
    <row r="1410" spans="1:10" ht="18" customHeight="1" x14ac:dyDescent="0.2">
      <c r="A1410" s="168"/>
      <c r="B1410" s="133" t="s">
        <v>8</v>
      </c>
      <c r="C1410" s="168" t="s">
        <v>9</v>
      </c>
      <c r="D1410" s="168" t="s">
        <v>10</v>
      </c>
      <c r="E1410" s="349" t="s">
        <v>454</v>
      </c>
      <c r="F1410" s="349"/>
      <c r="G1410" s="169" t="s">
        <v>11</v>
      </c>
      <c r="H1410" s="133" t="s">
        <v>12</v>
      </c>
      <c r="I1410" s="133" t="s">
        <v>13</v>
      </c>
      <c r="J1410" s="133" t="s">
        <v>15</v>
      </c>
    </row>
    <row r="1411" spans="1:10" ht="26.1" customHeight="1" x14ac:dyDescent="0.2">
      <c r="A1411" s="138" t="s">
        <v>133</v>
      </c>
      <c r="B1411" s="139" t="s">
        <v>808</v>
      </c>
      <c r="C1411" s="138" t="s">
        <v>23</v>
      </c>
      <c r="D1411" s="138" t="s">
        <v>809</v>
      </c>
      <c r="E1411" s="385" t="s">
        <v>459</v>
      </c>
      <c r="F1411" s="385"/>
      <c r="G1411" s="140" t="s">
        <v>39</v>
      </c>
      <c r="H1411" s="154">
        <v>1</v>
      </c>
      <c r="I1411" s="141">
        <v>0.14000000000000001</v>
      </c>
      <c r="J1411" s="141">
        <v>0.14000000000000001</v>
      </c>
    </row>
    <row r="1412" spans="1:10" ht="24" customHeight="1" x14ac:dyDescent="0.2">
      <c r="A1412" s="172" t="s">
        <v>137</v>
      </c>
      <c r="B1412" s="161" t="s">
        <v>810</v>
      </c>
      <c r="C1412" s="172" t="s">
        <v>23</v>
      </c>
      <c r="D1412" s="172" t="s">
        <v>811</v>
      </c>
      <c r="E1412" s="386" t="s">
        <v>470</v>
      </c>
      <c r="F1412" s="386"/>
      <c r="G1412" s="164" t="s">
        <v>39</v>
      </c>
      <c r="H1412" s="162">
        <v>5.0899999999999999E-3</v>
      </c>
      <c r="I1412" s="165">
        <v>28.33</v>
      </c>
      <c r="J1412" s="165">
        <v>0.14000000000000001</v>
      </c>
    </row>
    <row r="1413" spans="1:10" ht="25.5" x14ac:dyDescent="0.2">
      <c r="A1413" s="171"/>
      <c r="B1413" s="171"/>
      <c r="C1413" s="171"/>
      <c r="D1413" s="171"/>
      <c r="E1413" s="171" t="s">
        <v>465</v>
      </c>
      <c r="F1413" s="159">
        <v>0.14000000000000001</v>
      </c>
      <c r="G1413" s="171" t="s">
        <v>466</v>
      </c>
      <c r="H1413" s="159">
        <v>0</v>
      </c>
      <c r="I1413" s="171" t="s">
        <v>467</v>
      </c>
      <c r="J1413" s="159">
        <v>0.14000000000000001</v>
      </c>
    </row>
    <row r="1414" spans="1:10" ht="15" thickBot="1" x14ac:dyDescent="0.25">
      <c r="A1414" s="171"/>
      <c r="B1414" s="171"/>
      <c r="C1414" s="171"/>
      <c r="D1414" s="171"/>
      <c r="E1414" s="171" t="s">
        <v>468</v>
      </c>
      <c r="F1414" s="159">
        <v>0.03</v>
      </c>
      <c r="G1414" s="171"/>
      <c r="H1414" s="384" t="s">
        <v>469</v>
      </c>
      <c r="I1414" s="384"/>
      <c r="J1414" s="159">
        <v>0.17</v>
      </c>
    </row>
    <row r="1415" spans="1:10" ht="0.95" customHeight="1" thickTop="1" x14ac:dyDescent="0.2">
      <c r="A1415" s="160"/>
      <c r="B1415" s="160"/>
      <c r="C1415" s="160"/>
      <c r="D1415" s="160"/>
      <c r="E1415" s="160"/>
      <c r="F1415" s="160"/>
      <c r="G1415" s="160"/>
      <c r="H1415" s="160"/>
      <c r="I1415" s="160"/>
      <c r="J1415" s="160"/>
    </row>
    <row r="1416" spans="1:10" ht="18" customHeight="1" x14ac:dyDescent="0.2">
      <c r="A1416" s="168"/>
      <c r="B1416" s="133" t="s">
        <v>8</v>
      </c>
      <c r="C1416" s="168" t="s">
        <v>9</v>
      </c>
      <c r="D1416" s="168" t="s">
        <v>10</v>
      </c>
      <c r="E1416" s="349" t="s">
        <v>454</v>
      </c>
      <c r="F1416" s="349"/>
      <c r="G1416" s="169" t="s">
        <v>11</v>
      </c>
      <c r="H1416" s="133" t="s">
        <v>12</v>
      </c>
      <c r="I1416" s="133" t="s">
        <v>13</v>
      </c>
      <c r="J1416" s="133" t="s">
        <v>15</v>
      </c>
    </row>
    <row r="1417" spans="1:10" ht="26.1" customHeight="1" x14ac:dyDescent="0.2">
      <c r="A1417" s="138" t="s">
        <v>133</v>
      </c>
      <c r="B1417" s="139" t="s">
        <v>812</v>
      </c>
      <c r="C1417" s="138" t="s">
        <v>23</v>
      </c>
      <c r="D1417" s="138" t="s">
        <v>813</v>
      </c>
      <c r="E1417" s="385" t="s">
        <v>459</v>
      </c>
      <c r="F1417" s="385"/>
      <c r="G1417" s="140" t="s">
        <v>39</v>
      </c>
      <c r="H1417" s="154">
        <v>1</v>
      </c>
      <c r="I1417" s="141">
        <v>0.35</v>
      </c>
      <c r="J1417" s="141">
        <v>0.35</v>
      </c>
    </row>
    <row r="1418" spans="1:10" ht="24" customHeight="1" x14ac:dyDescent="0.2">
      <c r="A1418" s="172" t="s">
        <v>137</v>
      </c>
      <c r="B1418" s="161" t="s">
        <v>814</v>
      </c>
      <c r="C1418" s="172" t="s">
        <v>23</v>
      </c>
      <c r="D1418" s="172" t="s">
        <v>815</v>
      </c>
      <c r="E1418" s="386" t="s">
        <v>470</v>
      </c>
      <c r="F1418" s="386"/>
      <c r="G1418" s="164" t="s">
        <v>39</v>
      </c>
      <c r="H1418" s="162">
        <v>1.154E-2</v>
      </c>
      <c r="I1418" s="165">
        <v>30.33</v>
      </c>
      <c r="J1418" s="165">
        <v>0.35</v>
      </c>
    </row>
    <row r="1419" spans="1:10" ht="25.5" x14ac:dyDescent="0.2">
      <c r="A1419" s="171"/>
      <c r="B1419" s="171"/>
      <c r="C1419" s="171"/>
      <c r="D1419" s="171"/>
      <c r="E1419" s="171" t="s">
        <v>465</v>
      </c>
      <c r="F1419" s="159">
        <v>0.35</v>
      </c>
      <c r="G1419" s="171" t="s">
        <v>466</v>
      </c>
      <c r="H1419" s="159">
        <v>0</v>
      </c>
      <c r="I1419" s="171" t="s">
        <v>467</v>
      </c>
      <c r="J1419" s="159">
        <v>0.35</v>
      </c>
    </row>
    <row r="1420" spans="1:10" ht="15" thickBot="1" x14ac:dyDescent="0.25">
      <c r="A1420" s="171"/>
      <c r="B1420" s="171"/>
      <c r="C1420" s="171"/>
      <c r="D1420" s="171"/>
      <c r="E1420" s="171" t="s">
        <v>468</v>
      </c>
      <c r="F1420" s="159">
        <v>0.08</v>
      </c>
      <c r="G1420" s="171"/>
      <c r="H1420" s="384" t="s">
        <v>469</v>
      </c>
      <c r="I1420" s="384"/>
      <c r="J1420" s="159">
        <v>0.43</v>
      </c>
    </row>
    <row r="1421" spans="1:10" ht="0.95" customHeight="1" thickTop="1" x14ac:dyDescent="0.2">
      <c r="A1421" s="160"/>
      <c r="B1421" s="160"/>
      <c r="C1421" s="160"/>
      <c r="D1421" s="160"/>
      <c r="E1421" s="160"/>
      <c r="F1421" s="160"/>
      <c r="G1421" s="160"/>
      <c r="H1421" s="160"/>
      <c r="I1421" s="160"/>
      <c r="J1421" s="160"/>
    </row>
    <row r="1422" spans="1:10" ht="18" customHeight="1" x14ac:dyDescent="0.2">
      <c r="A1422" s="168"/>
      <c r="B1422" s="133" t="s">
        <v>8</v>
      </c>
      <c r="C1422" s="168" t="s">
        <v>9</v>
      </c>
      <c r="D1422" s="168" t="s">
        <v>10</v>
      </c>
      <c r="E1422" s="349" t="s">
        <v>454</v>
      </c>
      <c r="F1422" s="349"/>
      <c r="G1422" s="169" t="s">
        <v>11</v>
      </c>
      <c r="H1422" s="133" t="s">
        <v>12</v>
      </c>
      <c r="I1422" s="133" t="s">
        <v>13</v>
      </c>
      <c r="J1422" s="133" t="s">
        <v>15</v>
      </c>
    </row>
    <row r="1423" spans="1:10" ht="26.1" customHeight="1" x14ac:dyDescent="0.2">
      <c r="A1423" s="138" t="s">
        <v>133</v>
      </c>
      <c r="B1423" s="139" t="s">
        <v>816</v>
      </c>
      <c r="C1423" s="138" t="s">
        <v>23</v>
      </c>
      <c r="D1423" s="138" t="s">
        <v>817</v>
      </c>
      <c r="E1423" s="385" t="s">
        <v>459</v>
      </c>
      <c r="F1423" s="385"/>
      <c r="G1423" s="140" t="s">
        <v>39</v>
      </c>
      <c r="H1423" s="154">
        <v>1</v>
      </c>
      <c r="I1423" s="141">
        <v>0.37</v>
      </c>
      <c r="J1423" s="141">
        <v>0.37</v>
      </c>
    </row>
    <row r="1424" spans="1:10" ht="24" customHeight="1" x14ac:dyDescent="0.2">
      <c r="A1424" s="172" t="s">
        <v>137</v>
      </c>
      <c r="B1424" s="161" t="s">
        <v>818</v>
      </c>
      <c r="C1424" s="172" t="s">
        <v>23</v>
      </c>
      <c r="D1424" s="172" t="s">
        <v>819</v>
      </c>
      <c r="E1424" s="386" t="s">
        <v>470</v>
      </c>
      <c r="F1424" s="386"/>
      <c r="G1424" s="164" t="s">
        <v>39</v>
      </c>
      <c r="H1424" s="162">
        <v>8.3099999999999997E-3</v>
      </c>
      <c r="I1424" s="165">
        <v>45.54</v>
      </c>
      <c r="J1424" s="165">
        <v>0.37</v>
      </c>
    </row>
    <row r="1425" spans="1:10" ht="25.5" x14ac:dyDescent="0.2">
      <c r="A1425" s="171"/>
      <c r="B1425" s="171"/>
      <c r="C1425" s="171"/>
      <c r="D1425" s="171"/>
      <c r="E1425" s="171" t="s">
        <v>465</v>
      </c>
      <c r="F1425" s="159">
        <v>0.37</v>
      </c>
      <c r="G1425" s="171" t="s">
        <v>466</v>
      </c>
      <c r="H1425" s="159">
        <v>0</v>
      </c>
      <c r="I1425" s="171" t="s">
        <v>467</v>
      </c>
      <c r="J1425" s="159">
        <v>0.37</v>
      </c>
    </row>
    <row r="1426" spans="1:10" ht="15" thickBot="1" x14ac:dyDescent="0.25">
      <c r="A1426" s="171"/>
      <c r="B1426" s="171"/>
      <c r="C1426" s="171"/>
      <c r="D1426" s="171"/>
      <c r="E1426" s="171" t="s">
        <v>468</v>
      </c>
      <c r="F1426" s="159">
        <v>0.08</v>
      </c>
      <c r="G1426" s="171"/>
      <c r="H1426" s="384" t="s">
        <v>469</v>
      </c>
      <c r="I1426" s="384"/>
      <c r="J1426" s="159">
        <v>0.45</v>
      </c>
    </row>
    <row r="1427" spans="1:10" ht="0.95" customHeight="1" thickTop="1" x14ac:dyDescent="0.2">
      <c r="A1427" s="160"/>
      <c r="B1427" s="160"/>
      <c r="C1427" s="160"/>
      <c r="D1427" s="160"/>
      <c r="E1427" s="160"/>
      <c r="F1427" s="160"/>
      <c r="G1427" s="160"/>
      <c r="H1427" s="160"/>
      <c r="I1427" s="160"/>
      <c r="J1427" s="160"/>
    </row>
    <row r="1428" spans="1:10" ht="18" customHeight="1" x14ac:dyDescent="0.2">
      <c r="A1428" s="168"/>
      <c r="B1428" s="133" t="s">
        <v>8</v>
      </c>
      <c r="C1428" s="168" t="s">
        <v>9</v>
      </c>
      <c r="D1428" s="168" t="s">
        <v>10</v>
      </c>
      <c r="E1428" s="349" t="s">
        <v>454</v>
      </c>
      <c r="F1428" s="349"/>
      <c r="G1428" s="169" t="s">
        <v>11</v>
      </c>
      <c r="H1428" s="133" t="s">
        <v>12</v>
      </c>
      <c r="I1428" s="133" t="s">
        <v>13</v>
      </c>
      <c r="J1428" s="133" t="s">
        <v>15</v>
      </c>
    </row>
    <row r="1429" spans="1:10" ht="26.1" customHeight="1" x14ac:dyDescent="0.2">
      <c r="A1429" s="138" t="s">
        <v>133</v>
      </c>
      <c r="B1429" s="139" t="s">
        <v>1299</v>
      </c>
      <c r="C1429" s="138" t="s">
        <v>23</v>
      </c>
      <c r="D1429" s="138" t="s">
        <v>1300</v>
      </c>
      <c r="E1429" s="385" t="s">
        <v>459</v>
      </c>
      <c r="F1429" s="385"/>
      <c r="G1429" s="140" t="s">
        <v>39</v>
      </c>
      <c r="H1429" s="154">
        <v>1</v>
      </c>
      <c r="I1429" s="141">
        <v>0.37</v>
      </c>
      <c r="J1429" s="141">
        <v>0.37</v>
      </c>
    </row>
    <row r="1430" spans="1:10" ht="26.1" customHeight="1" x14ac:dyDescent="0.2">
      <c r="A1430" s="172" t="s">
        <v>137</v>
      </c>
      <c r="B1430" s="161" t="s">
        <v>834</v>
      </c>
      <c r="C1430" s="172" t="s">
        <v>23</v>
      </c>
      <c r="D1430" s="172" t="s">
        <v>835</v>
      </c>
      <c r="E1430" s="386" t="s">
        <v>470</v>
      </c>
      <c r="F1430" s="386"/>
      <c r="G1430" s="164" t="s">
        <v>39</v>
      </c>
      <c r="H1430" s="162">
        <v>1.154E-2</v>
      </c>
      <c r="I1430" s="165">
        <v>32.590000000000003</v>
      </c>
      <c r="J1430" s="165">
        <v>0.37</v>
      </c>
    </row>
    <row r="1431" spans="1:10" ht="25.5" x14ac:dyDescent="0.2">
      <c r="A1431" s="171"/>
      <c r="B1431" s="171"/>
      <c r="C1431" s="171"/>
      <c r="D1431" s="171"/>
      <c r="E1431" s="171" t="s">
        <v>465</v>
      </c>
      <c r="F1431" s="159">
        <v>0.37</v>
      </c>
      <c r="G1431" s="171" t="s">
        <v>466</v>
      </c>
      <c r="H1431" s="159">
        <v>0</v>
      </c>
      <c r="I1431" s="171" t="s">
        <v>467</v>
      </c>
      <c r="J1431" s="159">
        <v>0.37</v>
      </c>
    </row>
    <row r="1432" spans="1:10" ht="15" thickBot="1" x14ac:dyDescent="0.25">
      <c r="A1432" s="171"/>
      <c r="B1432" s="171"/>
      <c r="C1432" s="171"/>
      <c r="D1432" s="171"/>
      <c r="E1432" s="171" t="s">
        <v>468</v>
      </c>
      <c r="F1432" s="159">
        <v>0.08</v>
      </c>
      <c r="G1432" s="171"/>
      <c r="H1432" s="384" t="s">
        <v>469</v>
      </c>
      <c r="I1432" s="384"/>
      <c r="J1432" s="159">
        <v>0.45</v>
      </c>
    </row>
    <row r="1433" spans="1:10" ht="0.95" customHeight="1" thickTop="1" x14ac:dyDescent="0.2">
      <c r="A1433" s="160"/>
      <c r="B1433" s="160"/>
      <c r="C1433" s="160"/>
      <c r="D1433" s="160"/>
      <c r="E1433" s="160"/>
      <c r="F1433" s="160"/>
      <c r="G1433" s="160"/>
      <c r="H1433" s="160"/>
      <c r="I1433" s="160"/>
      <c r="J1433" s="160"/>
    </row>
    <row r="1434" spans="1:10" ht="18" customHeight="1" x14ac:dyDescent="0.2">
      <c r="A1434" s="168"/>
      <c r="B1434" s="133" t="s">
        <v>8</v>
      </c>
      <c r="C1434" s="168" t="s">
        <v>9</v>
      </c>
      <c r="D1434" s="168" t="s">
        <v>10</v>
      </c>
      <c r="E1434" s="349" t="s">
        <v>454</v>
      </c>
      <c r="F1434" s="349"/>
      <c r="G1434" s="169" t="s">
        <v>11</v>
      </c>
      <c r="H1434" s="133" t="s">
        <v>12</v>
      </c>
      <c r="I1434" s="133" t="s">
        <v>13</v>
      </c>
      <c r="J1434" s="133" t="s">
        <v>15</v>
      </c>
    </row>
    <row r="1435" spans="1:10" ht="26.1" customHeight="1" x14ac:dyDescent="0.2">
      <c r="A1435" s="138" t="s">
        <v>133</v>
      </c>
      <c r="B1435" s="139" t="s">
        <v>820</v>
      </c>
      <c r="C1435" s="138" t="s">
        <v>23</v>
      </c>
      <c r="D1435" s="138" t="s">
        <v>821</v>
      </c>
      <c r="E1435" s="385" t="s">
        <v>459</v>
      </c>
      <c r="F1435" s="385"/>
      <c r="G1435" s="140" t="s">
        <v>39</v>
      </c>
      <c r="H1435" s="154">
        <v>1</v>
      </c>
      <c r="I1435" s="141">
        <v>0.27</v>
      </c>
      <c r="J1435" s="141">
        <v>0.27</v>
      </c>
    </row>
    <row r="1436" spans="1:10" ht="26.1" customHeight="1" x14ac:dyDescent="0.2">
      <c r="A1436" s="172" t="s">
        <v>137</v>
      </c>
      <c r="B1436" s="161" t="s">
        <v>822</v>
      </c>
      <c r="C1436" s="172" t="s">
        <v>23</v>
      </c>
      <c r="D1436" s="172" t="s">
        <v>823</v>
      </c>
      <c r="E1436" s="386" t="s">
        <v>470</v>
      </c>
      <c r="F1436" s="386"/>
      <c r="G1436" s="164" t="s">
        <v>39</v>
      </c>
      <c r="H1436" s="162">
        <v>8.3099999999999997E-3</v>
      </c>
      <c r="I1436" s="165">
        <v>33.549999999999997</v>
      </c>
      <c r="J1436" s="165">
        <v>0.27</v>
      </c>
    </row>
    <row r="1437" spans="1:10" ht="25.5" x14ac:dyDescent="0.2">
      <c r="A1437" s="171"/>
      <c r="B1437" s="171"/>
      <c r="C1437" s="171"/>
      <c r="D1437" s="171"/>
      <c r="E1437" s="171" t="s">
        <v>465</v>
      </c>
      <c r="F1437" s="159">
        <v>0.27</v>
      </c>
      <c r="G1437" s="171" t="s">
        <v>466</v>
      </c>
      <c r="H1437" s="159">
        <v>0</v>
      </c>
      <c r="I1437" s="171" t="s">
        <v>467</v>
      </c>
      <c r="J1437" s="159">
        <v>0.27</v>
      </c>
    </row>
    <row r="1438" spans="1:10" ht="15" thickBot="1" x14ac:dyDescent="0.25">
      <c r="A1438" s="171"/>
      <c r="B1438" s="171"/>
      <c r="C1438" s="171"/>
      <c r="D1438" s="171"/>
      <c r="E1438" s="171" t="s">
        <v>468</v>
      </c>
      <c r="F1438" s="159">
        <v>0.06</v>
      </c>
      <c r="G1438" s="171"/>
      <c r="H1438" s="384" t="s">
        <v>469</v>
      </c>
      <c r="I1438" s="384"/>
      <c r="J1438" s="159">
        <v>0.33</v>
      </c>
    </row>
    <row r="1439" spans="1:10" ht="0.95" customHeight="1" thickTop="1" x14ac:dyDescent="0.2">
      <c r="A1439" s="160"/>
      <c r="B1439" s="160"/>
      <c r="C1439" s="160"/>
      <c r="D1439" s="160"/>
      <c r="E1439" s="160"/>
      <c r="F1439" s="160"/>
      <c r="G1439" s="160"/>
      <c r="H1439" s="160"/>
      <c r="I1439" s="160"/>
      <c r="J1439" s="160"/>
    </row>
    <row r="1440" spans="1:10" ht="18" customHeight="1" x14ac:dyDescent="0.2">
      <c r="A1440" s="168"/>
      <c r="B1440" s="133" t="s">
        <v>8</v>
      </c>
      <c r="C1440" s="168" t="s">
        <v>9</v>
      </c>
      <c r="D1440" s="168" t="s">
        <v>10</v>
      </c>
      <c r="E1440" s="349" t="s">
        <v>454</v>
      </c>
      <c r="F1440" s="349"/>
      <c r="G1440" s="169" t="s">
        <v>11</v>
      </c>
      <c r="H1440" s="133" t="s">
        <v>12</v>
      </c>
      <c r="I1440" s="133" t="s">
        <v>13</v>
      </c>
      <c r="J1440" s="133" t="s">
        <v>15</v>
      </c>
    </row>
    <row r="1441" spans="1:10" ht="26.1" customHeight="1" x14ac:dyDescent="0.2">
      <c r="A1441" s="138" t="s">
        <v>133</v>
      </c>
      <c r="B1441" s="139" t="s">
        <v>1301</v>
      </c>
      <c r="C1441" s="138" t="s">
        <v>23</v>
      </c>
      <c r="D1441" s="138" t="s">
        <v>1302</v>
      </c>
      <c r="E1441" s="385" t="s">
        <v>459</v>
      </c>
      <c r="F1441" s="385"/>
      <c r="G1441" s="140" t="s">
        <v>39</v>
      </c>
      <c r="H1441" s="154">
        <v>1</v>
      </c>
      <c r="I1441" s="141">
        <v>0.27</v>
      </c>
      <c r="J1441" s="141">
        <v>0.27</v>
      </c>
    </row>
    <row r="1442" spans="1:10" ht="24" customHeight="1" x14ac:dyDescent="0.2">
      <c r="A1442" s="172" t="s">
        <v>137</v>
      </c>
      <c r="B1442" s="161" t="s">
        <v>1303</v>
      </c>
      <c r="C1442" s="172" t="s">
        <v>23</v>
      </c>
      <c r="D1442" s="172" t="s">
        <v>1304</v>
      </c>
      <c r="E1442" s="386" t="s">
        <v>470</v>
      </c>
      <c r="F1442" s="386"/>
      <c r="G1442" s="164" t="s">
        <v>39</v>
      </c>
      <c r="H1442" s="162">
        <v>8.3099999999999997E-3</v>
      </c>
      <c r="I1442" s="165">
        <v>33.549999999999997</v>
      </c>
      <c r="J1442" s="165">
        <v>0.27</v>
      </c>
    </row>
    <row r="1443" spans="1:10" ht="25.5" x14ac:dyDescent="0.2">
      <c r="A1443" s="171"/>
      <c r="B1443" s="171"/>
      <c r="C1443" s="171"/>
      <c r="D1443" s="171"/>
      <c r="E1443" s="171" t="s">
        <v>465</v>
      </c>
      <c r="F1443" s="159">
        <v>0.27</v>
      </c>
      <c r="G1443" s="171" t="s">
        <v>466</v>
      </c>
      <c r="H1443" s="159">
        <v>0</v>
      </c>
      <c r="I1443" s="171" t="s">
        <v>467</v>
      </c>
      <c r="J1443" s="159">
        <v>0.27</v>
      </c>
    </row>
    <row r="1444" spans="1:10" ht="15" thickBot="1" x14ac:dyDescent="0.25">
      <c r="A1444" s="171"/>
      <c r="B1444" s="171"/>
      <c r="C1444" s="171"/>
      <c r="D1444" s="171"/>
      <c r="E1444" s="171" t="s">
        <v>468</v>
      </c>
      <c r="F1444" s="159">
        <v>0.06</v>
      </c>
      <c r="G1444" s="171"/>
      <c r="H1444" s="384" t="s">
        <v>469</v>
      </c>
      <c r="I1444" s="384"/>
      <c r="J1444" s="159">
        <v>0.33</v>
      </c>
    </row>
    <row r="1445" spans="1:10" ht="0.95" customHeight="1" thickTop="1" x14ac:dyDescent="0.2">
      <c r="A1445" s="160"/>
      <c r="B1445" s="160"/>
      <c r="C1445" s="160"/>
      <c r="D1445" s="160"/>
      <c r="E1445" s="160"/>
      <c r="F1445" s="160"/>
      <c r="G1445" s="160"/>
      <c r="H1445" s="160"/>
      <c r="I1445" s="160"/>
      <c r="J1445" s="160"/>
    </row>
    <row r="1446" spans="1:10" ht="18" customHeight="1" x14ac:dyDescent="0.2">
      <c r="A1446" s="168"/>
      <c r="B1446" s="133" t="s">
        <v>8</v>
      </c>
      <c r="C1446" s="168" t="s">
        <v>9</v>
      </c>
      <c r="D1446" s="168" t="s">
        <v>10</v>
      </c>
      <c r="E1446" s="349" t="s">
        <v>454</v>
      </c>
      <c r="F1446" s="349"/>
      <c r="G1446" s="169" t="s">
        <v>11</v>
      </c>
      <c r="H1446" s="133" t="s">
        <v>12</v>
      </c>
      <c r="I1446" s="133" t="s">
        <v>13</v>
      </c>
      <c r="J1446" s="133" t="s">
        <v>15</v>
      </c>
    </row>
    <row r="1447" spans="1:10" ht="26.1" customHeight="1" x14ac:dyDescent="0.2">
      <c r="A1447" s="138" t="s">
        <v>133</v>
      </c>
      <c r="B1447" s="139" t="s">
        <v>824</v>
      </c>
      <c r="C1447" s="138" t="s">
        <v>23</v>
      </c>
      <c r="D1447" s="138" t="s">
        <v>825</v>
      </c>
      <c r="E1447" s="385" t="s">
        <v>459</v>
      </c>
      <c r="F1447" s="385"/>
      <c r="G1447" s="140" t="s">
        <v>39</v>
      </c>
      <c r="H1447" s="154">
        <v>1</v>
      </c>
      <c r="I1447" s="141">
        <v>0.22</v>
      </c>
      <c r="J1447" s="141">
        <v>0.22</v>
      </c>
    </row>
    <row r="1448" spans="1:10" ht="24" customHeight="1" x14ac:dyDescent="0.2">
      <c r="A1448" s="172" t="s">
        <v>137</v>
      </c>
      <c r="B1448" s="161" t="s">
        <v>826</v>
      </c>
      <c r="C1448" s="172" t="s">
        <v>23</v>
      </c>
      <c r="D1448" s="172" t="s">
        <v>827</v>
      </c>
      <c r="E1448" s="386" t="s">
        <v>470</v>
      </c>
      <c r="F1448" s="386"/>
      <c r="G1448" s="164" t="s">
        <v>39</v>
      </c>
      <c r="H1448" s="162">
        <v>8.3099999999999997E-3</v>
      </c>
      <c r="I1448" s="165">
        <v>27.4</v>
      </c>
      <c r="J1448" s="165">
        <v>0.22</v>
      </c>
    </row>
    <row r="1449" spans="1:10" ht="25.5" x14ac:dyDescent="0.2">
      <c r="A1449" s="171"/>
      <c r="B1449" s="171"/>
      <c r="C1449" s="171"/>
      <c r="D1449" s="171"/>
      <c r="E1449" s="171" t="s">
        <v>465</v>
      </c>
      <c r="F1449" s="159">
        <v>0.22</v>
      </c>
      <c r="G1449" s="171" t="s">
        <v>466</v>
      </c>
      <c r="H1449" s="159">
        <v>0</v>
      </c>
      <c r="I1449" s="171" t="s">
        <v>467</v>
      </c>
      <c r="J1449" s="159">
        <v>0.22</v>
      </c>
    </row>
    <row r="1450" spans="1:10" ht="15" thickBot="1" x14ac:dyDescent="0.25">
      <c r="A1450" s="171"/>
      <c r="B1450" s="171"/>
      <c r="C1450" s="171"/>
      <c r="D1450" s="171"/>
      <c r="E1450" s="171" t="s">
        <v>468</v>
      </c>
      <c r="F1450" s="159">
        <v>0.05</v>
      </c>
      <c r="G1450" s="171"/>
      <c r="H1450" s="384" t="s">
        <v>469</v>
      </c>
      <c r="I1450" s="384"/>
      <c r="J1450" s="159">
        <v>0.27</v>
      </c>
    </row>
    <row r="1451" spans="1:10" ht="0.95" customHeight="1" thickTop="1" x14ac:dyDescent="0.2">
      <c r="A1451" s="160"/>
      <c r="B1451" s="160"/>
      <c r="C1451" s="160"/>
      <c r="D1451" s="160"/>
      <c r="E1451" s="160"/>
      <c r="F1451" s="160"/>
      <c r="G1451" s="160"/>
      <c r="H1451" s="160"/>
      <c r="I1451" s="160"/>
      <c r="J1451" s="160"/>
    </row>
    <row r="1452" spans="1:10" ht="18" customHeight="1" x14ac:dyDescent="0.2">
      <c r="A1452" s="168"/>
      <c r="B1452" s="133" t="s">
        <v>8</v>
      </c>
      <c r="C1452" s="168" t="s">
        <v>9</v>
      </c>
      <c r="D1452" s="168" t="s">
        <v>10</v>
      </c>
      <c r="E1452" s="349" t="s">
        <v>454</v>
      </c>
      <c r="F1452" s="349"/>
      <c r="G1452" s="169" t="s">
        <v>11</v>
      </c>
      <c r="H1452" s="133" t="s">
        <v>12</v>
      </c>
      <c r="I1452" s="133" t="s">
        <v>13</v>
      </c>
      <c r="J1452" s="133" t="s">
        <v>15</v>
      </c>
    </row>
    <row r="1453" spans="1:10" ht="26.1" customHeight="1" x14ac:dyDescent="0.2">
      <c r="A1453" s="138" t="s">
        <v>133</v>
      </c>
      <c r="B1453" s="139" t="s">
        <v>1305</v>
      </c>
      <c r="C1453" s="138" t="s">
        <v>23</v>
      </c>
      <c r="D1453" s="138" t="s">
        <v>1306</v>
      </c>
      <c r="E1453" s="385" t="s">
        <v>459</v>
      </c>
      <c r="F1453" s="385"/>
      <c r="G1453" s="140" t="s">
        <v>39</v>
      </c>
      <c r="H1453" s="154">
        <v>1</v>
      </c>
      <c r="I1453" s="141">
        <v>0.48</v>
      </c>
      <c r="J1453" s="141">
        <v>0.48</v>
      </c>
    </row>
    <row r="1454" spans="1:10" ht="24" customHeight="1" x14ac:dyDescent="0.2">
      <c r="A1454" s="172" t="s">
        <v>137</v>
      </c>
      <c r="B1454" s="161" t="s">
        <v>1307</v>
      </c>
      <c r="C1454" s="172" t="s">
        <v>23</v>
      </c>
      <c r="D1454" s="172" t="s">
        <v>1308</v>
      </c>
      <c r="E1454" s="386" t="s">
        <v>470</v>
      </c>
      <c r="F1454" s="386"/>
      <c r="G1454" s="164" t="s">
        <v>39</v>
      </c>
      <c r="H1454" s="162">
        <v>2.12E-2</v>
      </c>
      <c r="I1454" s="165">
        <v>22.76</v>
      </c>
      <c r="J1454" s="165">
        <v>0.48</v>
      </c>
    </row>
    <row r="1455" spans="1:10" ht="25.5" x14ac:dyDescent="0.2">
      <c r="A1455" s="171"/>
      <c r="B1455" s="171"/>
      <c r="C1455" s="171"/>
      <c r="D1455" s="171"/>
      <c r="E1455" s="171" t="s">
        <v>465</v>
      </c>
      <c r="F1455" s="159">
        <v>0.48</v>
      </c>
      <c r="G1455" s="171" t="s">
        <v>466</v>
      </c>
      <c r="H1455" s="159">
        <v>0</v>
      </c>
      <c r="I1455" s="171" t="s">
        <v>467</v>
      </c>
      <c r="J1455" s="159">
        <v>0.48</v>
      </c>
    </row>
    <row r="1456" spans="1:10" ht="15" thickBot="1" x14ac:dyDescent="0.25">
      <c r="A1456" s="171"/>
      <c r="B1456" s="171"/>
      <c r="C1456" s="171"/>
      <c r="D1456" s="171"/>
      <c r="E1456" s="171" t="s">
        <v>468</v>
      </c>
      <c r="F1456" s="159">
        <v>0.11</v>
      </c>
      <c r="G1456" s="171"/>
      <c r="H1456" s="384" t="s">
        <v>469</v>
      </c>
      <c r="I1456" s="384"/>
      <c r="J1456" s="159">
        <v>0.59</v>
      </c>
    </row>
    <row r="1457" spans="1:10" ht="0.95" customHeight="1" thickTop="1" x14ac:dyDescent="0.2">
      <c r="A1457" s="160"/>
      <c r="B1457" s="160"/>
      <c r="C1457" s="160"/>
      <c r="D1457" s="160"/>
      <c r="E1457" s="160"/>
      <c r="F1457" s="160"/>
      <c r="G1457" s="160"/>
      <c r="H1457" s="160"/>
      <c r="I1457" s="160"/>
      <c r="J1457" s="160"/>
    </row>
    <row r="1458" spans="1:10" ht="18" customHeight="1" x14ac:dyDescent="0.2">
      <c r="A1458" s="168"/>
      <c r="B1458" s="133" t="s">
        <v>8</v>
      </c>
      <c r="C1458" s="168" t="s">
        <v>9</v>
      </c>
      <c r="D1458" s="168" t="s">
        <v>10</v>
      </c>
      <c r="E1458" s="349" t="s">
        <v>454</v>
      </c>
      <c r="F1458" s="349"/>
      <c r="G1458" s="169" t="s">
        <v>11</v>
      </c>
      <c r="H1458" s="133" t="s">
        <v>12</v>
      </c>
      <c r="I1458" s="133" t="s">
        <v>13</v>
      </c>
      <c r="J1458" s="133" t="s">
        <v>15</v>
      </c>
    </row>
    <row r="1459" spans="1:10" ht="26.1" customHeight="1" x14ac:dyDescent="0.2">
      <c r="A1459" s="138" t="s">
        <v>133</v>
      </c>
      <c r="B1459" s="139" t="s">
        <v>1309</v>
      </c>
      <c r="C1459" s="138" t="s">
        <v>23</v>
      </c>
      <c r="D1459" s="138" t="s">
        <v>1310</v>
      </c>
      <c r="E1459" s="385" t="s">
        <v>459</v>
      </c>
      <c r="F1459" s="385"/>
      <c r="G1459" s="140" t="s">
        <v>39</v>
      </c>
      <c r="H1459" s="154">
        <v>1</v>
      </c>
      <c r="I1459" s="141">
        <v>0.33</v>
      </c>
      <c r="J1459" s="141">
        <v>0.33</v>
      </c>
    </row>
    <row r="1460" spans="1:10" ht="24" customHeight="1" x14ac:dyDescent="0.2">
      <c r="A1460" s="172" t="s">
        <v>137</v>
      </c>
      <c r="B1460" s="161" t="s">
        <v>1311</v>
      </c>
      <c r="C1460" s="172" t="s">
        <v>23</v>
      </c>
      <c r="D1460" s="172" t="s">
        <v>1312</v>
      </c>
      <c r="E1460" s="386" t="s">
        <v>470</v>
      </c>
      <c r="F1460" s="386"/>
      <c r="G1460" s="164" t="s">
        <v>39</v>
      </c>
      <c r="H1460" s="162">
        <v>1.4760000000000001E-2</v>
      </c>
      <c r="I1460" s="165">
        <v>22.76</v>
      </c>
      <c r="J1460" s="165">
        <v>0.33</v>
      </c>
    </row>
    <row r="1461" spans="1:10" ht="25.5" x14ac:dyDescent="0.2">
      <c r="A1461" s="171"/>
      <c r="B1461" s="171"/>
      <c r="C1461" s="171"/>
      <c r="D1461" s="171"/>
      <c r="E1461" s="171" t="s">
        <v>465</v>
      </c>
      <c r="F1461" s="159">
        <v>0.33</v>
      </c>
      <c r="G1461" s="171" t="s">
        <v>466</v>
      </c>
      <c r="H1461" s="159">
        <v>0</v>
      </c>
      <c r="I1461" s="171" t="s">
        <v>467</v>
      </c>
      <c r="J1461" s="159">
        <v>0.33</v>
      </c>
    </row>
    <row r="1462" spans="1:10" ht="15" thickBot="1" x14ac:dyDescent="0.25">
      <c r="A1462" s="171"/>
      <c r="B1462" s="171"/>
      <c r="C1462" s="171"/>
      <c r="D1462" s="171"/>
      <c r="E1462" s="171" t="s">
        <v>468</v>
      </c>
      <c r="F1462" s="159">
        <v>7.0000000000000007E-2</v>
      </c>
      <c r="G1462" s="171"/>
      <c r="H1462" s="384" t="s">
        <v>469</v>
      </c>
      <c r="I1462" s="384"/>
      <c r="J1462" s="159">
        <v>0.4</v>
      </c>
    </row>
    <row r="1463" spans="1:10" ht="0.95" customHeight="1" thickTop="1" x14ac:dyDescent="0.2">
      <c r="A1463" s="160"/>
      <c r="B1463" s="160"/>
      <c r="C1463" s="160"/>
      <c r="D1463" s="160"/>
      <c r="E1463" s="160"/>
      <c r="F1463" s="160"/>
      <c r="G1463" s="160"/>
      <c r="H1463" s="160"/>
      <c r="I1463" s="160"/>
      <c r="J1463" s="160"/>
    </row>
    <row r="1464" spans="1:10" ht="18" customHeight="1" x14ac:dyDescent="0.2">
      <c r="A1464" s="168"/>
      <c r="B1464" s="133" t="s">
        <v>8</v>
      </c>
      <c r="C1464" s="168" t="s">
        <v>9</v>
      </c>
      <c r="D1464" s="168" t="s">
        <v>10</v>
      </c>
      <c r="E1464" s="349" t="s">
        <v>454</v>
      </c>
      <c r="F1464" s="349"/>
      <c r="G1464" s="169" t="s">
        <v>11</v>
      </c>
      <c r="H1464" s="133" t="s">
        <v>12</v>
      </c>
      <c r="I1464" s="133" t="s">
        <v>13</v>
      </c>
      <c r="J1464" s="133" t="s">
        <v>15</v>
      </c>
    </row>
    <row r="1465" spans="1:10" ht="26.1" customHeight="1" x14ac:dyDescent="0.2">
      <c r="A1465" s="138" t="s">
        <v>133</v>
      </c>
      <c r="B1465" s="139" t="s">
        <v>828</v>
      </c>
      <c r="C1465" s="138" t="s">
        <v>23</v>
      </c>
      <c r="D1465" s="138" t="s">
        <v>829</v>
      </c>
      <c r="E1465" s="385" t="s">
        <v>459</v>
      </c>
      <c r="F1465" s="385"/>
      <c r="G1465" s="140" t="s">
        <v>39</v>
      </c>
      <c r="H1465" s="154">
        <v>1</v>
      </c>
      <c r="I1465" s="141">
        <v>0.37</v>
      </c>
      <c r="J1465" s="141">
        <v>0.37</v>
      </c>
    </row>
    <row r="1466" spans="1:10" ht="24" customHeight="1" x14ac:dyDescent="0.2">
      <c r="A1466" s="172" t="s">
        <v>137</v>
      </c>
      <c r="B1466" s="161" t="s">
        <v>830</v>
      </c>
      <c r="C1466" s="172" t="s">
        <v>23</v>
      </c>
      <c r="D1466" s="172" t="s">
        <v>831</v>
      </c>
      <c r="E1466" s="386" t="s">
        <v>470</v>
      </c>
      <c r="F1466" s="386"/>
      <c r="G1466" s="164" t="s">
        <v>39</v>
      </c>
      <c r="H1466" s="162">
        <v>2.12E-2</v>
      </c>
      <c r="I1466" s="165">
        <v>17.88</v>
      </c>
      <c r="J1466" s="165">
        <v>0.37</v>
      </c>
    </row>
    <row r="1467" spans="1:10" ht="25.5" x14ac:dyDescent="0.2">
      <c r="A1467" s="171"/>
      <c r="B1467" s="171"/>
      <c r="C1467" s="171"/>
      <c r="D1467" s="171"/>
      <c r="E1467" s="171" t="s">
        <v>465</v>
      </c>
      <c r="F1467" s="159">
        <v>0.37</v>
      </c>
      <c r="G1467" s="171" t="s">
        <v>466</v>
      </c>
      <c r="H1467" s="159">
        <v>0</v>
      </c>
      <c r="I1467" s="171" t="s">
        <v>467</v>
      </c>
      <c r="J1467" s="159">
        <v>0.37</v>
      </c>
    </row>
    <row r="1468" spans="1:10" ht="15" thickBot="1" x14ac:dyDescent="0.25">
      <c r="A1468" s="171"/>
      <c r="B1468" s="171"/>
      <c r="C1468" s="171"/>
      <c r="D1468" s="171"/>
      <c r="E1468" s="171" t="s">
        <v>468</v>
      </c>
      <c r="F1468" s="159">
        <v>0.08</v>
      </c>
      <c r="G1468" s="171"/>
      <c r="H1468" s="384" t="s">
        <v>469</v>
      </c>
      <c r="I1468" s="384"/>
      <c r="J1468" s="159">
        <v>0.45</v>
      </c>
    </row>
    <row r="1469" spans="1:10" ht="0.95" customHeight="1" thickTop="1" x14ac:dyDescent="0.2">
      <c r="A1469" s="160"/>
      <c r="B1469" s="160"/>
      <c r="C1469" s="160"/>
      <c r="D1469" s="160"/>
      <c r="E1469" s="160"/>
      <c r="F1469" s="160"/>
      <c r="G1469" s="160"/>
      <c r="H1469" s="160"/>
      <c r="I1469" s="160"/>
      <c r="J1469" s="160"/>
    </row>
    <row r="1470" spans="1:10" ht="18" customHeight="1" x14ac:dyDescent="0.2">
      <c r="A1470" s="168"/>
      <c r="B1470" s="133" t="s">
        <v>8</v>
      </c>
      <c r="C1470" s="168" t="s">
        <v>9</v>
      </c>
      <c r="D1470" s="168" t="s">
        <v>10</v>
      </c>
      <c r="E1470" s="349" t="s">
        <v>454</v>
      </c>
      <c r="F1470" s="349"/>
      <c r="G1470" s="169" t="s">
        <v>11</v>
      </c>
      <c r="H1470" s="133" t="s">
        <v>12</v>
      </c>
      <c r="I1470" s="133" t="s">
        <v>13</v>
      </c>
      <c r="J1470" s="133" t="s">
        <v>15</v>
      </c>
    </row>
    <row r="1471" spans="1:10" ht="26.1" customHeight="1" x14ac:dyDescent="0.2">
      <c r="A1471" s="138" t="s">
        <v>133</v>
      </c>
      <c r="B1471" s="139" t="s">
        <v>832</v>
      </c>
      <c r="C1471" s="138" t="s">
        <v>23</v>
      </c>
      <c r="D1471" s="138" t="s">
        <v>833</v>
      </c>
      <c r="E1471" s="385" t="s">
        <v>459</v>
      </c>
      <c r="F1471" s="385"/>
      <c r="G1471" s="140" t="s">
        <v>39</v>
      </c>
      <c r="H1471" s="154">
        <v>1</v>
      </c>
      <c r="I1471" s="141">
        <v>0.37</v>
      </c>
      <c r="J1471" s="141">
        <v>0.37</v>
      </c>
    </row>
    <row r="1472" spans="1:10" ht="26.1" customHeight="1" x14ac:dyDescent="0.2">
      <c r="A1472" s="172" t="s">
        <v>137</v>
      </c>
      <c r="B1472" s="161" t="s">
        <v>834</v>
      </c>
      <c r="C1472" s="172" t="s">
        <v>23</v>
      </c>
      <c r="D1472" s="172" t="s">
        <v>835</v>
      </c>
      <c r="E1472" s="386" t="s">
        <v>470</v>
      </c>
      <c r="F1472" s="386"/>
      <c r="G1472" s="164" t="s">
        <v>39</v>
      </c>
      <c r="H1472" s="162">
        <v>1.154E-2</v>
      </c>
      <c r="I1472" s="165">
        <v>32.590000000000003</v>
      </c>
      <c r="J1472" s="165">
        <v>0.37</v>
      </c>
    </row>
    <row r="1473" spans="1:10" ht="25.5" x14ac:dyDescent="0.2">
      <c r="A1473" s="171"/>
      <c r="B1473" s="171"/>
      <c r="C1473" s="171"/>
      <c r="D1473" s="171"/>
      <c r="E1473" s="171" t="s">
        <v>465</v>
      </c>
      <c r="F1473" s="159">
        <v>0.37</v>
      </c>
      <c r="G1473" s="171" t="s">
        <v>466</v>
      </c>
      <c r="H1473" s="159">
        <v>0</v>
      </c>
      <c r="I1473" s="171" t="s">
        <v>467</v>
      </c>
      <c r="J1473" s="159">
        <v>0.37</v>
      </c>
    </row>
    <row r="1474" spans="1:10" ht="15" thickBot="1" x14ac:dyDescent="0.25">
      <c r="A1474" s="171"/>
      <c r="B1474" s="171"/>
      <c r="C1474" s="171"/>
      <c r="D1474" s="171"/>
      <c r="E1474" s="171" t="s">
        <v>468</v>
      </c>
      <c r="F1474" s="159">
        <v>0.08</v>
      </c>
      <c r="G1474" s="171"/>
      <c r="H1474" s="384" t="s">
        <v>469</v>
      </c>
      <c r="I1474" s="384"/>
      <c r="J1474" s="159">
        <v>0.45</v>
      </c>
    </row>
    <row r="1475" spans="1:10" ht="0.95" customHeight="1" thickTop="1" x14ac:dyDescent="0.2">
      <c r="A1475" s="160"/>
      <c r="B1475" s="160"/>
      <c r="C1475" s="160"/>
      <c r="D1475" s="160"/>
      <c r="E1475" s="160"/>
      <c r="F1475" s="160"/>
      <c r="G1475" s="160"/>
      <c r="H1475" s="160"/>
      <c r="I1475" s="160"/>
      <c r="J1475" s="160"/>
    </row>
    <row r="1476" spans="1:10" ht="18" customHeight="1" x14ac:dyDescent="0.2">
      <c r="A1476" s="168"/>
      <c r="B1476" s="133" t="s">
        <v>8</v>
      </c>
      <c r="C1476" s="168" t="s">
        <v>9</v>
      </c>
      <c r="D1476" s="168" t="s">
        <v>10</v>
      </c>
      <c r="E1476" s="349" t="s">
        <v>454</v>
      </c>
      <c r="F1476" s="349"/>
      <c r="G1476" s="169" t="s">
        <v>11</v>
      </c>
      <c r="H1476" s="133" t="s">
        <v>12</v>
      </c>
      <c r="I1476" s="133" t="s">
        <v>13</v>
      </c>
      <c r="J1476" s="133" t="s">
        <v>15</v>
      </c>
    </row>
    <row r="1477" spans="1:10" ht="26.1" customHeight="1" x14ac:dyDescent="0.2">
      <c r="A1477" s="138" t="s">
        <v>133</v>
      </c>
      <c r="B1477" s="139" t="s">
        <v>836</v>
      </c>
      <c r="C1477" s="138" t="s">
        <v>23</v>
      </c>
      <c r="D1477" s="138" t="s">
        <v>837</v>
      </c>
      <c r="E1477" s="385" t="s">
        <v>459</v>
      </c>
      <c r="F1477" s="385"/>
      <c r="G1477" s="140" t="s">
        <v>39</v>
      </c>
      <c r="H1477" s="154">
        <v>1</v>
      </c>
      <c r="I1477" s="141">
        <v>0.28999999999999998</v>
      </c>
      <c r="J1477" s="141">
        <v>0.28999999999999998</v>
      </c>
    </row>
    <row r="1478" spans="1:10" ht="26.1" customHeight="1" x14ac:dyDescent="0.2">
      <c r="A1478" s="172" t="s">
        <v>137</v>
      </c>
      <c r="B1478" s="161" t="s">
        <v>838</v>
      </c>
      <c r="C1478" s="172" t="s">
        <v>23</v>
      </c>
      <c r="D1478" s="172" t="s">
        <v>839</v>
      </c>
      <c r="E1478" s="386" t="s">
        <v>470</v>
      </c>
      <c r="F1478" s="386"/>
      <c r="G1478" s="164" t="s">
        <v>39</v>
      </c>
      <c r="H1478" s="162">
        <v>8.3099999999999997E-3</v>
      </c>
      <c r="I1478" s="165">
        <v>35.96</v>
      </c>
      <c r="J1478" s="165">
        <v>0.28999999999999998</v>
      </c>
    </row>
    <row r="1479" spans="1:10" ht="25.5" x14ac:dyDescent="0.2">
      <c r="A1479" s="171"/>
      <c r="B1479" s="171"/>
      <c r="C1479" s="171"/>
      <c r="D1479" s="171"/>
      <c r="E1479" s="171" t="s">
        <v>465</v>
      </c>
      <c r="F1479" s="159">
        <v>0.28999999999999998</v>
      </c>
      <c r="G1479" s="171" t="s">
        <v>466</v>
      </c>
      <c r="H1479" s="159">
        <v>0</v>
      </c>
      <c r="I1479" s="171" t="s">
        <v>467</v>
      </c>
      <c r="J1479" s="159">
        <v>0.28999999999999998</v>
      </c>
    </row>
    <row r="1480" spans="1:10" ht="15" thickBot="1" x14ac:dyDescent="0.25">
      <c r="A1480" s="171"/>
      <c r="B1480" s="171"/>
      <c r="C1480" s="171"/>
      <c r="D1480" s="171"/>
      <c r="E1480" s="171" t="s">
        <v>468</v>
      </c>
      <c r="F1480" s="159">
        <v>0.06</v>
      </c>
      <c r="G1480" s="171"/>
      <c r="H1480" s="384" t="s">
        <v>469</v>
      </c>
      <c r="I1480" s="384"/>
      <c r="J1480" s="159">
        <v>0.35</v>
      </c>
    </row>
    <row r="1481" spans="1:10" ht="0.95" customHeight="1" thickTop="1" x14ac:dyDescent="0.2">
      <c r="A1481" s="160"/>
      <c r="B1481" s="160"/>
      <c r="C1481" s="160"/>
      <c r="D1481" s="160"/>
      <c r="E1481" s="160"/>
      <c r="F1481" s="160"/>
      <c r="G1481" s="160"/>
      <c r="H1481" s="160"/>
      <c r="I1481" s="160"/>
      <c r="J1481" s="160"/>
    </row>
    <row r="1482" spans="1:10" ht="18" customHeight="1" x14ac:dyDescent="0.2">
      <c r="A1482" s="168"/>
      <c r="B1482" s="133" t="s">
        <v>8</v>
      </c>
      <c r="C1482" s="168" t="s">
        <v>9</v>
      </c>
      <c r="D1482" s="168" t="s">
        <v>10</v>
      </c>
      <c r="E1482" s="349" t="s">
        <v>454</v>
      </c>
      <c r="F1482" s="349"/>
      <c r="G1482" s="169" t="s">
        <v>11</v>
      </c>
      <c r="H1482" s="133" t="s">
        <v>12</v>
      </c>
      <c r="I1482" s="133" t="s">
        <v>13</v>
      </c>
      <c r="J1482" s="133" t="s">
        <v>15</v>
      </c>
    </row>
    <row r="1483" spans="1:10" ht="51.95" customHeight="1" x14ac:dyDescent="0.2">
      <c r="A1483" s="138" t="s">
        <v>133</v>
      </c>
      <c r="B1483" s="139" t="s">
        <v>840</v>
      </c>
      <c r="C1483" s="138" t="s">
        <v>110</v>
      </c>
      <c r="D1483" s="138" t="s">
        <v>609</v>
      </c>
      <c r="E1483" s="385" t="s">
        <v>449</v>
      </c>
      <c r="F1483" s="385"/>
      <c r="G1483" s="140" t="s">
        <v>120</v>
      </c>
      <c r="H1483" s="154">
        <v>1</v>
      </c>
      <c r="I1483" s="141">
        <v>2.66</v>
      </c>
      <c r="J1483" s="141">
        <v>2.66</v>
      </c>
    </row>
    <row r="1484" spans="1:10" ht="15" customHeight="1" x14ac:dyDescent="0.2">
      <c r="A1484" s="349" t="s">
        <v>165</v>
      </c>
      <c r="B1484" s="350" t="s">
        <v>8</v>
      </c>
      <c r="C1484" s="349" t="s">
        <v>9</v>
      </c>
      <c r="D1484" s="349" t="s">
        <v>501</v>
      </c>
      <c r="E1484" s="350" t="s">
        <v>471</v>
      </c>
      <c r="F1484" s="348" t="s">
        <v>502</v>
      </c>
      <c r="G1484" s="350"/>
      <c r="H1484" s="348" t="s">
        <v>503</v>
      </c>
      <c r="I1484" s="350"/>
      <c r="J1484" s="350" t="s">
        <v>473</v>
      </c>
    </row>
    <row r="1485" spans="1:10" ht="15" customHeight="1" x14ac:dyDescent="0.2">
      <c r="A1485" s="350"/>
      <c r="B1485" s="350"/>
      <c r="C1485" s="350"/>
      <c r="D1485" s="350"/>
      <c r="E1485" s="350"/>
      <c r="F1485" s="133" t="s">
        <v>504</v>
      </c>
      <c r="G1485" s="133" t="s">
        <v>505</v>
      </c>
      <c r="H1485" s="133" t="s">
        <v>504</v>
      </c>
      <c r="I1485" s="133" t="s">
        <v>505</v>
      </c>
      <c r="J1485" s="350"/>
    </row>
    <row r="1486" spans="1:10" ht="26.1" customHeight="1" x14ac:dyDescent="0.2">
      <c r="A1486" s="172" t="s">
        <v>137</v>
      </c>
      <c r="B1486" s="161" t="s">
        <v>226</v>
      </c>
      <c r="C1486" s="172" t="s">
        <v>110</v>
      </c>
      <c r="D1486" s="172" t="s">
        <v>225</v>
      </c>
      <c r="E1486" s="162">
        <v>4</v>
      </c>
      <c r="F1486" s="165">
        <v>0.96</v>
      </c>
      <c r="G1486" s="165">
        <v>0.04</v>
      </c>
      <c r="H1486" s="174">
        <v>307.32339999999999</v>
      </c>
      <c r="I1486" s="174">
        <v>90.166300000000007</v>
      </c>
      <c r="J1486" s="174">
        <v>1194.5485000000001</v>
      </c>
    </row>
    <row r="1487" spans="1:10" ht="20.100000000000001" customHeight="1" x14ac:dyDescent="0.2">
      <c r="A1487" s="345"/>
      <c r="B1487" s="345"/>
      <c r="C1487" s="345"/>
      <c r="D1487" s="345"/>
      <c r="E1487" s="345"/>
      <c r="F1487" s="345" t="s">
        <v>508</v>
      </c>
      <c r="G1487" s="345"/>
      <c r="H1487" s="345"/>
      <c r="I1487" s="345"/>
      <c r="J1487" s="163">
        <v>1194.5485000000001</v>
      </c>
    </row>
    <row r="1488" spans="1:10" ht="20.100000000000001" customHeight="1" x14ac:dyDescent="0.2">
      <c r="A1488" s="345"/>
      <c r="B1488" s="345"/>
      <c r="C1488" s="345"/>
      <c r="D1488" s="345"/>
      <c r="E1488" s="345"/>
      <c r="F1488" s="345" t="s">
        <v>476</v>
      </c>
      <c r="G1488" s="345"/>
      <c r="H1488" s="345"/>
      <c r="I1488" s="345"/>
      <c r="J1488" s="163">
        <v>1194.5485000000001</v>
      </c>
    </row>
    <row r="1489" spans="1:10" ht="20.100000000000001" customHeight="1" x14ac:dyDescent="0.2">
      <c r="A1489" s="345"/>
      <c r="B1489" s="345"/>
      <c r="C1489" s="345"/>
      <c r="D1489" s="345"/>
      <c r="E1489" s="345"/>
      <c r="F1489" s="345" t="s">
        <v>477</v>
      </c>
      <c r="G1489" s="345"/>
      <c r="H1489" s="345"/>
      <c r="I1489" s="345"/>
      <c r="J1489" s="163">
        <v>5.4600000000000003E-2</v>
      </c>
    </row>
    <row r="1490" spans="1:10" ht="20.100000000000001" customHeight="1" x14ac:dyDescent="0.2">
      <c r="A1490" s="345"/>
      <c r="B1490" s="345"/>
      <c r="C1490" s="345"/>
      <c r="D1490" s="345"/>
      <c r="E1490" s="345"/>
      <c r="F1490" s="345" t="s">
        <v>478</v>
      </c>
      <c r="G1490" s="345"/>
      <c r="H1490" s="345"/>
      <c r="I1490" s="345"/>
      <c r="J1490" s="163">
        <v>4.3099999999999999E-2</v>
      </c>
    </row>
    <row r="1491" spans="1:10" ht="20.100000000000001" customHeight="1" x14ac:dyDescent="0.2">
      <c r="A1491" s="345"/>
      <c r="B1491" s="345"/>
      <c r="C1491" s="345"/>
      <c r="D1491" s="345"/>
      <c r="E1491" s="345"/>
      <c r="F1491" s="345" t="s">
        <v>479</v>
      </c>
      <c r="G1491" s="345"/>
      <c r="H1491" s="345"/>
      <c r="I1491" s="345"/>
      <c r="J1491" s="163">
        <v>457.16</v>
      </c>
    </row>
    <row r="1492" spans="1:10" ht="20.100000000000001" customHeight="1" x14ac:dyDescent="0.2">
      <c r="A1492" s="345"/>
      <c r="B1492" s="345"/>
      <c r="C1492" s="345"/>
      <c r="D1492" s="345"/>
      <c r="E1492" s="345"/>
      <c r="F1492" s="345" t="s">
        <v>480</v>
      </c>
      <c r="G1492" s="345"/>
      <c r="H1492" s="345"/>
      <c r="I1492" s="345"/>
      <c r="J1492" s="163">
        <v>2.613</v>
      </c>
    </row>
    <row r="1493" spans="1:10" ht="25.5" x14ac:dyDescent="0.2">
      <c r="A1493" s="171"/>
      <c r="B1493" s="171"/>
      <c r="C1493" s="171"/>
      <c r="D1493" s="171"/>
      <c r="E1493" s="171" t="s">
        <v>465</v>
      </c>
      <c r="F1493" s="159">
        <v>0</v>
      </c>
      <c r="G1493" s="171" t="s">
        <v>466</v>
      </c>
      <c r="H1493" s="159">
        <v>0</v>
      </c>
      <c r="I1493" s="171" t="s">
        <v>467</v>
      </c>
      <c r="J1493" s="159">
        <v>0</v>
      </c>
    </row>
    <row r="1494" spans="1:10" ht="15" thickBot="1" x14ac:dyDescent="0.25">
      <c r="A1494" s="171"/>
      <c r="B1494" s="171"/>
      <c r="C1494" s="171"/>
      <c r="D1494" s="171"/>
      <c r="E1494" s="171" t="s">
        <v>468</v>
      </c>
      <c r="F1494" s="159">
        <v>0.62</v>
      </c>
      <c r="G1494" s="171"/>
      <c r="H1494" s="384" t="s">
        <v>469</v>
      </c>
      <c r="I1494" s="384"/>
      <c r="J1494" s="159">
        <v>3.28</v>
      </c>
    </row>
    <row r="1495" spans="1:10" ht="0.95" customHeight="1" thickTop="1" x14ac:dyDescent="0.2">
      <c r="A1495" s="160"/>
      <c r="B1495" s="160"/>
      <c r="C1495" s="160"/>
      <c r="D1495" s="160"/>
      <c r="E1495" s="160"/>
      <c r="F1495" s="160"/>
      <c r="G1495" s="160"/>
      <c r="H1495" s="160"/>
      <c r="I1495" s="160"/>
      <c r="J1495" s="160"/>
    </row>
    <row r="1496" spans="1:10" ht="18" customHeight="1" x14ac:dyDescent="0.2">
      <c r="A1496" s="168"/>
      <c r="B1496" s="133" t="s">
        <v>8</v>
      </c>
      <c r="C1496" s="168" t="s">
        <v>9</v>
      </c>
      <c r="D1496" s="168" t="s">
        <v>10</v>
      </c>
      <c r="E1496" s="349" t="s">
        <v>454</v>
      </c>
      <c r="F1496" s="349"/>
      <c r="G1496" s="169" t="s">
        <v>11</v>
      </c>
      <c r="H1496" s="133" t="s">
        <v>12</v>
      </c>
      <c r="I1496" s="133" t="s">
        <v>13</v>
      </c>
      <c r="J1496" s="133" t="s">
        <v>15</v>
      </c>
    </row>
    <row r="1497" spans="1:10" ht="39" customHeight="1" x14ac:dyDescent="0.2">
      <c r="A1497" s="138" t="s">
        <v>133</v>
      </c>
      <c r="B1497" s="139" t="s">
        <v>841</v>
      </c>
      <c r="C1497" s="138" t="s">
        <v>110</v>
      </c>
      <c r="D1497" s="138" t="s">
        <v>553</v>
      </c>
      <c r="E1497" s="385" t="s">
        <v>449</v>
      </c>
      <c r="F1497" s="385"/>
      <c r="G1497" s="140" t="s">
        <v>120</v>
      </c>
      <c r="H1497" s="154">
        <v>1</v>
      </c>
      <c r="I1497" s="141">
        <v>1.85</v>
      </c>
      <c r="J1497" s="141">
        <v>1.85</v>
      </c>
    </row>
    <row r="1498" spans="1:10" ht="15" customHeight="1" x14ac:dyDescent="0.2">
      <c r="A1498" s="349" t="s">
        <v>165</v>
      </c>
      <c r="B1498" s="350" t="s">
        <v>8</v>
      </c>
      <c r="C1498" s="349" t="s">
        <v>9</v>
      </c>
      <c r="D1498" s="349" t="s">
        <v>501</v>
      </c>
      <c r="E1498" s="350" t="s">
        <v>471</v>
      </c>
      <c r="F1498" s="348" t="s">
        <v>502</v>
      </c>
      <c r="G1498" s="350"/>
      <c r="H1498" s="348" t="s">
        <v>503</v>
      </c>
      <c r="I1498" s="350"/>
      <c r="J1498" s="350" t="s">
        <v>473</v>
      </c>
    </row>
    <row r="1499" spans="1:10" ht="15" customHeight="1" x14ac:dyDescent="0.2">
      <c r="A1499" s="350"/>
      <c r="B1499" s="350"/>
      <c r="C1499" s="350"/>
      <c r="D1499" s="350"/>
      <c r="E1499" s="350"/>
      <c r="F1499" s="133" t="s">
        <v>504</v>
      </c>
      <c r="G1499" s="133" t="s">
        <v>505</v>
      </c>
      <c r="H1499" s="133" t="s">
        <v>504</v>
      </c>
      <c r="I1499" s="133" t="s">
        <v>505</v>
      </c>
      <c r="J1499" s="350"/>
    </row>
    <row r="1500" spans="1:10" ht="26.1" customHeight="1" x14ac:dyDescent="0.2">
      <c r="A1500" s="172" t="s">
        <v>137</v>
      </c>
      <c r="B1500" s="161" t="s">
        <v>226</v>
      </c>
      <c r="C1500" s="172" t="s">
        <v>110</v>
      </c>
      <c r="D1500" s="172" t="s">
        <v>225</v>
      </c>
      <c r="E1500" s="162">
        <v>3</v>
      </c>
      <c r="F1500" s="165">
        <v>0.86</v>
      </c>
      <c r="G1500" s="165">
        <v>0.14000000000000001</v>
      </c>
      <c r="H1500" s="174">
        <v>307.32339999999999</v>
      </c>
      <c r="I1500" s="174">
        <v>90.166300000000007</v>
      </c>
      <c r="J1500" s="174">
        <v>830.76419999999996</v>
      </c>
    </row>
    <row r="1501" spans="1:10" ht="20.100000000000001" customHeight="1" x14ac:dyDescent="0.2">
      <c r="A1501" s="345"/>
      <c r="B1501" s="345"/>
      <c r="C1501" s="345"/>
      <c r="D1501" s="345"/>
      <c r="E1501" s="345"/>
      <c r="F1501" s="345" t="s">
        <v>508</v>
      </c>
      <c r="G1501" s="345"/>
      <c r="H1501" s="345"/>
      <c r="I1501" s="345"/>
      <c r="J1501" s="163">
        <v>830.76419999999996</v>
      </c>
    </row>
    <row r="1502" spans="1:10" ht="20.100000000000001" customHeight="1" x14ac:dyDescent="0.2">
      <c r="A1502" s="345"/>
      <c r="B1502" s="345"/>
      <c r="C1502" s="345"/>
      <c r="D1502" s="345"/>
      <c r="E1502" s="345"/>
      <c r="F1502" s="345" t="s">
        <v>476</v>
      </c>
      <c r="G1502" s="345"/>
      <c r="H1502" s="345"/>
      <c r="I1502" s="345"/>
      <c r="J1502" s="163">
        <v>830.76419999999996</v>
      </c>
    </row>
    <row r="1503" spans="1:10" ht="20.100000000000001" customHeight="1" x14ac:dyDescent="0.2">
      <c r="A1503" s="345"/>
      <c r="B1503" s="345"/>
      <c r="C1503" s="345"/>
      <c r="D1503" s="345"/>
      <c r="E1503" s="345"/>
      <c r="F1503" s="345" t="s">
        <v>477</v>
      </c>
      <c r="G1503" s="345"/>
      <c r="H1503" s="345"/>
      <c r="I1503" s="345"/>
      <c r="J1503" s="163">
        <v>5.4600000000000003E-2</v>
      </c>
    </row>
    <row r="1504" spans="1:10" ht="20.100000000000001" customHeight="1" x14ac:dyDescent="0.2">
      <c r="A1504" s="345"/>
      <c r="B1504" s="345"/>
      <c r="C1504" s="345"/>
      <c r="D1504" s="345"/>
      <c r="E1504" s="345"/>
      <c r="F1504" s="345" t="s">
        <v>478</v>
      </c>
      <c r="G1504" s="345"/>
      <c r="H1504" s="345"/>
      <c r="I1504" s="345"/>
      <c r="J1504" s="163">
        <v>3.2300000000000002E-2</v>
      </c>
    </row>
    <row r="1505" spans="1:10" ht="20.100000000000001" customHeight="1" x14ac:dyDescent="0.2">
      <c r="A1505" s="345"/>
      <c r="B1505" s="345"/>
      <c r="C1505" s="345"/>
      <c r="D1505" s="345"/>
      <c r="E1505" s="345"/>
      <c r="F1505" s="345" t="s">
        <v>479</v>
      </c>
      <c r="G1505" s="345"/>
      <c r="H1505" s="345"/>
      <c r="I1505" s="345"/>
      <c r="J1505" s="163">
        <v>457.16</v>
      </c>
    </row>
    <row r="1506" spans="1:10" ht="20.100000000000001" customHeight="1" x14ac:dyDescent="0.2">
      <c r="A1506" s="345"/>
      <c r="B1506" s="345"/>
      <c r="C1506" s="345"/>
      <c r="D1506" s="345"/>
      <c r="E1506" s="345"/>
      <c r="F1506" s="345" t="s">
        <v>480</v>
      </c>
      <c r="G1506" s="345"/>
      <c r="H1506" s="345"/>
      <c r="I1506" s="345"/>
      <c r="J1506" s="163">
        <v>1.8171999999999999</v>
      </c>
    </row>
    <row r="1507" spans="1:10" ht="25.5" x14ac:dyDescent="0.2">
      <c r="A1507" s="171"/>
      <c r="B1507" s="171"/>
      <c r="C1507" s="171"/>
      <c r="D1507" s="171"/>
      <c r="E1507" s="171" t="s">
        <v>465</v>
      </c>
      <c r="F1507" s="159">
        <v>0</v>
      </c>
      <c r="G1507" s="171" t="s">
        <v>466</v>
      </c>
      <c r="H1507" s="159">
        <v>0</v>
      </c>
      <c r="I1507" s="171" t="s">
        <v>467</v>
      </c>
      <c r="J1507" s="159">
        <v>0</v>
      </c>
    </row>
    <row r="1508" spans="1:10" ht="15" thickBot="1" x14ac:dyDescent="0.25">
      <c r="A1508" s="171"/>
      <c r="B1508" s="171"/>
      <c r="C1508" s="171"/>
      <c r="D1508" s="171"/>
      <c r="E1508" s="171" t="s">
        <v>468</v>
      </c>
      <c r="F1508" s="159">
        <v>0.43</v>
      </c>
      <c r="G1508" s="171"/>
      <c r="H1508" s="384" t="s">
        <v>469</v>
      </c>
      <c r="I1508" s="384"/>
      <c r="J1508" s="159">
        <v>2.2799999999999998</v>
      </c>
    </row>
    <row r="1509" spans="1:10" ht="0.95" customHeight="1" thickTop="1" x14ac:dyDescent="0.2">
      <c r="A1509" s="160"/>
      <c r="B1509" s="160"/>
      <c r="C1509" s="160"/>
      <c r="D1509" s="160"/>
      <c r="E1509" s="160"/>
      <c r="F1509" s="160"/>
      <c r="G1509" s="160"/>
      <c r="H1509" s="160"/>
      <c r="I1509" s="160"/>
      <c r="J1509" s="160"/>
    </row>
    <row r="1510" spans="1:10" ht="18" customHeight="1" x14ac:dyDescent="0.2">
      <c r="A1510" s="168"/>
      <c r="B1510" s="133" t="s">
        <v>8</v>
      </c>
      <c r="C1510" s="168" t="s">
        <v>9</v>
      </c>
      <c r="D1510" s="168" t="s">
        <v>10</v>
      </c>
      <c r="E1510" s="349" t="s">
        <v>454</v>
      </c>
      <c r="F1510" s="349"/>
      <c r="G1510" s="169" t="s">
        <v>11</v>
      </c>
      <c r="H1510" s="133" t="s">
        <v>12</v>
      </c>
      <c r="I1510" s="133" t="s">
        <v>13</v>
      </c>
      <c r="J1510" s="133" t="s">
        <v>15</v>
      </c>
    </row>
    <row r="1511" spans="1:10" ht="51.95" customHeight="1" x14ac:dyDescent="0.2">
      <c r="A1511" s="138" t="s">
        <v>133</v>
      </c>
      <c r="B1511" s="139" t="s">
        <v>842</v>
      </c>
      <c r="C1511" s="138" t="s">
        <v>110</v>
      </c>
      <c r="D1511" s="138" t="s">
        <v>569</v>
      </c>
      <c r="E1511" s="385" t="s">
        <v>449</v>
      </c>
      <c r="F1511" s="385"/>
      <c r="G1511" s="140" t="s">
        <v>120</v>
      </c>
      <c r="H1511" s="154">
        <v>1</v>
      </c>
      <c r="I1511" s="141">
        <v>3.55</v>
      </c>
      <c r="J1511" s="141">
        <v>3.55</v>
      </c>
    </row>
    <row r="1512" spans="1:10" ht="15" customHeight="1" x14ac:dyDescent="0.2">
      <c r="A1512" s="349" t="s">
        <v>165</v>
      </c>
      <c r="B1512" s="350" t="s">
        <v>8</v>
      </c>
      <c r="C1512" s="349" t="s">
        <v>9</v>
      </c>
      <c r="D1512" s="349" t="s">
        <v>501</v>
      </c>
      <c r="E1512" s="350" t="s">
        <v>471</v>
      </c>
      <c r="F1512" s="348" t="s">
        <v>502</v>
      </c>
      <c r="G1512" s="350"/>
      <c r="H1512" s="348" t="s">
        <v>503</v>
      </c>
      <c r="I1512" s="350"/>
      <c r="J1512" s="350" t="s">
        <v>473</v>
      </c>
    </row>
    <row r="1513" spans="1:10" ht="15" customHeight="1" x14ac:dyDescent="0.2">
      <c r="A1513" s="350"/>
      <c r="B1513" s="350"/>
      <c r="C1513" s="350"/>
      <c r="D1513" s="350"/>
      <c r="E1513" s="350"/>
      <c r="F1513" s="133" t="s">
        <v>504</v>
      </c>
      <c r="G1513" s="133" t="s">
        <v>505</v>
      </c>
      <c r="H1513" s="133" t="s">
        <v>504</v>
      </c>
      <c r="I1513" s="133" t="s">
        <v>505</v>
      </c>
      <c r="J1513" s="350"/>
    </row>
    <row r="1514" spans="1:10" ht="26.1" customHeight="1" x14ac:dyDescent="0.2">
      <c r="A1514" s="172" t="s">
        <v>137</v>
      </c>
      <c r="B1514" s="161" t="s">
        <v>226</v>
      </c>
      <c r="C1514" s="172" t="s">
        <v>110</v>
      </c>
      <c r="D1514" s="172" t="s">
        <v>225</v>
      </c>
      <c r="E1514" s="162">
        <v>3</v>
      </c>
      <c r="F1514" s="165">
        <v>0.92</v>
      </c>
      <c r="G1514" s="165">
        <v>0.08</v>
      </c>
      <c r="H1514" s="174">
        <v>307.32339999999999</v>
      </c>
      <c r="I1514" s="174">
        <v>90.166300000000007</v>
      </c>
      <c r="J1514" s="174">
        <v>869.85249999999996</v>
      </c>
    </row>
    <row r="1515" spans="1:10" ht="20.100000000000001" customHeight="1" x14ac:dyDescent="0.2">
      <c r="A1515" s="345"/>
      <c r="B1515" s="345"/>
      <c r="C1515" s="345"/>
      <c r="D1515" s="345"/>
      <c r="E1515" s="345"/>
      <c r="F1515" s="345" t="s">
        <v>508</v>
      </c>
      <c r="G1515" s="345"/>
      <c r="H1515" s="345"/>
      <c r="I1515" s="345"/>
      <c r="J1515" s="163">
        <v>869.85249999999996</v>
      </c>
    </row>
    <row r="1516" spans="1:10" ht="20.100000000000001" customHeight="1" x14ac:dyDescent="0.2">
      <c r="A1516" s="345"/>
      <c r="B1516" s="345"/>
      <c r="C1516" s="345"/>
      <c r="D1516" s="345"/>
      <c r="E1516" s="345"/>
      <c r="F1516" s="345" t="s">
        <v>476</v>
      </c>
      <c r="G1516" s="345"/>
      <c r="H1516" s="345"/>
      <c r="I1516" s="345"/>
      <c r="J1516" s="163">
        <v>869.85249999999996</v>
      </c>
    </row>
    <row r="1517" spans="1:10" ht="20.100000000000001" customHeight="1" x14ac:dyDescent="0.2">
      <c r="A1517" s="345"/>
      <c r="B1517" s="345"/>
      <c r="C1517" s="345"/>
      <c r="D1517" s="345"/>
      <c r="E1517" s="345"/>
      <c r="F1517" s="345" t="s">
        <v>477</v>
      </c>
      <c r="G1517" s="345"/>
      <c r="H1517" s="345"/>
      <c r="I1517" s="345"/>
      <c r="J1517" s="163">
        <v>5.4600000000000003E-2</v>
      </c>
    </row>
    <row r="1518" spans="1:10" ht="20.100000000000001" customHeight="1" x14ac:dyDescent="0.2">
      <c r="A1518" s="345"/>
      <c r="B1518" s="345"/>
      <c r="C1518" s="345"/>
      <c r="D1518" s="345"/>
      <c r="E1518" s="345"/>
      <c r="F1518" s="345" t="s">
        <v>478</v>
      </c>
      <c r="G1518" s="345"/>
      <c r="H1518" s="345"/>
      <c r="I1518" s="345"/>
      <c r="J1518" s="163">
        <v>5.9400000000000001E-2</v>
      </c>
    </row>
    <row r="1519" spans="1:10" ht="20.100000000000001" customHeight="1" x14ac:dyDescent="0.2">
      <c r="A1519" s="345"/>
      <c r="B1519" s="345"/>
      <c r="C1519" s="345"/>
      <c r="D1519" s="345"/>
      <c r="E1519" s="345"/>
      <c r="F1519" s="345" t="s">
        <v>479</v>
      </c>
      <c r="G1519" s="345"/>
      <c r="H1519" s="345"/>
      <c r="I1519" s="345"/>
      <c r="J1519" s="163">
        <v>249</v>
      </c>
    </row>
    <row r="1520" spans="1:10" ht="20.100000000000001" customHeight="1" x14ac:dyDescent="0.2">
      <c r="A1520" s="345"/>
      <c r="B1520" s="345"/>
      <c r="C1520" s="345"/>
      <c r="D1520" s="345"/>
      <c r="E1520" s="345"/>
      <c r="F1520" s="345" t="s">
        <v>480</v>
      </c>
      <c r="G1520" s="345"/>
      <c r="H1520" s="345"/>
      <c r="I1520" s="345"/>
      <c r="J1520" s="163">
        <v>3.4933999999999998</v>
      </c>
    </row>
    <row r="1521" spans="1:10" ht="25.5" x14ac:dyDescent="0.2">
      <c r="A1521" s="171"/>
      <c r="B1521" s="171"/>
      <c r="C1521" s="171"/>
      <c r="D1521" s="171"/>
      <c r="E1521" s="171" t="s">
        <v>465</v>
      </c>
      <c r="F1521" s="159">
        <v>0</v>
      </c>
      <c r="G1521" s="171" t="s">
        <v>466</v>
      </c>
      <c r="H1521" s="159">
        <v>0</v>
      </c>
      <c r="I1521" s="171" t="s">
        <v>467</v>
      </c>
      <c r="J1521" s="159">
        <v>0</v>
      </c>
    </row>
    <row r="1522" spans="1:10" ht="15" thickBot="1" x14ac:dyDescent="0.25">
      <c r="A1522" s="171"/>
      <c r="B1522" s="171"/>
      <c r="C1522" s="171"/>
      <c r="D1522" s="171"/>
      <c r="E1522" s="171" t="s">
        <v>468</v>
      </c>
      <c r="F1522" s="159">
        <v>0.82</v>
      </c>
      <c r="G1522" s="171"/>
      <c r="H1522" s="384" t="s">
        <v>469</v>
      </c>
      <c r="I1522" s="384"/>
      <c r="J1522" s="159">
        <v>4.37</v>
      </c>
    </row>
    <row r="1523" spans="1:10" ht="0.95" customHeight="1" thickTop="1" x14ac:dyDescent="0.2">
      <c r="A1523" s="160"/>
      <c r="B1523" s="160"/>
      <c r="C1523" s="160"/>
      <c r="D1523" s="160"/>
      <c r="E1523" s="160"/>
      <c r="F1523" s="160"/>
      <c r="G1523" s="160"/>
      <c r="H1523" s="160"/>
      <c r="I1523" s="160"/>
      <c r="J1523" s="160"/>
    </row>
    <row r="1524" spans="1:10" ht="18" customHeight="1" x14ac:dyDescent="0.2">
      <c r="A1524" s="168"/>
      <c r="B1524" s="133" t="s">
        <v>8</v>
      </c>
      <c r="C1524" s="168" t="s">
        <v>9</v>
      </c>
      <c r="D1524" s="168" t="s">
        <v>10</v>
      </c>
      <c r="E1524" s="349" t="s">
        <v>454</v>
      </c>
      <c r="F1524" s="349"/>
      <c r="G1524" s="169" t="s">
        <v>11</v>
      </c>
      <c r="H1524" s="133" t="s">
        <v>12</v>
      </c>
      <c r="I1524" s="133" t="s">
        <v>13</v>
      </c>
      <c r="J1524" s="133" t="s">
        <v>15</v>
      </c>
    </row>
    <row r="1525" spans="1:10" ht="26.1" customHeight="1" x14ac:dyDescent="0.2">
      <c r="A1525" s="138" t="s">
        <v>133</v>
      </c>
      <c r="B1525" s="139" t="s">
        <v>843</v>
      </c>
      <c r="C1525" s="138" t="s">
        <v>110</v>
      </c>
      <c r="D1525" s="138" t="s">
        <v>844</v>
      </c>
      <c r="E1525" s="385" t="s">
        <v>449</v>
      </c>
      <c r="F1525" s="385"/>
      <c r="G1525" s="140" t="s">
        <v>120</v>
      </c>
      <c r="H1525" s="154">
        <v>1</v>
      </c>
      <c r="I1525" s="141">
        <v>19.28</v>
      </c>
      <c r="J1525" s="141">
        <v>19.28</v>
      </c>
    </row>
    <row r="1526" spans="1:10" ht="15" customHeight="1" x14ac:dyDescent="0.2">
      <c r="A1526" s="349" t="s">
        <v>165</v>
      </c>
      <c r="B1526" s="350" t="s">
        <v>8</v>
      </c>
      <c r="C1526" s="349" t="s">
        <v>9</v>
      </c>
      <c r="D1526" s="349" t="s">
        <v>501</v>
      </c>
      <c r="E1526" s="350" t="s">
        <v>471</v>
      </c>
      <c r="F1526" s="348" t="s">
        <v>502</v>
      </c>
      <c r="G1526" s="350"/>
      <c r="H1526" s="348" t="s">
        <v>503</v>
      </c>
      <c r="I1526" s="350"/>
      <c r="J1526" s="350" t="s">
        <v>473</v>
      </c>
    </row>
    <row r="1527" spans="1:10" ht="15" customHeight="1" x14ac:dyDescent="0.2">
      <c r="A1527" s="350"/>
      <c r="B1527" s="350"/>
      <c r="C1527" s="350"/>
      <c r="D1527" s="350"/>
      <c r="E1527" s="350"/>
      <c r="F1527" s="133" t="s">
        <v>504</v>
      </c>
      <c r="G1527" s="133" t="s">
        <v>505</v>
      </c>
      <c r="H1527" s="133" t="s">
        <v>504</v>
      </c>
      <c r="I1527" s="133" t="s">
        <v>505</v>
      </c>
      <c r="J1527" s="350"/>
    </row>
    <row r="1528" spans="1:10" ht="24" customHeight="1" x14ac:dyDescent="0.2">
      <c r="A1528" s="172" t="s">
        <v>137</v>
      </c>
      <c r="B1528" s="161" t="s">
        <v>845</v>
      </c>
      <c r="C1528" s="172" t="s">
        <v>110</v>
      </c>
      <c r="D1528" s="172" t="s">
        <v>846</v>
      </c>
      <c r="E1528" s="162">
        <v>1</v>
      </c>
      <c r="F1528" s="165">
        <v>1</v>
      </c>
      <c r="G1528" s="165">
        <v>0</v>
      </c>
      <c r="H1528" s="174">
        <v>663.14430000000004</v>
      </c>
      <c r="I1528" s="174">
        <v>162.4024</v>
      </c>
      <c r="J1528" s="174">
        <v>663.14430000000004</v>
      </c>
    </row>
    <row r="1529" spans="1:10" ht="20.100000000000001" customHeight="1" x14ac:dyDescent="0.2">
      <c r="A1529" s="345"/>
      <c r="B1529" s="345"/>
      <c r="C1529" s="345"/>
      <c r="D1529" s="345"/>
      <c r="E1529" s="345"/>
      <c r="F1529" s="345" t="s">
        <v>508</v>
      </c>
      <c r="G1529" s="345"/>
      <c r="H1529" s="345"/>
      <c r="I1529" s="345"/>
      <c r="J1529" s="163">
        <v>663.14430000000004</v>
      </c>
    </row>
    <row r="1530" spans="1:10" ht="20.100000000000001" customHeight="1" x14ac:dyDescent="0.2">
      <c r="A1530" s="345"/>
      <c r="B1530" s="345"/>
      <c r="C1530" s="345"/>
      <c r="D1530" s="345"/>
      <c r="E1530" s="345"/>
      <c r="F1530" s="345" t="s">
        <v>476</v>
      </c>
      <c r="G1530" s="345"/>
      <c r="H1530" s="345"/>
      <c r="I1530" s="345"/>
      <c r="J1530" s="163">
        <v>663.14430000000004</v>
      </c>
    </row>
    <row r="1531" spans="1:10" ht="20.100000000000001" customHeight="1" x14ac:dyDescent="0.2">
      <c r="A1531" s="345"/>
      <c r="B1531" s="345"/>
      <c r="C1531" s="345"/>
      <c r="D1531" s="345"/>
      <c r="E1531" s="345"/>
      <c r="F1531" s="345" t="s">
        <v>477</v>
      </c>
      <c r="G1531" s="345"/>
      <c r="H1531" s="345"/>
      <c r="I1531" s="345"/>
      <c r="J1531" s="163">
        <v>5.4600000000000003E-2</v>
      </c>
    </row>
    <row r="1532" spans="1:10" ht="20.100000000000001" customHeight="1" x14ac:dyDescent="0.2">
      <c r="A1532" s="345"/>
      <c r="B1532" s="345"/>
      <c r="C1532" s="345"/>
      <c r="D1532" s="345"/>
      <c r="E1532" s="345"/>
      <c r="F1532" s="345" t="s">
        <v>478</v>
      </c>
      <c r="G1532" s="345"/>
      <c r="H1532" s="345"/>
      <c r="I1532" s="345"/>
      <c r="J1532" s="163">
        <v>0.25459999999999999</v>
      </c>
    </row>
    <row r="1533" spans="1:10" ht="20.100000000000001" customHeight="1" x14ac:dyDescent="0.2">
      <c r="A1533" s="345"/>
      <c r="B1533" s="345"/>
      <c r="C1533" s="345"/>
      <c r="D1533" s="345"/>
      <c r="E1533" s="345"/>
      <c r="F1533" s="345" t="s">
        <v>479</v>
      </c>
      <c r="G1533" s="345"/>
      <c r="H1533" s="345"/>
      <c r="I1533" s="345"/>
      <c r="J1533" s="163">
        <v>34.86</v>
      </c>
    </row>
    <row r="1534" spans="1:10" ht="20.100000000000001" customHeight="1" x14ac:dyDescent="0.2">
      <c r="A1534" s="345"/>
      <c r="B1534" s="345"/>
      <c r="C1534" s="345"/>
      <c r="D1534" s="345"/>
      <c r="E1534" s="345"/>
      <c r="F1534" s="345" t="s">
        <v>480</v>
      </c>
      <c r="G1534" s="345"/>
      <c r="H1534" s="345"/>
      <c r="I1534" s="345"/>
      <c r="J1534" s="163">
        <v>19.023099999999999</v>
      </c>
    </row>
    <row r="1535" spans="1:10" ht="25.5" x14ac:dyDescent="0.2">
      <c r="A1535" s="171"/>
      <c r="B1535" s="171"/>
      <c r="C1535" s="171"/>
      <c r="D1535" s="171"/>
      <c r="E1535" s="171" t="s">
        <v>465</v>
      </c>
      <c r="F1535" s="159">
        <v>0</v>
      </c>
      <c r="G1535" s="171" t="s">
        <v>466</v>
      </c>
      <c r="H1535" s="159">
        <v>0</v>
      </c>
      <c r="I1535" s="171" t="s">
        <v>467</v>
      </c>
      <c r="J1535" s="159">
        <v>0</v>
      </c>
    </row>
    <row r="1536" spans="1:10" ht="15" thickBot="1" x14ac:dyDescent="0.25">
      <c r="A1536" s="171"/>
      <c r="B1536" s="171"/>
      <c r="C1536" s="171"/>
      <c r="D1536" s="171"/>
      <c r="E1536" s="171" t="s">
        <v>468</v>
      </c>
      <c r="F1536" s="159">
        <v>4.5</v>
      </c>
      <c r="G1536" s="171"/>
      <c r="H1536" s="384" t="s">
        <v>469</v>
      </c>
      <c r="I1536" s="384"/>
      <c r="J1536" s="159">
        <v>23.78</v>
      </c>
    </row>
    <row r="1537" spans="1:10" ht="0.95" customHeight="1" thickTop="1" x14ac:dyDescent="0.2">
      <c r="A1537" s="160"/>
      <c r="B1537" s="160"/>
      <c r="C1537" s="160"/>
      <c r="D1537" s="160"/>
      <c r="E1537" s="160"/>
      <c r="F1537" s="160"/>
      <c r="G1537" s="160"/>
      <c r="H1537" s="160"/>
      <c r="I1537" s="160"/>
      <c r="J1537" s="160"/>
    </row>
    <row r="1538" spans="1:10" ht="18" customHeight="1" x14ac:dyDescent="0.2">
      <c r="A1538" s="168"/>
      <c r="B1538" s="133" t="s">
        <v>8</v>
      </c>
      <c r="C1538" s="168" t="s">
        <v>9</v>
      </c>
      <c r="D1538" s="168" t="s">
        <v>10</v>
      </c>
      <c r="E1538" s="349" t="s">
        <v>454</v>
      </c>
      <c r="F1538" s="349"/>
      <c r="G1538" s="169" t="s">
        <v>11</v>
      </c>
      <c r="H1538" s="133" t="s">
        <v>12</v>
      </c>
      <c r="I1538" s="133" t="s">
        <v>13</v>
      </c>
      <c r="J1538" s="133" t="s">
        <v>15</v>
      </c>
    </row>
    <row r="1539" spans="1:10" ht="39" customHeight="1" x14ac:dyDescent="0.2">
      <c r="A1539" s="138" t="s">
        <v>133</v>
      </c>
      <c r="B1539" s="139" t="s">
        <v>847</v>
      </c>
      <c r="C1539" s="138" t="s">
        <v>110</v>
      </c>
      <c r="D1539" s="138" t="s">
        <v>626</v>
      </c>
      <c r="E1539" s="385" t="s">
        <v>449</v>
      </c>
      <c r="F1539" s="385"/>
      <c r="G1539" s="140" t="s">
        <v>120</v>
      </c>
      <c r="H1539" s="154">
        <v>1</v>
      </c>
      <c r="I1539" s="141">
        <v>82.36</v>
      </c>
      <c r="J1539" s="141">
        <v>82.36</v>
      </c>
    </row>
    <row r="1540" spans="1:10" ht="15" customHeight="1" x14ac:dyDescent="0.2">
      <c r="A1540" s="349" t="s">
        <v>165</v>
      </c>
      <c r="B1540" s="350" t="s">
        <v>8</v>
      </c>
      <c r="C1540" s="349" t="s">
        <v>9</v>
      </c>
      <c r="D1540" s="349" t="s">
        <v>501</v>
      </c>
      <c r="E1540" s="350" t="s">
        <v>471</v>
      </c>
      <c r="F1540" s="348" t="s">
        <v>502</v>
      </c>
      <c r="G1540" s="350"/>
      <c r="H1540" s="348" t="s">
        <v>503</v>
      </c>
      <c r="I1540" s="350"/>
      <c r="J1540" s="350" t="s">
        <v>473</v>
      </c>
    </row>
    <row r="1541" spans="1:10" ht="15" customHeight="1" x14ac:dyDescent="0.2">
      <c r="A1541" s="350"/>
      <c r="B1541" s="350"/>
      <c r="C1541" s="350"/>
      <c r="D1541" s="350"/>
      <c r="E1541" s="350"/>
      <c r="F1541" s="133" t="s">
        <v>504</v>
      </c>
      <c r="G1541" s="133" t="s">
        <v>505</v>
      </c>
      <c r="H1541" s="133" t="s">
        <v>504</v>
      </c>
      <c r="I1541" s="133" t="s">
        <v>505</v>
      </c>
      <c r="J1541" s="350"/>
    </row>
    <row r="1542" spans="1:10" ht="26.1" customHeight="1" x14ac:dyDescent="0.2">
      <c r="A1542" s="172" t="s">
        <v>137</v>
      </c>
      <c r="B1542" s="161" t="s">
        <v>848</v>
      </c>
      <c r="C1542" s="172" t="s">
        <v>110</v>
      </c>
      <c r="D1542" s="172" t="s">
        <v>849</v>
      </c>
      <c r="E1542" s="162">
        <v>2</v>
      </c>
      <c r="F1542" s="165">
        <v>0.68</v>
      </c>
      <c r="G1542" s="165">
        <v>0.32</v>
      </c>
      <c r="H1542" s="174">
        <v>385.64530000000002</v>
      </c>
      <c r="I1542" s="174">
        <v>122.328</v>
      </c>
      <c r="J1542" s="174">
        <v>602.76750000000004</v>
      </c>
    </row>
    <row r="1543" spans="1:10" ht="20.100000000000001" customHeight="1" x14ac:dyDescent="0.2">
      <c r="A1543" s="345"/>
      <c r="B1543" s="345"/>
      <c r="C1543" s="345"/>
      <c r="D1543" s="345"/>
      <c r="E1543" s="345"/>
      <c r="F1543" s="345" t="s">
        <v>508</v>
      </c>
      <c r="G1543" s="345"/>
      <c r="H1543" s="345"/>
      <c r="I1543" s="345"/>
      <c r="J1543" s="163">
        <v>602.76750000000004</v>
      </c>
    </row>
    <row r="1544" spans="1:10" ht="20.100000000000001" customHeight="1" x14ac:dyDescent="0.2">
      <c r="A1544" s="345"/>
      <c r="B1544" s="345"/>
      <c r="C1544" s="345"/>
      <c r="D1544" s="345"/>
      <c r="E1544" s="345"/>
      <c r="F1544" s="345" t="s">
        <v>476</v>
      </c>
      <c r="G1544" s="345"/>
      <c r="H1544" s="345"/>
      <c r="I1544" s="345"/>
      <c r="J1544" s="163">
        <v>602.76750000000004</v>
      </c>
    </row>
    <row r="1545" spans="1:10" ht="20.100000000000001" customHeight="1" x14ac:dyDescent="0.2">
      <c r="A1545" s="345"/>
      <c r="B1545" s="345"/>
      <c r="C1545" s="345"/>
      <c r="D1545" s="345"/>
      <c r="E1545" s="345"/>
      <c r="F1545" s="345" t="s">
        <v>477</v>
      </c>
      <c r="G1545" s="345"/>
      <c r="H1545" s="345"/>
      <c r="I1545" s="345"/>
      <c r="J1545" s="163">
        <v>5.4600000000000003E-2</v>
      </c>
    </row>
    <row r="1546" spans="1:10" ht="20.100000000000001" customHeight="1" x14ac:dyDescent="0.2">
      <c r="A1546" s="345"/>
      <c r="B1546" s="345"/>
      <c r="C1546" s="345"/>
      <c r="D1546" s="345"/>
      <c r="E1546" s="345"/>
      <c r="F1546" s="345" t="s">
        <v>478</v>
      </c>
      <c r="G1546" s="345"/>
      <c r="H1546" s="345"/>
      <c r="I1546" s="345"/>
      <c r="J1546" s="163">
        <v>1.7869999999999999</v>
      </c>
    </row>
    <row r="1547" spans="1:10" ht="20.100000000000001" customHeight="1" x14ac:dyDescent="0.2">
      <c r="A1547" s="345"/>
      <c r="B1547" s="345"/>
      <c r="C1547" s="345"/>
      <c r="D1547" s="345"/>
      <c r="E1547" s="345"/>
      <c r="F1547" s="345" t="s">
        <v>479</v>
      </c>
      <c r="G1547" s="345"/>
      <c r="H1547" s="345"/>
      <c r="I1547" s="345"/>
      <c r="J1547" s="163">
        <v>7.4805999999999999</v>
      </c>
    </row>
    <row r="1548" spans="1:10" ht="20.100000000000001" customHeight="1" x14ac:dyDescent="0.2">
      <c r="A1548" s="345"/>
      <c r="B1548" s="345"/>
      <c r="C1548" s="345"/>
      <c r="D1548" s="345"/>
      <c r="E1548" s="345"/>
      <c r="F1548" s="345" t="s">
        <v>480</v>
      </c>
      <c r="G1548" s="345"/>
      <c r="H1548" s="345"/>
      <c r="I1548" s="345"/>
      <c r="J1548" s="163">
        <v>80.577100000000002</v>
      </c>
    </row>
    <row r="1549" spans="1:10" ht="25.5" x14ac:dyDescent="0.2">
      <c r="A1549" s="171"/>
      <c r="B1549" s="171"/>
      <c r="C1549" s="171"/>
      <c r="D1549" s="171"/>
      <c r="E1549" s="171" t="s">
        <v>465</v>
      </c>
      <c r="F1549" s="159">
        <v>0</v>
      </c>
      <c r="G1549" s="171" t="s">
        <v>466</v>
      </c>
      <c r="H1549" s="159">
        <v>0</v>
      </c>
      <c r="I1549" s="171" t="s">
        <v>467</v>
      </c>
      <c r="J1549" s="159">
        <v>0</v>
      </c>
    </row>
    <row r="1550" spans="1:10" ht="15" thickBot="1" x14ac:dyDescent="0.25">
      <c r="A1550" s="171"/>
      <c r="B1550" s="171"/>
      <c r="C1550" s="171"/>
      <c r="D1550" s="171"/>
      <c r="E1550" s="171" t="s">
        <v>468</v>
      </c>
      <c r="F1550" s="159">
        <v>19.25</v>
      </c>
      <c r="G1550" s="171"/>
      <c r="H1550" s="384" t="s">
        <v>469</v>
      </c>
      <c r="I1550" s="384"/>
      <c r="J1550" s="159">
        <v>101.61</v>
      </c>
    </row>
    <row r="1551" spans="1:10" ht="0.95" customHeight="1" thickTop="1" x14ac:dyDescent="0.2">
      <c r="A1551" s="160"/>
      <c r="B1551" s="160"/>
      <c r="C1551" s="160"/>
      <c r="D1551" s="160"/>
      <c r="E1551" s="160"/>
      <c r="F1551" s="160"/>
      <c r="G1551" s="160"/>
      <c r="H1551" s="160"/>
      <c r="I1551" s="160"/>
      <c r="J1551" s="160"/>
    </row>
    <row r="1552" spans="1:10" ht="18" customHeight="1" x14ac:dyDescent="0.2">
      <c r="A1552" s="168"/>
      <c r="B1552" s="133" t="s">
        <v>8</v>
      </c>
      <c r="C1552" s="168" t="s">
        <v>9</v>
      </c>
      <c r="D1552" s="168" t="s">
        <v>10</v>
      </c>
      <c r="E1552" s="349" t="s">
        <v>454</v>
      </c>
      <c r="F1552" s="349"/>
      <c r="G1552" s="169" t="s">
        <v>11</v>
      </c>
      <c r="H1552" s="133" t="s">
        <v>12</v>
      </c>
      <c r="I1552" s="133" t="s">
        <v>13</v>
      </c>
      <c r="J1552" s="133" t="s">
        <v>15</v>
      </c>
    </row>
    <row r="1553" spans="1:10" ht="51.95" customHeight="1" x14ac:dyDescent="0.2">
      <c r="A1553" s="138" t="s">
        <v>133</v>
      </c>
      <c r="B1553" s="139" t="s">
        <v>850</v>
      </c>
      <c r="C1553" s="138" t="s">
        <v>110</v>
      </c>
      <c r="D1553" s="138" t="s">
        <v>851</v>
      </c>
      <c r="E1553" s="385" t="s">
        <v>449</v>
      </c>
      <c r="F1553" s="385"/>
      <c r="G1553" s="140" t="s">
        <v>120</v>
      </c>
      <c r="H1553" s="154">
        <v>1</v>
      </c>
      <c r="I1553" s="141">
        <v>34.340000000000003</v>
      </c>
      <c r="J1553" s="141">
        <v>34.340000000000003</v>
      </c>
    </row>
    <row r="1554" spans="1:10" ht="15" customHeight="1" x14ac:dyDescent="0.2">
      <c r="A1554" s="349" t="s">
        <v>165</v>
      </c>
      <c r="B1554" s="350" t="s">
        <v>8</v>
      </c>
      <c r="C1554" s="349" t="s">
        <v>9</v>
      </c>
      <c r="D1554" s="349" t="s">
        <v>501</v>
      </c>
      <c r="E1554" s="350" t="s">
        <v>471</v>
      </c>
      <c r="F1554" s="348" t="s">
        <v>502</v>
      </c>
      <c r="G1554" s="350"/>
      <c r="H1554" s="348" t="s">
        <v>503</v>
      </c>
      <c r="I1554" s="350"/>
      <c r="J1554" s="350" t="s">
        <v>473</v>
      </c>
    </row>
    <row r="1555" spans="1:10" ht="15" customHeight="1" x14ac:dyDescent="0.2">
      <c r="A1555" s="350"/>
      <c r="B1555" s="350"/>
      <c r="C1555" s="350"/>
      <c r="D1555" s="350"/>
      <c r="E1555" s="350"/>
      <c r="F1555" s="133" t="s">
        <v>504</v>
      </c>
      <c r="G1555" s="133" t="s">
        <v>505</v>
      </c>
      <c r="H1555" s="133" t="s">
        <v>504</v>
      </c>
      <c r="I1555" s="133" t="s">
        <v>505</v>
      </c>
      <c r="J1555" s="350"/>
    </row>
    <row r="1556" spans="1:10" ht="26.1" customHeight="1" x14ac:dyDescent="0.2">
      <c r="A1556" s="172" t="s">
        <v>137</v>
      </c>
      <c r="B1556" s="161" t="s">
        <v>852</v>
      </c>
      <c r="C1556" s="172" t="s">
        <v>110</v>
      </c>
      <c r="D1556" s="172" t="s">
        <v>853</v>
      </c>
      <c r="E1556" s="162">
        <v>2</v>
      </c>
      <c r="F1556" s="165">
        <v>0.5</v>
      </c>
      <c r="G1556" s="165">
        <v>0.5</v>
      </c>
      <c r="H1556" s="174">
        <v>278.98750000000001</v>
      </c>
      <c r="I1556" s="174">
        <v>84.402500000000003</v>
      </c>
      <c r="J1556" s="174">
        <v>363.39</v>
      </c>
    </row>
    <row r="1557" spans="1:10" ht="26.1" customHeight="1" x14ac:dyDescent="0.2">
      <c r="A1557" s="172" t="s">
        <v>137</v>
      </c>
      <c r="B1557" s="161" t="s">
        <v>555</v>
      </c>
      <c r="C1557" s="172" t="s">
        <v>110</v>
      </c>
      <c r="D1557" s="172" t="s">
        <v>556</v>
      </c>
      <c r="E1557" s="162">
        <v>1</v>
      </c>
      <c r="F1557" s="165">
        <v>1</v>
      </c>
      <c r="G1557" s="165">
        <v>0</v>
      </c>
      <c r="H1557" s="174">
        <v>322.90190000000001</v>
      </c>
      <c r="I1557" s="174">
        <v>112.983</v>
      </c>
      <c r="J1557" s="174">
        <v>322.90190000000001</v>
      </c>
    </row>
    <row r="1558" spans="1:10" ht="20.100000000000001" customHeight="1" x14ac:dyDescent="0.2">
      <c r="A1558" s="345"/>
      <c r="B1558" s="345"/>
      <c r="C1558" s="345"/>
      <c r="D1558" s="345"/>
      <c r="E1558" s="345"/>
      <c r="F1558" s="345" t="s">
        <v>508</v>
      </c>
      <c r="G1558" s="345"/>
      <c r="H1558" s="345"/>
      <c r="I1558" s="345"/>
      <c r="J1558" s="163">
        <v>686.29190000000006</v>
      </c>
    </row>
    <row r="1559" spans="1:10" ht="20.100000000000001" customHeight="1" x14ac:dyDescent="0.2">
      <c r="A1559" s="168" t="s">
        <v>169</v>
      </c>
      <c r="B1559" s="133" t="s">
        <v>8</v>
      </c>
      <c r="C1559" s="168" t="s">
        <v>9</v>
      </c>
      <c r="D1559" s="168" t="s">
        <v>470</v>
      </c>
      <c r="E1559" s="133" t="s">
        <v>471</v>
      </c>
      <c r="F1559" s="350" t="s">
        <v>472</v>
      </c>
      <c r="G1559" s="350"/>
      <c r="H1559" s="350"/>
      <c r="I1559" s="350"/>
      <c r="J1559" s="133" t="s">
        <v>473</v>
      </c>
    </row>
    <row r="1560" spans="1:10" ht="24" customHeight="1" x14ac:dyDescent="0.2">
      <c r="A1560" s="172" t="s">
        <v>137</v>
      </c>
      <c r="B1560" s="161" t="s">
        <v>121</v>
      </c>
      <c r="C1560" s="172" t="s">
        <v>110</v>
      </c>
      <c r="D1560" s="172" t="s">
        <v>122</v>
      </c>
      <c r="E1560" s="162">
        <v>2</v>
      </c>
      <c r="F1560" s="172"/>
      <c r="G1560" s="172"/>
      <c r="H1560" s="172"/>
      <c r="I1560" s="174">
        <v>23.782399999999999</v>
      </c>
      <c r="J1560" s="174">
        <v>47.564799999999998</v>
      </c>
    </row>
    <row r="1561" spans="1:10" ht="20.100000000000001" customHeight="1" x14ac:dyDescent="0.2">
      <c r="A1561" s="345"/>
      <c r="B1561" s="345"/>
      <c r="C1561" s="345"/>
      <c r="D1561" s="345"/>
      <c r="E1561" s="345"/>
      <c r="F1561" s="345" t="s">
        <v>474</v>
      </c>
      <c r="G1561" s="345"/>
      <c r="H1561" s="345"/>
      <c r="I1561" s="345"/>
      <c r="J1561" s="163">
        <v>47.564799999999998</v>
      </c>
    </row>
    <row r="1562" spans="1:10" ht="20.100000000000001" customHeight="1" x14ac:dyDescent="0.2">
      <c r="A1562" s="345"/>
      <c r="B1562" s="345"/>
      <c r="C1562" s="345"/>
      <c r="D1562" s="345"/>
      <c r="E1562" s="345"/>
      <c r="F1562" s="345" t="s">
        <v>475</v>
      </c>
      <c r="G1562" s="345"/>
      <c r="H1562" s="345"/>
      <c r="I1562" s="345"/>
      <c r="J1562" s="163">
        <v>0</v>
      </c>
    </row>
    <row r="1563" spans="1:10" ht="20.100000000000001" customHeight="1" x14ac:dyDescent="0.2">
      <c r="A1563" s="345"/>
      <c r="B1563" s="345"/>
      <c r="C1563" s="345"/>
      <c r="D1563" s="345"/>
      <c r="E1563" s="345"/>
      <c r="F1563" s="345" t="s">
        <v>476</v>
      </c>
      <c r="G1563" s="345"/>
      <c r="H1563" s="345"/>
      <c r="I1563" s="345"/>
      <c r="J1563" s="163">
        <v>733.85670000000005</v>
      </c>
    </row>
    <row r="1564" spans="1:10" ht="20.100000000000001" customHeight="1" x14ac:dyDescent="0.2">
      <c r="A1564" s="345"/>
      <c r="B1564" s="345"/>
      <c r="C1564" s="345"/>
      <c r="D1564" s="345"/>
      <c r="E1564" s="345"/>
      <c r="F1564" s="345" t="s">
        <v>477</v>
      </c>
      <c r="G1564" s="345"/>
      <c r="H1564" s="345"/>
      <c r="I1564" s="345"/>
      <c r="J1564" s="163">
        <v>0</v>
      </c>
    </row>
    <row r="1565" spans="1:10" ht="20.100000000000001" customHeight="1" x14ac:dyDescent="0.2">
      <c r="A1565" s="345"/>
      <c r="B1565" s="345"/>
      <c r="C1565" s="345"/>
      <c r="D1565" s="345"/>
      <c r="E1565" s="345"/>
      <c r="F1565" s="345" t="s">
        <v>478</v>
      </c>
      <c r="G1565" s="345"/>
      <c r="H1565" s="345"/>
      <c r="I1565" s="345"/>
      <c r="J1565" s="163">
        <v>0</v>
      </c>
    </row>
    <row r="1566" spans="1:10" ht="20.100000000000001" customHeight="1" x14ac:dyDescent="0.2">
      <c r="A1566" s="345"/>
      <c r="B1566" s="345"/>
      <c r="C1566" s="345"/>
      <c r="D1566" s="345"/>
      <c r="E1566" s="345"/>
      <c r="F1566" s="345" t="s">
        <v>479</v>
      </c>
      <c r="G1566" s="345"/>
      <c r="H1566" s="345"/>
      <c r="I1566" s="345"/>
      <c r="J1566" s="163">
        <v>21.37</v>
      </c>
    </row>
    <row r="1567" spans="1:10" ht="20.100000000000001" customHeight="1" x14ac:dyDescent="0.2">
      <c r="A1567" s="345"/>
      <c r="B1567" s="345"/>
      <c r="C1567" s="345"/>
      <c r="D1567" s="345"/>
      <c r="E1567" s="345"/>
      <c r="F1567" s="345" t="s">
        <v>480</v>
      </c>
      <c r="G1567" s="345"/>
      <c r="H1567" s="345"/>
      <c r="I1567" s="345"/>
      <c r="J1567" s="163">
        <v>34.340499999999999</v>
      </c>
    </row>
    <row r="1568" spans="1:10" ht="25.5" x14ac:dyDescent="0.2">
      <c r="A1568" s="171"/>
      <c r="B1568" s="171"/>
      <c r="C1568" s="171"/>
      <c r="D1568" s="171"/>
      <c r="E1568" s="171" t="s">
        <v>465</v>
      </c>
      <c r="F1568" s="159">
        <v>2.2257744501637808</v>
      </c>
      <c r="G1568" s="171" t="s">
        <v>466</v>
      </c>
      <c r="H1568" s="159">
        <v>0</v>
      </c>
      <c r="I1568" s="171" t="s">
        <v>467</v>
      </c>
      <c r="J1568" s="159">
        <v>2.2257744501637808</v>
      </c>
    </row>
    <row r="1569" spans="1:10" ht="15" thickBot="1" x14ac:dyDescent="0.25">
      <c r="A1569" s="171"/>
      <c r="B1569" s="171"/>
      <c r="C1569" s="171"/>
      <c r="D1569" s="171"/>
      <c r="E1569" s="171" t="s">
        <v>468</v>
      </c>
      <c r="F1569" s="159">
        <v>8.02</v>
      </c>
      <c r="G1569" s="171"/>
      <c r="H1569" s="384" t="s">
        <v>469</v>
      </c>
      <c r="I1569" s="384"/>
      <c r="J1569" s="159">
        <v>42.36</v>
      </c>
    </row>
    <row r="1570" spans="1:10" ht="0.95" customHeight="1" thickTop="1" x14ac:dyDescent="0.2">
      <c r="A1570" s="160"/>
      <c r="B1570" s="160"/>
      <c r="C1570" s="160"/>
      <c r="D1570" s="160"/>
      <c r="E1570" s="160"/>
      <c r="F1570" s="160"/>
      <c r="G1570" s="160"/>
      <c r="H1570" s="160"/>
      <c r="I1570" s="160"/>
      <c r="J1570" s="160"/>
    </row>
    <row r="1571" spans="1:10" ht="18" customHeight="1" x14ac:dyDescent="0.2">
      <c r="A1571" s="168"/>
      <c r="B1571" s="133" t="s">
        <v>8</v>
      </c>
      <c r="C1571" s="168" t="s">
        <v>9</v>
      </c>
      <c r="D1571" s="168" t="s">
        <v>10</v>
      </c>
      <c r="E1571" s="349" t="s">
        <v>454</v>
      </c>
      <c r="F1571" s="349"/>
      <c r="G1571" s="169" t="s">
        <v>11</v>
      </c>
      <c r="H1571" s="133" t="s">
        <v>12</v>
      </c>
      <c r="I1571" s="133" t="s">
        <v>13</v>
      </c>
      <c r="J1571" s="133" t="s">
        <v>15</v>
      </c>
    </row>
    <row r="1572" spans="1:10" ht="39" customHeight="1" x14ac:dyDescent="0.2">
      <c r="A1572" s="138" t="s">
        <v>133</v>
      </c>
      <c r="B1572" s="139" t="s">
        <v>854</v>
      </c>
      <c r="C1572" s="138" t="s">
        <v>110</v>
      </c>
      <c r="D1572" s="138" t="s">
        <v>536</v>
      </c>
      <c r="E1572" s="385" t="s">
        <v>449</v>
      </c>
      <c r="F1572" s="385"/>
      <c r="G1572" s="140" t="s">
        <v>120</v>
      </c>
      <c r="H1572" s="154">
        <v>1</v>
      </c>
      <c r="I1572" s="141">
        <v>35.18</v>
      </c>
      <c r="J1572" s="141">
        <v>35.18</v>
      </c>
    </row>
    <row r="1573" spans="1:10" ht="15" customHeight="1" x14ac:dyDescent="0.2">
      <c r="A1573" s="349" t="s">
        <v>165</v>
      </c>
      <c r="B1573" s="350" t="s">
        <v>8</v>
      </c>
      <c r="C1573" s="349" t="s">
        <v>9</v>
      </c>
      <c r="D1573" s="349" t="s">
        <v>501</v>
      </c>
      <c r="E1573" s="350" t="s">
        <v>471</v>
      </c>
      <c r="F1573" s="348" t="s">
        <v>502</v>
      </c>
      <c r="G1573" s="350"/>
      <c r="H1573" s="348" t="s">
        <v>503</v>
      </c>
      <c r="I1573" s="350"/>
      <c r="J1573" s="350" t="s">
        <v>473</v>
      </c>
    </row>
    <row r="1574" spans="1:10" ht="15" customHeight="1" x14ac:dyDescent="0.2">
      <c r="A1574" s="350"/>
      <c r="B1574" s="350"/>
      <c r="C1574" s="350"/>
      <c r="D1574" s="350"/>
      <c r="E1574" s="350"/>
      <c r="F1574" s="133" t="s">
        <v>504</v>
      </c>
      <c r="G1574" s="133" t="s">
        <v>505</v>
      </c>
      <c r="H1574" s="133" t="s">
        <v>504</v>
      </c>
      <c r="I1574" s="133" t="s">
        <v>505</v>
      </c>
      <c r="J1574" s="350"/>
    </row>
    <row r="1575" spans="1:10" ht="26.1" customHeight="1" x14ac:dyDescent="0.2">
      <c r="A1575" s="172" t="s">
        <v>137</v>
      </c>
      <c r="B1575" s="161" t="s">
        <v>852</v>
      </c>
      <c r="C1575" s="172" t="s">
        <v>110</v>
      </c>
      <c r="D1575" s="172" t="s">
        <v>853</v>
      </c>
      <c r="E1575" s="162">
        <v>1</v>
      </c>
      <c r="F1575" s="165">
        <v>1</v>
      </c>
      <c r="G1575" s="165">
        <v>0</v>
      </c>
      <c r="H1575" s="174">
        <v>278.98750000000001</v>
      </c>
      <c r="I1575" s="174">
        <v>84.402500000000003</v>
      </c>
      <c r="J1575" s="174">
        <v>278.98750000000001</v>
      </c>
    </row>
    <row r="1576" spans="1:10" ht="20.100000000000001" customHeight="1" x14ac:dyDescent="0.2">
      <c r="A1576" s="345"/>
      <c r="B1576" s="345"/>
      <c r="C1576" s="345"/>
      <c r="D1576" s="345"/>
      <c r="E1576" s="345"/>
      <c r="F1576" s="345" t="s">
        <v>508</v>
      </c>
      <c r="G1576" s="345"/>
      <c r="H1576" s="345"/>
      <c r="I1576" s="345"/>
      <c r="J1576" s="163">
        <v>278.98750000000001</v>
      </c>
    </row>
    <row r="1577" spans="1:10" ht="20.100000000000001" customHeight="1" x14ac:dyDescent="0.2">
      <c r="A1577" s="168" t="s">
        <v>169</v>
      </c>
      <c r="B1577" s="133" t="s">
        <v>8</v>
      </c>
      <c r="C1577" s="168" t="s">
        <v>9</v>
      </c>
      <c r="D1577" s="168" t="s">
        <v>470</v>
      </c>
      <c r="E1577" s="133" t="s">
        <v>471</v>
      </c>
      <c r="F1577" s="350" t="s">
        <v>472</v>
      </c>
      <c r="G1577" s="350"/>
      <c r="H1577" s="350"/>
      <c r="I1577" s="350"/>
      <c r="J1577" s="133" t="s">
        <v>473</v>
      </c>
    </row>
    <row r="1578" spans="1:10" ht="24" customHeight="1" x14ac:dyDescent="0.2">
      <c r="A1578" s="172" t="s">
        <v>137</v>
      </c>
      <c r="B1578" s="161" t="s">
        <v>121</v>
      </c>
      <c r="C1578" s="172" t="s">
        <v>110</v>
      </c>
      <c r="D1578" s="172" t="s">
        <v>122</v>
      </c>
      <c r="E1578" s="162">
        <v>6</v>
      </c>
      <c r="F1578" s="172"/>
      <c r="G1578" s="172"/>
      <c r="H1578" s="172"/>
      <c r="I1578" s="174">
        <v>23.782399999999999</v>
      </c>
      <c r="J1578" s="174">
        <v>142.6944</v>
      </c>
    </row>
    <row r="1579" spans="1:10" ht="20.100000000000001" customHeight="1" x14ac:dyDescent="0.2">
      <c r="A1579" s="345"/>
      <c r="B1579" s="345"/>
      <c r="C1579" s="345"/>
      <c r="D1579" s="345"/>
      <c r="E1579" s="345"/>
      <c r="F1579" s="345" t="s">
        <v>474</v>
      </c>
      <c r="G1579" s="345"/>
      <c r="H1579" s="345"/>
      <c r="I1579" s="345"/>
      <c r="J1579" s="163">
        <v>142.6944</v>
      </c>
    </row>
    <row r="1580" spans="1:10" ht="20.100000000000001" customHeight="1" x14ac:dyDescent="0.2">
      <c r="A1580" s="345"/>
      <c r="B1580" s="345"/>
      <c r="C1580" s="345"/>
      <c r="D1580" s="345"/>
      <c r="E1580" s="345"/>
      <c r="F1580" s="345" t="s">
        <v>475</v>
      </c>
      <c r="G1580" s="345"/>
      <c r="H1580" s="345"/>
      <c r="I1580" s="345"/>
      <c r="J1580" s="163">
        <v>0</v>
      </c>
    </row>
    <row r="1581" spans="1:10" ht="20.100000000000001" customHeight="1" x14ac:dyDescent="0.2">
      <c r="A1581" s="345"/>
      <c r="B1581" s="345"/>
      <c r="C1581" s="345"/>
      <c r="D1581" s="345"/>
      <c r="E1581" s="345"/>
      <c r="F1581" s="345" t="s">
        <v>476</v>
      </c>
      <c r="G1581" s="345"/>
      <c r="H1581" s="345"/>
      <c r="I1581" s="345"/>
      <c r="J1581" s="163">
        <v>421.68189999999998</v>
      </c>
    </row>
    <row r="1582" spans="1:10" ht="20.100000000000001" customHeight="1" x14ac:dyDescent="0.2">
      <c r="A1582" s="345"/>
      <c r="B1582" s="345"/>
      <c r="C1582" s="345"/>
      <c r="D1582" s="345"/>
      <c r="E1582" s="345"/>
      <c r="F1582" s="345" t="s">
        <v>477</v>
      </c>
      <c r="G1582" s="345"/>
      <c r="H1582" s="345"/>
      <c r="I1582" s="345"/>
      <c r="J1582" s="163">
        <v>5.4600000000000003E-2</v>
      </c>
    </row>
    <row r="1583" spans="1:10" ht="20.100000000000001" customHeight="1" x14ac:dyDescent="0.2">
      <c r="A1583" s="345"/>
      <c r="B1583" s="345"/>
      <c r="C1583" s="345"/>
      <c r="D1583" s="345"/>
      <c r="E1583" s="345"/>
      <c r="F1583" s="345" t="s">
        <v>478</v>
      </c>
      <c r="G1583" s="345"/>
      <c r="H1583" s="345"/>
      <c r="I1583" s="345"/>
      <c r="J1583" s="163">
        <v>1.0056</v>
      </c>
    </row>
    <row r="1584" spans="1:10" ht="20.100000000000001" customHeight="1" x14ac:dyDescent="0.2">
      <c r="A1584" s="345"/>
      <c r="B1584" s="345"/>
      <c r="C1584" s="345"/>
      <c r="D1584" s="345"/>
      <c r="E1584" s="345"/>
      <c r="F1584" s="345" t="s">
        <v>479</v>
      </c>
      <c r="G1584" s="345"/>
      <c r="H1584" s="345"/>
      <c r="I1584" s="345"/>
      <c r="J1584" s="163">
        <v>12.34</v>
      </c>
    </row>
    <row r="1585" spans="1:10" ht="20.100000000000001" customHeight="1" x14ac:dyDescent="0.2">
      <c r="A1585" s="345"/>
      <c r="B1585" s="345"/>
      <c r="C1585" s="345"/>
      <c r="D1585" s="345"/>
      <c r="E1585" s="345"/>
      <c r="F1585" s="345" t="s">
        <v>480</v>
      </c>
      <c r="G1585" s="345"/>
      <c r="H1585" s="345"/>
      <c r="I1585" s="345"/>
      <c r="J1585" s="163">
        <v>34.171999999999997</v>
      </c>
    </row>
    <row r="1586" spans="1:10" ht="25.5" x14ac:dyDescent="0.2">
      <c r="A1586" s="171"/>
      <c r="B1586" s="171"/>
      <c r="C1586" s="171"/>
      <c r="D1586" s="171"/>
      <c r="E1586" s="171" t="s">
        <v>465</v>
      </c>
      <c r="F1586" s="159">
        <v>11.56356564019449</v>
      </c>
      <c r="G1586" s="171" t="s">
        <v>466</v>
      </c>
      <c r="H1586" s="159">
        <v>0</v>
      </c>
      <c r="I1586" s="171" t="s">
        <v>467</v>
      </c>
      <c r="J1586" s="159">
        <v>11.56356564019449</v>
      </c>
    </row>
    <row r="1587" spans="1:10" ht="15" thickBot="1" x14ac:dyDescent="0.25">
      <c r="A1587" s="171"/>
      <c r="B1587" s="171"/>
      <c r="C1587" s="171"/>
      <c r="D1587" s="171"/>
      <c r="E1587" s="171" t="s">
        <v>468</v>
      </c>
      <c r="F1587" s="159">
        <v>8.2200000000000006</v>
      </c>
      <c r="G1587" s="171"/>
      <c r="H1587" s="384" t="s">
        <v>469</v>
      </c>
      <c r="I1587" s="384"/>
      <c r="J1587" s="159">
        <v>43.4</v>
      </c>
    </row>
    <row r="1588" spans="1:10" ht="0.95" customHeight="1" thickTop="1" x14ac:dyDescent="0.2">
      <c r="A1588" s="160"/>
      <c r="B1588" s="160"/>
      <c r="C1588" s="160"/>
      <c r="D1588" s="160"/>
      <c r="E1588" s="160"/>
      <c r="F1588" s="160"/>
      <c r="G1588" s="160"/>
      <c r="H1588" s="160"/>
      <c r="I1588" s="160"/>
      <c r="J1588" s="160"/>
    </row>
    <row r="1589" spans="1:10" ht="18" customHeight="1" x14ac:dyDescent="0.2">
      <c r="A1589" s="168"/>
      <c r="B1589" s="133" t="s">
        <v>8</v>
      </c>
      <c r="C1589" s="168" t="s">
        <v>9</v>
      </c>
      <c r="D1589" s="168" t="s">
        <v>10</v>
      </c>
      <c r="E1589" s="349" t="s">
        <v>454</v>
      </c>
      <c r="F1589" s="349"/>
      <c r="G1589" s="169" t="s">
        <v>11</v>
      </c>
      <c r="H1589" s="133" t="s">
        <v>12</v>
      </c>
      <c r="I1589" s="133" t="s">
        <v>13</v>
      </c>
      <c r="J1589" s="133" t="s">
        <v>15</v>
      </c>
    </row>
    <row r="1590" spans="1:10" ht="51.95" customHeight="1" x14ac:dyDescent="0.2">
      <c r="A1590" s="138" t="s">
        <v>133</v>
      </c>
      <c r="B1590" s="139" t="s">
        <v>855</v>
      </c>
      <c r="C1590" s="138" t="s">
        <v>110</v>
      </c>
      <c r="D1590" s="138" t="s">
        <v>621</v>
      </c>
      <c r="E1590" s="385" t="s">
        <v>449</v>
      </c>
      <c r="F1590" s="385"/>
      <c r="G1590" s="140" t="s">
        <v>120</v>
      </c>
      <c r="H1590" s="154">
        <v>1</v>
      </c>
      <c r="I1590" s="141">
        <v>3.22</v>
      </c>
      <c r="J1590" s="141">
        <v>3.22</v>
      </c>
    </row>
    <row r="1591" spans="1:10" ht="15" customHeight="1" x14ac:dyDescent="0.2">
      <c r="A1591" s="349" t="s">
        <v>165</v>
      </c>
      <c r="B1591" s="350" t="s">
        <v>8</v>
      </c>
      <c r="C1591" s="349" t="s">
        <v>9</v>
      </c>
      <c r="D1591" s="349" t="s">
        <v>501</v>
      </c>
      <c r="E1591" s="350" t="s">
        <v>471</v>
      </c>
      <c r="F1591" s="348" t="s">
        <v>502</v>
      </c>
      <c r="G1591" s="350"/>
      <c r="H1591" s="348" t="s">
        <v>503</v>
      </c>
      <c r="I1591" s="350"/>
      <c r="J1591" s="350" t="s">
        <v>473</v>
      </c>
    </row>
    <row r="1592" spans="1:10" ht="15" customHeight="1" x14ac:dyDescent="0.2">
      <c r="A1592" s="350"/>
      <c r="B1592" s="350"/>
      <c r="C1592" s="350"/>
      <c r="D1592" s="350"/>
      <c r="E1592" s="350"/>
      <c r="F1592" s="133" t="s">
        <v>504</v>
      </c>
      <c r="G1592" s="133" t="s">
        <v>505</v>
      </c>
      <c r="H1592" s="133" t="s">
        <v>504</v>
      </c>
      <c r="I1592" s="133" t="s">
        <v>505</v>
      </c>
      <c r="J1592" s="350"/>
    </row>
    <row r="1593" spans="1:10" ht="26.1" customHeight="1" x14ac:dyDescent="0.2">
      <c r="A1593" s="172" t="s">
        <v>137</v>
      </c>
      <c r="B1593" s="161" t="s">
        <v>226</v>
      </c>
      <c r="C1593" s="172" t="s">
        <v>110</v>
      </c>
      <c r="D1593" s="172" t="s">
        <v>225</v>
      </c>
      <c r="E1593" s="162">
        <v>3</v>
      </c>
      <c r="F1593" s="165">
        <v>0.65</v>
      </c>
      <c r="G1593" s="165">
        <v>0.35</v>
      </c>
      <c r="H1593" s="174">
        <v>307.32339999999999</v>
      </c>
      <c r="I1593" s="174">
        <v>90.166300000000007</v>
      </c>
      <c r="J1593" s="174">
        <v>693.95519999999999</v>
      </c>
    </row>
    <row r="1594" spans="1:10" ht="20.100000000000001" customHeight="1" x14ac:dyDescent="0.2">
      <c r="A1594" s="345"/>
      <c r="B1594" s="345"/>
      <c r="C1594" s="345"/>
      <c r="D1594" s="345"/>
      <c r="E1594" s="345"/>
      <c r="F1594" s="345" t="s">
        <v>508</v>
      </c>
      <c r="G1594" s="345"/>
      <c r="H1594" s="345"/>
      <c r="I1594" s="345"/>
      <c r="J1594" s="163">
        <v>693.95519999999999</v>
      </c>
    </row>
    <row r="1595" spans="1:10" ht="20.100000000000001" customHeight="1" x14ac:dyDescent="0.2">
      <c r="A1595" s="345"/>
      <c r="B1595" s="345"/>
      <c r="C1595" s="345"/>
      <c r="D1595" s="345"/>
      <c r="E1595" s="345"/>
      <c r="F1595" s="345" t="s">
        <v>476</v>
      </c>
      <c r="G1595" s="345"/>
      <c r="H1595" s="345"/>
      <c r="I1595" s="345"/>
      <c r="J1595" s="163">
        <v>693.95519999999999</v>
      </c>
    </row>
    <row r="1596" spans="1:10" ht="20.100000000000001" customHeight="1" x14ac:dyDescent="0.2">
      <c r="A1596" s="345"/>
      <c r="B1596" s="345"/>
      <c r="C1596" s="345"/>
      <c r="D1596" s="345"/>
      <c r="E1596" s="345"/>
      <c r="F1596" s="345" t="s">
        <v>477</v>
      </c>
      <c r="G1596" s="345"/>
      <c r="H1596" s="345"/>
      <c r="I1596" s="345"/>
      <c r="J1596" s="163">
        <v>0</v>
      </c>
    </row>
    <row r="1597" spans="1:10" ht="20.100000000000001" customHeight="1" x14ac:dyDescent="0.2">
      <c r="A1597" s="345"/>
      <c r="B1597" s="345"/>
      <c r="C1597" s="345"/>
      <c r="D1597" s="345"/>
      <c r="E1597" s="345"/>
      <c r="F1597" s="345" t="s">
        <v>478</v>
      </c>
      <c r="G1597" s="345"/>
      <c r="H1597" s="345"/>
      <c r="I1597" s="345"/>
      <c r="J1597" s="163">
        <v>0</v>
      </c>
    </row>
    <row r="1598" spans="1:10" ht="20.100000000000001" customHeight="1" x14ac:dyDescent="0.2">
      <c r="A1598" s="345"/>
      <c r="B1598" s="345"/>
      <c r="C1598" s="345"/>
      <c r="D1598" s="345"/>
      <c r="E1598" s="345"/>
      <c r="F1598" s="345" t="s">
        <v>479</v>
      </c>
      <c r="G1598" s="345"/>
      <c r="H1598" s="345"/>
      <c r="I1598" s="345"/>
      <c r="J1598" s="163">
        <v>215.26</v>
      </c>
    </row>
    <row r="1599" spans="1:10" ht="20.100000000000001" customHeight="1" x14ac:dyDescent="0.2">
      <c r="A1599" s="345"/>
      <c r="B1599" s="345"/>
      <c r="C1599" s="345"/>
      <c r="D1599" s="345"/>
      <c r="E1599" s="345"/>
      <c r="F1599" s="345" t="s">
        <v>480</v>
      </c>
      <c r="G1599" s="345"/>
      <c r="H1599" s="345"/>
      <c r="I1599" s="345"/>
      <c r="J1599" s="163">
        <v>3.2238000000000002</v>
      </c>
    </row>
    <row r="1600" spans="1:10" ht="25.5" x14ac:dyDescent="0.2">
      <c r="A1600" s="171"/>
      <c r="B1600" s="171"/>
      <c r="C1600" s="171"/>
      <c r="D1600" s="171"/>
      <c r="E1600" s="171" t="s">
        <v>465</v>
      </c>
      <c r="F1600" s="159">
        <v>0</v>
      </c>
      <c r="G1600" s="171" t="s">
        <v>466</v>
      </c>
      <c r="H1600" s="159">
        <v>0</v>
      </c>
      <c r="I1600" s="171" t="s">
        <v>467</v>
      </c>
      <c r="J1600" s="159">
        <v>0</v>
      </c>
    </row>
    <row r="1601" spans="1:10" ht="15" thickBot="1" x14ac:dyDescent="0.25">
      <c r="A1601" s="171"/>
      <c r="B1601" s="171"/>
      <c r="C1601" s="171"/>
      <c r="D1601" s="171"/>
      <c r="E1601" s="171" t="s">
        <v>468</v>
      </c>
      <c r="F1601" s="159">
        <v>0.75</v>
      </c>
      <c r="G1601" s="171"/>
      <c r="H1601" s="384" t="s">
        <v>469</v>
      </c>
      <c r="I1601" s="384"/>
      <c r="J1601" s="159">
        <v>3.97</v>
      </c>
    </row>
    <row r="1602" spans="1:10" ht="0.95" customHeight="1" thickTop="1" x14ac:dyDescent="0.2">
      <c r="A1602" s="160"/>
      <c r="B1602" s="160"/>
      <c r="C1602" s="160"/>
      <c r="D1602" s="160"/>
      <c r="E1602" s="160"/>
      <c r="F1602" s="160"/>
      <c r="G1602" s="160"/>
      <c r="H1602" s="160"/>
      <c r="I1602" s="160"/>
      <c r="J1602" s="160"/>
    </row>
    <row r="1603" spans="1:10" ht="18" customHeight="1" x14ac:dyDescent="0.2">
      <c r="A1603" s="168"/>
      <c r="B1603" s="133" t="s">
        <v>8</v>
      </c>
      <c r="C1603" s="168" t="s">
        <v>9</v>
      </c>
      <c r="D1603" s="168" t="s">
        <v>10</v>
      </c>
      <c r="E1603" s="349" t="s">
        <v>454</v>
      </c>
      <c r="F1603" s="349"/>
      <c r="G1603" s="169" t="s">
        <v>11</v>
      </c>
      <c r="H1603" s="133" t="s">
        <v>12</v>
      </c>
      <c r="I1603" s="133" t="s">
        <v>13</v>
      </c>
      <c r="J1603" s="133" t="s">
        <v>15</v>
      </c>
    </row>
    <row r="1604" spans="1:10" ht="51.95" customHeight="1" x14ac:dyDescent="0.2">
      <c r="A1604" s="138" t="s">
        <v>133</v>
      </c>
      <c r="B1604" s="139" t="s">
        <v>856</v>
      </c>
      <c r="C1604" s="138" t="s">
        <v>110</v>
      </c>
      <c r="D1604" s="138" t="s">
        <v>596</v>
      </c>
      <c r="E1604" s="385" t="s">
        <v>449</v>
      </c>
      <c r="F1604" s="385"/>
      <c r="G1604" s="140" t="s">
        <v>120</v>
      </c>
      <c r="H1604" s="154">
        <v>1</v>
      </c>
      <c r="I1604" s="141">
        <v>8.16</v>
      </c>
      <c r="J1604" s="141">
        <v>8.16</v>
      </c>
    </row>
    <row r="1605" spans="1:10" ht="15" customHeight="1" x14ac:dyDescent="0.2">
      <c r="A1605" s="349" t="s">
        <v>165</v>
      </c>
      <c r="B1605" s="350" t="s">
        <v>8</v>
      </c>
      <c r="C1605" s="349" t="s">
        <v>9</v>
      </c>
      <c r="D1605" s="349" t="s">
        <v>501</v>
      </c>
      <c r="E1605" s="350" t="s">
        <v>471</v>
      </c>
      <c r="F1605" s="348" t="s">
        <v>502</v>
      </c>
      <c r="G1605" s="350"/>
      <c r="H1605" s="348" t="s">
        <v>503</v>
      </c>
      <c r="I1605" s="350"/>
      <c r="J1605" s="350" t="s">
        <v>473</v>
      </c>
    </row>
    <row r="1606" spans="1:10" ht="15" customHeight="1" x14ac:dyDescent="0.2">
      <c r="A1606" s="350"/>
      <c r="B1606" s="350"/>
      <c r="C1606" s="350"/>
      <c r="D1606" s="350"/>
      <c r="E1606" s="350"/>
      <c r="F1606" s="133" t="s">
        <v>504</v>
      </c>
      <c r="G1606" s="133" t="s">
        <v>505</v>
      </c>
      <c r="H1606" s="133" t="s">
        <v>504</v>
      </c>
      <c r="I1606" s="133" t="s">
        <v>505</v>
      </c>
      <c r="J1606" s="350"/>
    </row>
    <row r="1607" spans="1:10" ht="26.1" customHeight="1" x14ac:dyDescent="0.2">
      <c r="A1607" s="172" t="s">
        <v>137</v>
      </c>
      <c r="B1607" s="161" t="s">
        <v>226</v>
      </c>
      <c r="C1607" s="172" t="s">
        <v>110</v>
      </c>
      <c r="D1607" s="172" t="s">
        <v>225</v>
      </c>
      <c r="E1607" s="162">
        <v>3</v>
      </c>
      <c r="F1607" s="165">
        <v>0.81</v>
      </c>
      <c r="G1607" s="165">
        <v>0.19</v>
      </c>
      <c r="H1607" s="174">
        <v>307.32339999999999</v>
      </c>
      <c r="I1607" s="174">
        <v>90.166300000000007</v>
      </c>
      <c r="J1607" s="174">
        <v>798.19069999999999</v>
      </c>
    </row>
    <row r="1608" spans="1:10" ht="20.100000000000001" customHeight="1" x14ac:dyDescent="0.2">
      <c r="A1608" s="345"/>
      <c r="B1608" s="345"/>
      <c r="C1608" s="345"/>
      <c r="D1608" s="345"/>
      <c r="E1608" s="345"/>
      <c r="F1608" s="345" t="s">
        <v>508</v>
      </c>
      <c r="G1608" s="345"/>
      <c r="H1608" s="345"/>
      <c r="I1608" s="345"/>
      <c r="J1608" s="163">
        <v>798.19069999999999</v>
      </c>
    </row>
    <row r="1609" spans="1:10" ht="20.100000000000001" customHeight="1" x14ac:dyDescent="0.2">
      <c r="A1609" s="345"/>
      <c r="B1609" s="345"/>
      <c r="C1609" s="345"/>
      <c r="D1609" s="345"/>
      <c r="E1609" s="345"/>
      <c r="F1609" s="345" t="s">
        <v>476</v>
      </c>
      <c r="G1609" s="345"/>
      <c r="H1609" s="345"/>
      <c r="I1609" s="345"/>
      <c r="J1609" s="163">
        <v>798.19069999999999</v>
      </c>
    </row>
    <row r="1610" spans="1:10" ht="20.100000000000001" customHeight="1" x14ac:dyDescent="0.2">
      <c r="A1610" s="345"/>
      <c r="B1610" s="345"/>
      <c r="C1610" s="345"/>
      <c r="D1610" s="345"/>
      <c r="E1610" s="345"/>
      <c r="F1610" s="345" t="s">
        <v>477</v>
      </c>
      <c r="G1610" s="345"/>
      <c r="H1610" s="345"/>
      <c r="I1610" s="345"/>
      <c r="J1610" s="163">
        <v>5.4600000000000003E-2</v>
      </c>
    </row>
    <row r="1611" spans="1:10" ht="20.100000000000001" customHeight="1" x14ac:dyDescent="0.2">
      <c r="A1611" s="345"/>
      <c r="B1611" s="345"/>
      <c r="C1611" s="345"/>
      <c r="D1611" s="345"/>
      <c r="E1611" s="345"/>
      <c r="F1611" s="345" t="s">
        <v>478</v>
      </c>
      <c r="G1611" s="345"/>
      <c r="H1611" s="345"/>
      <c r="I1611" s="345"/>
      <c r="J1611" s="163">
        <v>0.1484</v>
      </c>
    </row>
    <row r="1612" spans="1:10" ht="20.100000000000001" customHeight="1" x14ac:dyDescent="0.2">
      <c r="A1612" s="345"/>
      <c r="B1612" s="345"/>
      <c r="C1612" s="345"/>
      <c r="D1612" s="345"/>
      <c r="E1612" s="345"/>
      <c r="F1612" s="345" t="s">
        <v>479</v>
      </c>
      <c r="G1612" s="345"/>
      <c r="H1612" s="345"/>
      <c r="I1612" s="345"/>
      <c r="J1612" s="163">
        <v>99.6</v>
      </c>
    </row>
    <row r="1613" spans="1:10" ht="20.100000000000001" customHeight="1" x14ac:dyDescent="0.2">
      <c r="A1613" s="345"/>
      <c r="B1613" s="345"/>
      <c r="C1613" s="345"/>
      <c r="D1613" s="345"/>
      <c r="E1613" s="345"/>
      <c r="F1613" s="345" t="s">
        <v>480</v>
      </c>
      <c r="G1613" s="345"/>
      <c r="H1613" s="345"/>
      <c r="I1613" s="345"/>
      <c r="J1613" s="163">
        <v>8.0139999999999993</v>
      </c>
    </row>
    <row r="1614" spans="1:10" ht="25.5" x14ac:dyDescent="0.2">
      <c r="A1614" s="171"/>
      <c r="B1614" s="171"/>
      <c r="C1614" s="171"/>
      <c r="D1614" s="171"/>
      <c r="E1614" s="171" t="s">
        <v>465</v>
      </c>
      <c r="F1614" s="159">
        <v>0</v>
      </c>
      <c r="G1614" s="171" t="s">
        <v>466</v>
      </c>
      <c r="H1614" s="159">
        <v>0</v>
      </c>
      <c r="I1614" s="171" t="s">
        <v>467</v>
      </c>
      <c r="J1614" s="159">
        <v>0</v>
      </c>
    </row>
    <row r="1615" spans="1:10" ht="15" thickBot="1" x14ac:dyDescent="0.25">
      <c r="A1615" s="171"/>
      <c r="B1615" s="171"/>
      <c r="C1615" s="171"/>
      <c r="D1615" s="171"/>
      <c r="E1615" s="171" t="s">
        <v>468</v>
      </c>
      <c r="F1615" s="159">
        <v>1.9</v>
      </c>
      <c r="G1615" s="171"/>
      <c r="H1615" s="384" t="s">
        <v>469</v>
      </c>
      <c r="I1615" s="384"/>
      <c r="J1615" s="159">
        <v>10.06</v>
      </c>
    </row>
    <row r="1616" spans="1:10" ht="0.95" customHeight="1" thickTop="1" x14ac:dyDescent="0.2">
      <c r="A1616" s="160"/>
      <c r="B1616" s="160"/>
      <c r="C1616" s="160"/>
      <c r="D1616" s="160"/>
      <c r="E1616" s="160"/>
      <c r="F1616" s="160"/>
      <c r="G1616" s="160"/>
      <c r="H1616" s="160"/>
      <c r="I1616" s="160"/>
      <c r="J1616" s="160"/>
    </row>
    <row r="1617" spans="1:10" ht="18" customHeight="1" x14ac:dyDescent="0.2">
      <c r="A1617" s="168"/>
      <c r="B1617" s="133" t="s">
        <v>8</v>
      </c>
      <c r="C1617" s="168" t="s">
        <v>9</v>
      </c>
      <c r="D1617" s="168" t="s">
        <v>10</v>
      </c>
      <c r="E1617" s="349" t="s">
        <v>454</v>
      </c>
      <c r="F1617" s="349"/>
      <c r="G1617" s="169" t="s">
        <v>11</v>
      </c>
      <c r="H1617" s="133" t="s">
        <v>12</v>
      </c>
      <c r="I1617" s="133" t="s">
        <v>13</v>
      </c>
      <c r="J1617" s="133" t="s">
        <v>15</v>
      </c>
    </row>
    <row r="1618" spans="1:10" ht="26.1" customHeight="1" x14ac:dyDescent="0.2">
      <c r="A1618" s="138" t="s">
        <v>133</v>
      </c>
      <c r="B1618" s="139" t="s">
        <v>857</v>
      </c>
      <c r="C1618" s="138" t="s">
        <v>110</v>
      </c>
      <c r="D1618" s="138" t="s">
        <v>695</v>
      </c>
      <c r="E1618" s="385" t="s">
        <v>449</v>
      </c>
      <c r="F1618" s="385"/>
      <c r="G1618" s="140" t="s">
        <v>155</v>
      </c>
      <c r="H1618" s="154">
        <v>1</v>
      </c>
      <c r="I1618" s="141">
        <v>239.22</v>
      </c>
      <c r="J1618" s="141">
        <v>239.22</v>
      </c>
    </row>
    <row r="1619" spans="1:10" ht="20.100000000000001" customHeight="1" x14ac:dyDescent="0.2">
      <c r="A1619" s="168" t="s">
        <v>169</v>
      </c>
      <c r="B1619" s="133" t="s">
        <v>8</v>
      </c>
      <c r="C1619" s="168" t="s">
        <v>9</v>
      </c>
      <c r="D1619" s="168" t="s">
        <v>470</v>
      </c>
      <c r="E1619" s="133" t="s">
        <v>471</v>
      </c>
      <c r="F1619" s="350" t="s">
        <v>472</v>
      </c>
      <c r="G1619" s="350"/>
      <c r="H1619" s="350"/>
      <c r="I1619" s="350"/>
      <c r="J1619" s="133" t="s">
        <v>473</v>
      </c>
    </row>
    <row r="1620" spans="1:10" ht="24" customHeight="1" x14ac:dyDescent="0.2">
      <c r="A1620" s="172" t="s">
        <v>137</v>
      </c>
      <c r="B1620" s="161" t="s">
        <v>737</v>
      </c>
      <c r="C1620" s="172" t="s">
        <v>110</v>
      </c>
      <c r="D1620" s="172" t="s">
        <v>738</v>
      </c>
      <c r="E1620" s="162">
        <v>1</v>
      </c>
      <c r="F1620" s="172"/>
      <c r="G1620" s="172"/>
      <c r="H1620" s="172"/>
      <c r="I1620" s="174">
        <v>25.172000000000001</v>
      </c>
      <c r="J1620" s="174">
        <v>25.172000000000001</v>
      </c>
    </row>
    <row r="1621" spans="1:10" ht="20.100000000000001" customHeight="1" x14ac:dyDescent="0.2">
      <c r="A1621" s="345"/>
      <c r="B1621" s="345"/>
      <c r="C1621" s="345"/>
      <c r="D1621" s="345"/>
      <c r="E1621" s="345"/>
      <c r="F1621" s="345" t="s">
        <v>474</v>
      </c>
      <c r="G1621" s="345"/>
      <c r="H1621" s="345"/>
      <c r="I1621" s="345"/>
      <c r="J1621" s="163">
        <v>25.172000000000001</v>
      </c>
    </row>
    <row r="1622" spans="1:10" ht="20.100000000000001" customHeight="1" x14ac:dyDescent="0.2">
      <c r="A1622" s="345"/>
      <c r="B1622" s="345"/>
      <c r="C1622" s="345"/>
      <c r="D1622" s="345"/>
      <c r="E1622" s="345"/>
      <c r="F1622" s="345" t="s">
        <v>475</v>
      </c>
      <c r="G1622" s="345"/>
      <c r="H1622" s="345"/>
      <c r="I1622" s="345"/>
      <c r="J1622" s="163">
        <v>0</v>
      </c>
    </row>
    <row r="1623" spans="1:10" ht="20.100000000000001" customHeight="1" x14ac:dyDescent="0.2">
      <c r="A1623" s="345"/>
      <c r="B1623" s="345"/>
      <c r="C1623" s="345"/>
      <c r="D1623" s="345"/>
      <c r="E1623" s="345"/>
      <c r="F1623" s="345" t="s">
        <v>476</v>
      </c>
      <c r="G1623" s="345"/>
      <c r="H1623" s="345"/>
      <c r="I1623" s="345"/>
      <c r="J1623" s="163">
        <v>25.172000000000001</v>
      </c>
    </row>
    <row r="1624" spans="1:10" ht="20.100000000000001" customHeight="1" x14ac:dyDescent="0.2">
      <c r="A1624" s="345"/>
      <c r="B1624" s="345"/>
      <c r="C1624" s="345"/>
      <c r="D1624" s="345"/>
      <c r="E1624" s="345"/>
      <c r="F1624" s="345" t="s">
        <v>477</v>
      </c>
      <c r="G1624" s="345"/>
      <c r="H1624" s="345"/>
      <c r="I1624" s="345"/>
      <c r="J1624" s="163">
        <v>0</v>
      </c>
    </row>
    <row r="1625" spans="1:10" ht="20.100000000000001" customHeight="1" x14ac:dyDescent="0.2">
      <c r="A1625" s="345"/>
      <c r="B1625" s="345"/>
      <c r="C1625" s="345"/>
      <c r="D1625" s="345"/>
      <c r="E1625" s="345"/>
      <c r="F1625" s="345" t="s">
        <v>478</v>
      </c>
      <c r="G1625" s="345"/>
      <c r="H1625" s="345"/>
      <c r="I1625" s="345"/>
      <c r="J1625" s="163">
        <v>0</v>
      </c>
    </row>
    <row r="1626" spans="1:10" ht="20.100000000000001" customHeight="1" x14ac:dyDescent="0.2">
      <c r="A1626" s="345"/>
      <c r="B1626" s="345"/>
      <c r="C1626" s="345"/>
      <c r="D1626" s="345"/>
      <c r="E1626" s="345"/>
      <c r="F1626" s="345" t="s">
        <v>479</v>
      </c>
      <c r="G1626" s="345"/>
      <c r="H1626" s="345"/>
      <c r="I1626" s="345"/>
      <c r="J1626" s="163">
        <v>2.8269000000000002</v>
      </c>
    </row>
    <row r="1627" spans="1:10" ht="20.100000000000001" customHeight="1" x14ac:dyDescent="0.2">
      <c r="A1627" s="345"/>
      <c r="B1627" s="345"/>
      <c r="C1627" s="345"/>
      <c r="D1627" s="345"/>
      <c r="E1627" s="345"/>
      <c r="F1627" s="345" t="s">
        <v>480</v>
      </c>
      <c r="G1627" s="345"/>
      <c r="H1627" s="345"/>
      <c r="I1627" s="345"/>
      <c r="J1627" s="163">
        <v>8.9042999999999992</v>
      </c>
    </row>
    <row r="1628" spans="1:10" ht="20.100000000000001" customHeight="1" x14ac:dyDescent="0.2">
      <c r="A1628" s="168" t="s">
        <v>179</v>
      </c>
      <c r="B1628" s="133" t="s">
        <v>9</v>
      </c>
      <c r="C1628" s="168" t="s">
        <v>8</v>
      </c>
      <c r="D1628" s="168" t="s">
        <v>521</v>
      </c>
      <c r="E1628" s="133" t="s">
        <v>471</v>
      </c>
      <c r="F1628" s="133" t="s">
        <v>268</v>
      </c>
      <c r="G1628" s="350" t="s">
        <v>513</v>
      </c>
      <c r="H1628" s="350"/>
      <c r="I1628" s="350"/>
      <c r="J1628" s="133" t="s">
        <v>473</v>
      </c>
    </row>
    <row r="1629" spans="1:10" ht="24" customHeight="1" x14ac:dyDescent="0.2">
      <c r="A1629" s="172" t="s">
        <v>137</v>
      </c>
      <c r="B1629" s="161" t="s">
        <v>110</v>
      </c>
      <c r="C1629" s="172" t="s">
        <v>858</v>
      </c>
      <c r="D1629" s="172" t="s">
        <v>859</v>
      </c>
      <c r="E1629" s="162">
        <v>13.729649999999999</v>
      </c>
      <c r="F1629" s="164" t="s">
        <v>524</v>
      </c>
      <c r="G1629" s="389">
        <v>10.004899999999999</v>
      </c>
      <c r="H1629" s="389"/>
      <c r="I1629" s="386"/>
      <c r="J1629" s="174">
        <v>137.3638</v>
      </c>
    </row>
    <row r="1630" spans="1:10" ht="26.1" customHeight="1" x14ac:dyDescent="0.2">
      <c r="A1630" s="172" t="s">
        <v>137</v>
      </c>
      <c r="B1630" s="161" t="s">
        <v>110</v>
      </c>
      <c r="C1630" s="172" t="s">
        <v>860</v>
      </c>
      <c r="D1630" s="172" t="s">
        <v>861</v>
      </c>
      <c r="E1630" s="162">
        <v>1.2</v>
      </c>
      <c r="F1630" s="164" t="s">
        <v>336</v>
      </c>
      <c r="G1630" s="389">
        <v>5.3803999999999998</v>
      </c>
      <c r="H1630" s="389"/>
      <c r="I1630" s="386"/>
      <c r="J1630" s="174">
        <v>6.4565000000000001</v>
      </c>
    </row>
    <row r="1631" spans="1:10" ht="26.1" customHeight="1" x14ac:dyDescent="0.2">
      <c r="A1631" s="172" t="s">
        <v>137</v>
      </c>
      <c r="B1631" s="161" t="s">
        <v>110</v>
      </c>
      <c r="C1631" s="172" t="s">
        <v>862</v>
      </c>
      <c r="D1631" s="172" t="s">
        <v>863</v>
      </c>
      <c r="E1631" s="162">
        <v>2</v>
      </c>
      <c r="F1631" s="164" t="s">
        <v>155</v>
      </c>
      <c r="G1631" s="389">
        <v>2.2948</v>
      </c>
      <c r="H1631" s="389"/>
      <c r="I1631" s="386"/>
      <c r="J1631" s="174">
        <v>4.5895999999999999</v>
      </c>
    </row>
    <row r="1632" spans="1:10" ht="24" customHeight="1" x14ac:dyDescent="0.2">
      <c r="A1632" s="172" t="s">
        <v>137</v>
      </c>
      <c r="B1632" s="161" t="s">
        <v>110</v>
      </c>
      <c r="C1632" s="172" t="s">
        <v>864</v>
      </c>
      <c r="D1632" s="172" t="s">
        <v>865</v>
      </c>
      <c r="E1632" s="162">
        <v>0.35541</v>
      </c>
      <c r="F1632" s="164" t="s">
        <v>155</v>
      </c>
      <c r="G1632" s="389">
        <v>3.2711000000000001</v>
      </c>
      <c r="H1632" s="389"/>
      <c r="I1632" s="386"/>
      <c r="J1632" s="174">
        <v>1.1626000000000001</v>
      </c>
    </row>
    <row r="1633" spans="1:10" ht="20.100000000000001" customHeight="1" x14ac:dyDescent="0.2">
      <c r="A1633" s="345"/>
      <c r="B1633" s="345"/>
      <c r="C1633" s="345"/>
      <c r="D1633" s="345"/>
      <c r="E1633" s="345"/>
      <c r="F1633" s="345" t="s">
        <v>530</v>
      </c>
      <c r="G1633" s="345"/>
      <c r="H1633" s="345"/>
      <c r="I1633" s="345"/>
      <c r="J1633" s="163">
        <v>149.57249999999999</v>
      </c>
    </row>
    <row r="1634" spans="1:10" ht="20.100000000000001" customHeight="1" x14ac:dyDescent="0.2">
      <c r="A1634" s="168" t="s">
        <v>511</v>
      </c>
      <c r="B1634" s="133" t="s">
        <v>9</v>
      </c>
      <c r="C1634" s="168" t="s">
        <v>8</v>
      </c>
      <c r="D1634" s="168" t="s">
        <v>512</v>
      </c>
      <c r="E1634" s="133" t="s">
        <v>471</v>
      </c>
      <c r="F1634" s="133" t="s">
        <v>268</v>
      </c>
      <c r="G1634" s="350" t="s">
        <v>513</v>
      </c>
      <c r="H1634" s="350"/>
      <c r="I1634" s="350"/>
      <c r="J1634" s="133" t="s">
        <v>473</v>
      </c>
    </row>
    <row r="1635" spans="1:10" ht="26.1" customHeight="1" x14ac:dyDescent="0.2">
      <c r="A1635" s="170" t="s">
        <v>514</v>
      </c>
      <c r="B1635" s="155" t="s">
        <v>110</v>
      </c>
      <c r="C1635" s="170">
        <v>1419543</v>
      </c>
      <c r="D1635" s="170" t="s">
        <v>866</v>
      </c>
      <c r="E1635" s="157">
        <v>10</v>
      </c>
      <c r="F1635" s="156" t="s">
        <v>155</v>
      </c>
      <c r="G1635" s="388">
        <v>0.21</v>
      </c>
      <c r="H1635" s="388"/>
      <c r="I1635" s="387"/>
      <c r="J1635" s="173">
        <v>2.1</v>
      </c>
    </row>
    <row r="1636" spans="1:10" ht="26.1" customHeight="1" x14ac:dyDescent="0.2">
      <c r="A1636" s="170" t="s">
        <v>514</v>
      </c>
      <c r="B1636" s="155" t="s">
        <v>110</v>
      </c>
      <c r="C1636" s="170">
        <v>2408080</v>
      </c>
      <c r="D1636" s="170" t="s">
        <v>867</v>
      </c>
      <c r="E1636" s="157">
        <v>1.1659999999999999</v>
      </c>
      <c r="F1636" s="156" t="s">
        <v>25</v>
      </c>
      <c r="G1636" s="388">
        <v>8.02</v>
      </c>
      <c r="H1636" s="388"/>
      <c r="I1636" s="387"/>
      <c r="J1636" s="173">
        <v>9.3513000000000002</v>
      </c>
    </row>
    <row r="1637" spans="1:10" ht="26.1" customHeight="1" x14ac:dyDescent="0.2">
      <c r="A1637" s="170" t="s">
        <v>514</v>
      </c>
      <c r="B1637" s="155" t="s">
        <v>110</v>
      </c>
      <c r="C1637" s="170">
        <v>2408079</v>
      </c>
      <c r="D1637" s="170" t="s">
        <v>868</v>
      </c>
      <c r="E1637" s="157">
        <v>1.1659999999999999</v>
      </c>
      <c r="F1637" s="156" t="s">
        <v>25</v>
      </c>
      <c r="G1637" s="388">
        <v>49.12</v>
      </c>
      <c r="H1637" s="388"/>
      <c r="I1637" s="387"/>
      <c r="J1637" s="173">
        <v>57.273899999999998</v>
      </c>
    </row>
    <row r="1638" spans="1:10" ht="26.1" customHeight="1" x14ac:dyDescent="0.2">
      <c r="A1638" s="170" t="s">
        <v>514</v>
      </c>
      <c r="B1638" s="155" t="s">
        <v>110</v>
      </c>
      <c r="C1638" s="170">
        <v>2408057</v>
      </c>
      <c r="D1638" s="170" t="s">
        <v>869</v>
      </c>
      <c r="E1638" s="157">
        <v>0.10650999999999999</v>
      </c>
      <c r="F1638" s="156" t="s">
        <v>524</v>
      </c>
      <c r="G1638" s="388">
        <v>108.19</v>
      </c>
      <c r="H1638" s="388"/>
      <c r="I1638" s="387"/>
      <c r="J1638" s="173">
        <v>11.523300000000001</v>
      </c>
    </row>
    <row r="1639" spans="1:10" ht="20.100000000000001" customHeight="1" x14ac:dyDescent="0.2">
      <c r="A1639" s="345"/>
      <c r="B1639" s="345"/>
      <c r="C1639" s="345"/>
      <c r="D1639" s="345"/>
      <c r="E1639" s="345"/>
      <c r="F1639" s="345" t="s">
        <v>516</v>
      </c>
      <c r="G1639" s="345"/>
      <c r="H1639" s="345"/>
      <c r="I1639" s="345"/>
      <c r="J1639" s="163">
        <v>80.248500000000007</v>
      </c>
    </row>
    <row r="1640" spans="1:10" ht="20.100000000000001" customHeight="1" x14ac:dyDescent="0.2">
      <c r="A1640" s="168" t="s">
        <v>533</v>
      </c>
      <c r="B1640" s="133" t="s">
        <v>9</v>
      </c>
      <c r="C1640" s="168" t="s">
        <v>137</v>
      </c>
      <c r="D1640" s="168" t="s">
        <v>534</v>
      </c>
      <c r="E1640" s="133" t="s">
        <v>8</v>
      </c>
      <c r="F1640" s="133" t="s">
        <v>471</v>
      </c>
      <c r="G1640" s="169" t="s">
        <v>268</v>
      </c>
      <c r="H1640" s="350" t="s">
        <v>513</v>
      </c>
      <c r="I1640" s="350"/>
      <c r="J1640" s="133" t="s">
        <v>473</v>
      </c>
    </row>
    <row r="1641" spans="1:10" ht="39" customHeight="1" x14ac:dyDescent="0.2">
      <c r="A1641" s="170" t="s">
        <v>535</v>
      </c>
      <c r="B1641" s="155" t="s">
        <v>110</v>
      </c>
      <c r="C1641" s="170" t="s">
        <v>858</v>
      </c>
      <c r="D1641" s="170" t="s">
        <v>536</v>
      </c>
      <c r="E1641" s="155">
        <v>5914655</v>
      </c>
      <c r="F1641" s="157">
        <v>1.3729999999999999E-2</v>
      </c>
      <c r="G1641" s="156" t="s">
        <v>120</v>
      </c>
      <c r="H1641" s="388">
        <v>35.18</v>
      </c>
      <c r="I1641" s="387"/>
      <c r="J1641" s="173">
        <v>0.48299999999999998</v>
      </c>
    </row>
    <row r="1642" spans="1:10" ht="39" customHeight="1" x14ac:dyDescent="0.2">
      <c r="A1642" s="170" t="s">
        <v>535</v>
      </c>
      <c r="B1642" s="155" t="s">
        <v>110</v>
      </c>
      <c r="C1642" s="170" t="s">
        <v>860</v>
      </c>
      <c r="D1642" s="170" t="s">
        <v>536</v>
      </c>
      <c r="E1642" s="155">
        <v>5914655</v>
      </c>
      <c r="F1642" s="157">
        <v>2.3000000000000001E-4</v>
      </c>
      <c r="G1642" s="156" t="s">
        <v>120</v>
      </c>
      <c r="H1642" s="388">
        <v>35.18</v>
      </c>
      <c r="I1642" s="387"/>
      <c r="J1642" s="173">
        <v>8.0999999999999996E-3</v>
      </c>
    </row>
    <row r="1643" spans="1:10" ht="39" customHeight="1" x14ac:dyDescent="0.2">
      <c r="A1643" s="170" t="s">
        <v>535</v>
      </c>
      <c r="B1643" s="155" t="s">
        <v>110</v>
      </c>
      <c r="C1643" s="170" t="s">
        <v>862</v>
      </c>
      <c r="D1643" s="170" t="s">
        <v>536</v>
      </c>
      <c r="E1643" s="155">
        <v>5914655</v>
      </c>
      <c r="F1643" s="157">
        <v>8.0000000000000007E-5</v>
      </c>
      <c r="G1643" s="156" t="s">
        <v>120</v>
      </c>
      <c r="H1643" s="388">
        <v>35.18</v>
      </c>
      <c r="I1643" s="387"/>
      <c r="J1643" s="173">
        <v>2.8E-3</v>
      </c>
    </row>
    <row r="1644" spans="1:10" ht="20.100000000000001" customHeight="1" x14ac:dyDescent="0.2">
      <c r="A1644" s="345"/>
      <c r="B1644" s="345"/>
      <c r="C1644" s="345"/>
      <c r="D1644" s="345"/>
      <c r="E1644" s="345"/>
      <c r="F1644" s="345" t="s">
        <v>537</v>
      </c>
      <c r="G1644" s="345"/>
      <c r="H1644" s="345"/>
      <c r="I1644" s="345"/>
      <c r="J1644" s="163">
        <v>0.49390000000000001</v>
      </c>
    </row>
    <row r="1645" spans="1:10" ht="20.100000000000001" customHeight="1" x14ac:dyDescent="0.2">
      <c r="A1645" s="168" t="s">
        <v>538</v>
      </c>
      <c r="B1645" s="133" t="s">
        <v>9</v>
      </c>
      <c r="C1645" s="168" t="s">
        <v>137</v>
      </c>
      <c r="D1645" s="168" t="s">
        <v>539</v>
      </c>
      <c r="E1645" s="133" t="s">
        <v>471</v>
      </c>
      <c r="F1645" s="133" t="s">
        <v>268</v>
      </c>
      <c r="G1645" s="348" t="s">
        <v>540</v>
      </c>
      <c r="H1645" s="350"/>
      <c r="I1645" s="350"/>
      <c r="J1645" s="133" t="s">
        <v>473</v>
      </c>
    </row>
    <row r="1646" spans="1:10" ht="20.100000000000001" customHeight="1" x14ac:dyDescent="0.2">
      <c r="A1646" s="169"/>
      <c r="B1646" s="169"/>
      <c r="C1646" s="169"/>
      <c r="D1646" s="169"/>
      <c r="E1646" s="169"/>
      <c r="F1646" s="169"/>
      <c r="G1646" s="169" t="s">
        <v>541</v>
      </c>
      <c r="H1646" s="169" t="s">
        <v>542</v>
      </c>
      <c r="I1646" s="169" t="s">
        <v>543</v>
      </c>
      <c r="J1646" s="169"/>
    </row>
    <row r="1647" spans="1:10" ht="50.1" customHeight="1" x14ac:dyDescent="0.2">
      <c r="A1647" s="170" t="s">
        <v>539</v>
      </c>
      <c r="B1647" s="155" t="s">
        <v>110</v>
      </c>
      <c r="C1647" s="170" t="s">
        <v>858</v>
      </c>
      <c r="D1647" s="170" t="s">
        <v>870</v>
      </c>
      <c r="E1647" s="157">
        <v>1.3729999999999999E-2</v>
      </c>
      <c r="F1647" s="156" t="s">
        <v>341</v>
      </c>
      <c r="G1647" s="155" t="s">
        <v>1134</v>
      </c>
      <c r="H1647" s="155" t="s">
        <v>1135</v>
      </c>
      <c r="I1647" s="155" t="s">
        <v>1136</v>
      </c>
      <c r="J1647" s="173">
        <v>0</v>
      </c>
    </row>
    <row r="1648" spans="1:10" ht="50.1" customHeight="1" x14ac:dyDescent="0.2">
      <c r="A1648" s="170" t="s">
        <v>539</v>
      </c>
      <c r="B1648" s="155" t="s">
        <v>110</v>
      </c>
      <c r="C1648" s="170" t="s">
        <v>860</v>
      </c>
      <c r="D1648" s="170" t="s">
        <v>871</v>
      </c>
      <c r="E1648" s="157">
        <v>2.3000000000000001E-4</v>
      </c>
      <c r="F1648" s="156" t="s">
        <v>341</v>
      </c>
      <c r="G1648" s="155" t="s">
        <v>1134</v>
      </c>
      <c r="H1648" s="155" t="s">
        <v>1135</v>
      </c>
      <c r="I1648" s="155" t="s">
        <v>1136</v>
      </c>
      <c r="J1648" s="173">
        <v>0</v>
      </c>
    </row>
    <row r="1649" spans="1:10" ht="50.1" customHeight="1" x14ac:dyDescent="0.2">
      <c r="A1649" s="170" t="s">
        <v>539</v>
      </c>
      <c r="B1649" s="155" t="s">
        <v>110</v>
      </c>
      <c r="C1649" s="170" t="s">
        <v>862</v>
      </c>
      <c r="D1649" s="170" t="s">
        <v>872</v>
      </c>
      <c r="E1649" s="157">
        <v>8.0000000000000007E-5</v>
      </c>
      <c r="F1649" s="156" t="s">
        <v>341</v>
      </c>
      <c r="G1649" s="155" t="s">
        <v>1134</v>
      </c>
      <c r="H1649" s="155" t="s">
        <v>1135</v>
      </c>
      <c r="I1649" s="155" t="s">
        <v>1136</v>
      </c>
      <c r="J1649" s="173">
        <v>0</v>
      </c>
    </row>
    <row r="1650" spans="1:10" ht="20.100000000000001" customHeight="1" x14ac:dyDescent="0.2">
      <c r="A1650" s="345"/>
      <c r="B1650" s="345"/>
      <c r="C1650" s="345"/>
      <c r="D1650" s="345"/>
      <c r="E1650" s="345"/>
      <c r="F1650" s="345" t="s">
        <v>547</v>
      </c>
      <c r="G1650" s="345"/>
      <c r="H1650" s="345"/>
      <c r="I1650" s="345"/>
      <c r="J1650" s="163">
        <v>0</v>
      </c>
    </row>
    <row r="1651" spans="1:10" ht="25.5" x14ac:dyDescent="0.2">
      <c r="A1651" s="171"/>
      <c r="B1651" s="171"/>
      <c r="C1651" s="171"/>
      <c r="D1651" s="171"/>
      <c r="E1651" s="171" t="s">
        <v>465</v>
      </c>
      <c r="F1651" s="159">
        <v>18.442129347562382</v>
      </c>
      <c r="G1651" s="171" t="s">
        <v>466</v>
      </c>
      <c r="H1651" s="159">
        <v>0</v>
      </c>
      <c r="I1651" s="171" t="s">
        <v>467</v>
      </c>
      <c r="J1651" s="159">
        <v>18.442129379537921</v>
      </c>
    </row>
    <row r="1652" spans="1:10" ht="15" thickBot="1" x14ac:dyDescent="0.25">
      <c r="A1652" s="171"/>
      <c r="B1652" s="171"/>
      <c r="C1652" s="171"/>
      <c r="D1652" s="171"/>
      <c r="E1652" s="171" t="s">
        <v>468</v>
      </c>
      <c r="F1652" s="159">
        <v>55.92</v>
      </c>
      <c r="G1652" s="171"/>
      <c r="H1652" s="384" t="s">
        <v>469</v>
      </c>
      <c r="I1652" s="384"/>
      <c r="J1652" s="159">
        <v>295.14</v>
      </c>
    </row>
    <row r="1653" spans="1:10" ht="0.95" customHeight="1" thickTop="1" x14ac:dyDescent="0.2">
      <c r="A1653" s="160"/>
      <c r="B1653" s="160"/>
      <c r="C1653" s="160"/>
      <c r="D1653" s="160"/>
      <c r="E1653" s="160"/>
      <c r="F1653" s="160"/>
      <c r="G1653" s="160"/>
      <c r="H1653" s="160"/>
      <c r="I1653" s="160"/>
      <c r="J1653" s="160"/>
    </row>
    <row r="1654" spans="1:10" ht="18" customHeight="1" x14ac:dyDescent="0.2">
      <c r="A1654" s="168"/>
      <c r="B1654" s="133" t="s">
        <v>8</v>
      </c>
      <c r="C1654" s="168" t="s">
        <v>9</v>
      </c>
      <c r="D1654" s="168" t="s">
        <v>10</v>
      </c>
      <c r="E1654" s="349" t="s">
        <v>454</v>
      </c>
      <c r="F1654" s="349"/>
      <c r="G1654" s="169" t="s">
        <v>11</v>
      </c>
      <c r="H1654" s="133" t="s">
        <v>12</v>
      </c>
      <c r="I1654" s="133" t="s">
        <v>13</v>
      </c>
      <c r="J1654" s="133" t="s">
        <v>15</v>
      </c>
    </row>
    <row r="1655" spans="1:10" ht="39" customHeight="1" x14ac:dyDescent="0.2">
      <c r="A1655" s="138" t="s">
        <v>133</v>
      </c>
      <c r="B1655" s="139" t="s">
        <v>873</v>
      </c>
      <c r="C1655" s="138" t="s">
        <v>110</v>
      </c>
      <c r="D1655" s="138" t="s">
        <v>531</v>
      </c>
      <c r="E1655" s="385" t="s">
        <v>449</v>
      </c>
      <c r="F1655" s="385"/>
      <c r="G1655" s="140" t="s">
        <v>48</v>
      </c>
      <c r="H1655" s="154">
        <v>1</v>
      </c>
      <c r="I1655" s="141">
        <v>453.41</v>
      </c>
      <c r="J1655" s="141">
        <v>453.41</v>
      </c>
    </row>
    <row r="1656" spans="1:10" ht="20.100000000000001" customHeight="1" x14ac:dyDescent="0.2">
      <c r="A1656" s="168" t="s">
        <v>169</v>
      </c>
      <c r="B1656" s="133" t="s">
        <v>8</v>
      </c>
      <c r="C1656" s="168" t="s">
        <v>9</v>
      </c>
      <c r="D1656" s="168" t="s">
        <v>470</v>
      </c>
      <c r="E1656" s="133" t="s">
        <v>471</v>
      </c>
      <c r="F1656" s="350" t="s">
        <v>472</v>
      </c>
      <c r="G1656" s="350"/>
      <c r="H1656" s="350"/>
      <c r="I1656" s="350"/>
      <c r="J1656" s="133" t="s">
        <v>473</v>
      </c>
    </row>
    <row r="1657" spans="1:10" ht="24" customHeight="1" x14ac:dyDescent="0.2">
      <c r="A1657" s="172" t="s">
        <v>137</v>
      </c>
      <c r="B1657" s="161" t="s">
        <v>121</v>
      </c>
      <c r="C1657" s="172" t="s">
        <v>110</v>
      </c>
      <c r="D1657" s="172" t="s">
        <v>122</v>
      </c>
      <c r="E1657" s="162">
        <v>2</v>
      </c>
      <c r="F1657" s="172"/>
      <c r="G1657" s="172"/>
      <c r="H1657" s="172"/>
      <c r="I1657" s="174">
        <v>23.782399999999999</v>
      </c>
      <c r="J1657" s="174">
        <v>47.564799999999998</v>
      </c>
    </row>
    <row r="1658" spans="1:10" ht="20.100000000000001" customHeight="1" x14ac:dyDescent="0.2">
      <c r="A1658" s="345"/>
      <c r="B1658" s="345"/>
      <c r="C1658" s="345"/>
      <c r="D1658" s="345"/>
      <c r="E1658" s="345"/>
      <c r="F1658" s="345" t="s">
        <v>474</v>
      </c>
      <c r="G1658" s="345"/>
      <c r="H1658" s="345"/>
      <c r="I1658" s="345"/>
      <c r="J1658" s="163">
        <v>47.564799999999998</v>
      </c>
    </row>
    <row r="1659" spans="1:10" ht="20.100000000000001" customHeight="1" x14ac:dyDescent="0.2">
      <c r="A1659" s="345"/>
      <c r="B1659" s="345"/>
      <c r="C1659" s="345"/>
      <c r="D1659" s="345"/>
      <c r="E1659" s="345"/>
      <c r="F1659" s="345" t="s">
        <v>475</v>
      </c>
      <c r="G1659" s="345"/>
      <c r="H1659" s="345"/>
      <c r="I1659" s="345"/>
      <c r="J1659" s="163">
        <v>0</v>
      </c>
    </row>
    <row r="1660" spans="1:10" ht="20.100000000000001" customHeight="1" x14ac:dyDescent="0.2">
      <c r="A1660" s="345"/>
      <c r="B1660" s="345"/>
      <c r="C1660" s="345"/>
      <c r="D1660" s="345"/>
      <c r="E1660" s="345"/>
      <c r="F1660" s="345" t="s">
        <v>476</v>
      </c>
      <c r="G1660" s="345"/>
      <c r="H1660" s="345"/>
      <c r="I1660" s="345"/>
      <c r="J1660" s="163">
        <v>47.564799999999998</v>
      </c>
    </row>
    <row r="1661" spans="1:10" ht="20.100000000000001" customHeight="1" x14ac:dyDescent="0.2">
      <c r="A1661" s="345"/>
      <c r="B1661" s="345"/>
      <c r="C1661" s="345"/>
      <c r="D1661" s="345"/>
      <c r="E1661" s="345"/>
      <c r="F1661" s="345" t="s">
        <v>477</v>
      </c>
      <c r="G1661" s="345"/>
      <c r="H1661" s="345"/>
      <c r="I1661" s="345"/>
      <c r="J1661" s="163">
        <v>4.2000000000000003E-2</v>
      </c>
    </row>
    <row r="1662" spans="1:10" ht="20.100000000000001" customHeight="1" x14ac:dyDescent="0.2">
      <c r="A1662" s="345"/>
      <c r="B1662" s="345"/>
      <c r="C1662" s="345"/>
      <c r="D1662" s="345"/>
      <c r="E1662" s="345"/>
      <c r="F1662" s="345" t="s">
        <v>478</v>
      </c>
      <c r="G1662" s="345"/>
      <c r="H1662" s="345"/>
      <c r="I1662" s="345"/>
      <c r="J1662" s="163">
        <v>0.50880000000000003</v>
      </c>
    </row>
    <row r="1663" spans="1:10" ht="20.100000000000001" customHeight="1" x14ac:dyDescent="0.2">
      <c r="A1663" s="345"/>
      <c r="B1663" s="345"/>
      <c r="C1663" s="345"/>
      <c r="D1663" s="345"/>
      <c r="E1663" s="345"/>
      <c r="F1663" s="345" t="s">
        <v>479</v>
      </c>
      <c r="G1663" s="345"/>
      <c r="H1663" s="345"/>
      <c r="I1663" s="345"/>
      <c r="J1663" s="163">
        <v>3.9289999999999998</v>
      </c>
    </row>
    <row r="1664" spans="1:10" ht="20.100000000000001" customHeight="1" x14ac:dyDescent="0.2">
      <c r="A1664" s="345"/>
      <c r="B1664" s="345"/>
      <c r="C1664" s="345"/>
      <c r="D1664" s="345"/>
      <c r="E1664" s="345"/>
      <c r="F1664" s="345" t="s">
        <v>480</v>
      </c>
      <c r="G1664" s="345"/>
      <c r="H1664" s="345"/>
      <c r="I1664" s="345"/>
      <c r="J1664" s="163">
        <v>12.1061</v>
      </c>
    </row>
    <row r="1665" spans="1:10" ht="20.100000000000001" customHeight="1" x14ac:dyDescent="0.2">
      <c r="A1665" s="168" t="s">
        <v>179</v>
      </c>
      <c r="B1665" s="133" t="s">
        <v>9</v>
      </c>
      <c r="C1665" s="168" t="s">
        <v>8</v>
      </c>
      <c r="D1665" s="168" t="s">
        <v>521</v>
      </c>
      <c r="E1665" s="133" t="s">
        <v>471</v>
      </c>
      <c r="F1665" s="133" t="s">
        <v>268</v>
      </c>
      <c r="G1665" s="350" t="s">
        <v>513</v>
      </c>
      <c r="H1665" s="350"/>
      <c r="I1665" s="350"/>
      <c r="J1665" s="133" t="s">
        <v>473</v>
      </c>
    </row>
    <row r="1666" spans="1:10" ht="24" customHeight="1" x14ac:dyDescent="0.2">
      <c r="A1666" s="172" t="s">
        <v>137</v>
      </c>
      <c r="B1666" s="161" t="s">
        <v>110</v>
      </c>
      <c r="C1666" s="172" t="s">
        <v>874</v>
      </c>
      <c r="D1666" s="172" t="s">
        <v>875</v>
      </c>
      <c r="E1666" s="162">
        <v>0.52600000000000002</v>
      </c>
      <c r="F1666" s="164" t="s">
        <v>48</v>
      </c>
      <c r="G1666" s="389">
        <v>131.69069999999999</v>
      </c>
      <c r="H1666" s="389"/>
      <c r="I1666" s="386"/>
      <c r="J1666" s="174">
        <v>69.269300000000001</v>
      </c>
    </row>
    <row r="1667" spans="1:10" ht="20.100000000000001" customHeight="1" x14ac:dyDescent="0.2">
      <c r="A1667" s="345"/>
      <c r="B1667" s="345"/>
      <c r="C1667" s="345"/>
      <c r="D1667" s="345"/>
      <c r="E1667" s="345"/>
      <c r="F1667" s="345" t="s">
        <v>530</v>
      </c>
      <c r="G1667" s="345"/>
      <c r="H1667" s="345"/>
      <c r="I1667" s="345"/>
      <c r="J1667" s="163">
        <v>69.269300000000001</v>
      </c>
    </row>
    <row r="1668" spans="1:10" ht="20.100000000000001" customHeight="1" x14ac:dyDescent="0.2">
      <c r="A1668" s="168" t="s">
        <v>511</v>
      </c>
      <c r="B1668" s="133" t="s">
        <v>9</v>
      </c>
      <c r="C1668" s="168" t="s">
        <v>8</v>
      </c>
      <c r="D1668" s="168" t="s">
        <v>512</v>
      </c>
      <c r="E1668" s="133" t="s">
        <v>471</v>
      </c>
      <c r="F1668" s="133" t="s">
        <v>268</v>
      </c>
      <c r="G1668" s="350" t="s">
        <v>513</v>
      </c>
      <c r="H1668" s="350"/>
      <c r="I1668" s="350"/>
      <c r="J1668" s="133" t="s">
        <v>473</v>
      </c>
    </row>
    <row r="1669" spans="1:10" ht="26.1" customHeight="1" x14ac:dyDescent="0.2">
      <c r="A1669" s="170" t="s">
        <v>514</v>
      </c>
      <c r="B1669" s="155" t="s">
        <v>110</v>
      </c>
      <c r="C1669" s="170">
        <v>1107892</v>
      </c>
      <c r="D1669" s="170" t="s">
        <v>584</v>
      </c>
      <c r="E1669" s="157">
        <v>0.7</v>
      </c>
      <c r="F1669" s="156" t="s">
        <v>48</v>
      </c>
      <c r="G1669" s="388">
        <v>528.66999999999996</v>
      </c>
      <c r="H1669" s="388"/>
      <c r="I1669" s="387"/>
      <c r="J1669" s="173">
        <v>370.06900000000002</v>
      </c>
    </row>
    <row r="1670" spans="1:10" ht="20.100000000000001" customHeight="1" x14ac:dyDescent="0.2">
      <c r="A1670" s="345"/>
      <c r="B1670" s="345"/>
      <c r="C1670" s="345"/>
      <c r="D1670" s="345"/>
      <c r="E1670" s="345"/>
      <c r="F1670" s="345" t="s">
        <v>516</v>
      </c>
      <c r="G1670" s="345"/>
      <c r="H1670" s="345"/>
      <c r="I1670" s="345"/>
      <c r="J1670" s="163">
        <v>370.06900000000002</v>
      </c>
    </row>
    <row r="1671" spans="1:10" ht="20.100000000000001" customHeight="1" x14ac:dyDescent="0.2">
      <c r="A1671" s="168" t="s">
        <v>533</v>
      </c>
      <c r="B1671" s="133" t="s">
        <v>9</v>
      </c>
      <c r="C1671" s="168" t="s">
        <v>137</v>
      </c>
      <c r="D1671" s="168" t="s">
        <v>534</v>
      </c>
      <c r="E1671" s="133" t="s">
        <v>8</v>
      </c>
      <c r="F1671" s="133" t="s">
        <v>471</v>
      </c>
      <c r="G1671" s="169" t="s">
        <v>268</v>
      </c>
      <c r="H1671" s="350" t="s">
        <v>513</v>
      </c>
      <c r="I1671" s="350"/>
      <c r="J1671" s="133" t="s">
        <v>473</v>
      </c>
    </row>
    <row r="1672" spans="1:10" ht="39" customHeight="1" x14ac:dyDescent="0.2">
      <c r="A1672" s="170" t="s">
        <v>535</v>
      </c>
      <c r="B1672" s="155" t="s">
        <v>110</v>
      </c>
      <c r="C1672" s="170" t="s">
        <v>874</v>
      </c>
      <c r="D1672" s="170" t="s">
        <v>553</v>
      </c>
      <c r="E1672" s="155">
        <v>5914647</v>
      </c>
      <c r="F1672" s="157">
        <v>0.78900000000000003</v>
      </c>
      <c r="G1672" s="156" t="s">
        <v>120</v>
      </c>
      <c r="H1672" s="388">
        <v>1.85</v>
      </c>
      <c r="I1672" s="387"/>
      <c r="J1672" s="173">
        <v>1.4597</v>
      </c>
    </row>
    <row r="1673" spans="1:10" ht="20.100000000000001" customHeight="1" x14ac:dyDescent="0.2">
      <c r="A1673" s="345"/>
      <c r="B1673" s="345"/>
      <c r="C1673" s="345"/>
      <c r="D1673" s="345"/>
      <c r="E1673" s="345"/>
      <c r="F1673" s="345" t="s">
        <v>537</v>
      </c>
      <c r="G1673" s="345"/>
      <c r="H1673" s="345"/>
      <c r="I1673" s="345"/>
      <c r="J1673" s="163">
        <v>1.4597</v>
      </c>
    </row>
    <row r="1674" spans="1:10" ht="20.100000000000001" customHeight="1" x14ac:dyDescent="0.2">
      <c r="A1674" s="168" t="s">
        <v>538</v>
      </c>
      <c r="B1674" s="133" t="s">
        <v>9</v>
      </c>
      <c r="C1674" s="168" t="s">
        <v>137</v>
      </c>
      <c r="D1674" s="168" t="s">
        <v>539</v>
      </c>
      <c r="E1674" s="133" t="s">
        <v>471</v>
      </c>
      <c r="F1674" s="133" t="s">
        <v>268</v>
      </c>
      <c r="G1674" s="348" t="s">
        <v>540</v>
      </c>
      <c r="H1674" s="350"/>
      <c r="I1674" s="350"/>
      <c r="J1674" s="133" t="s">
        <v>473</v>
      </c>
    </row>
    <row r="1675" spans="1:10" ht="20.100000000000001" customHeight="1" x14ac:dyDescent="0.2">
      <c r="A1675" s="169"/>
      <c r="B1675" s="169"/>
      <c r="C1675" s="169"/>
      <c r="D1675" s="169"/>
      <c r="E1675" s="169"/>
      <c r="F1675" s="169"/>
      <c r="G1675" s="169" t="s">
        <v>541</v>
      </c>
      <c r="H1675" s="169" t="s">
        <v>542</v>
      </c>
      <c r="I1675" s="169" t="s">
        <v>543</v>
      </c>
      <c r="J1675" s="169"/>
    </row>
    <row r="1676" spans="1:10" ht="50.1" customHeight="1" x14ac:dyDescent="0.2">
      <c r="A1676" s="170" t="s">
        <v>539</v>
      </c>
      <c r="B1676" s="155" t="s">
        <v>110</v>
      </c>
      <c r="C1676" s="170" t="s">
        <v>874</v>
      </c>
      <c r="D1676" s="170" t="s">
        <v>876</v>
      </c>
      <c r="E1676" s="157">
        <v>0.78900000000000003</v>
      </c>
      <c r="F1676" s="156" t="s">
        <v>341</v>
      </c>
      <c r="G1676" s="155" t="s">
        <v>1137</v>
      </c>
      <c r="H1676" s="155" t="s">
        <v>1138</v>
      </c>
      <c r="I1676" s="155" t="s">
        <v>1139</v>
      </c>
      <c r="J1676" s="173">
        <v>0</v>
      </c>
    </row>
    <row r="1677" spans="1:10" ht="20.100000000000001" customHeight="1" x14ac:dyDescent="0.2">
      <c r="A1677" s="345"/>
      <c r="B1677" s="345"/>
      <c r="C1677" s="345"/>
      <c r="D1677" s="345"/>
      <c r="E1677" s="345"/>
      <c r="F1677" s="345" t="s">
        <v>547</v>
      </c>
      <c r="G1677" s="345"/>
      <c r="H1677" s="345"/>
      <c r="I1677" s="345"/>
      <c r="J1677" s="163">
        <v>0</v>
      </c>
    </row>
    <row r="1678" spans="1:10" ht="25.5" x14ac:dyDescent="0.2">
      <c r="A1678" s="171"/>
      <c r="B1678" s="171"/>
      <c r="C1678" s="171"/>
      <c r="D1678" s="171"/>
      <c r="E1678" s="171" t="s">
        <v>465</v>
      </c>
      <c r="F1678" s="159">
        <v>57.650356384967637</v>
      </c>
      <c r="G1678" s="171" t="s">
        <v>466</v>
      </c>
      <c r="H1678" s="159">
        <v>0</v>
      </c>
      <c r="I1678" s="171" t="s">
        <v>467</v>
      </c>
      <c r="J1678" s="159">
        <v>57.650356401716643</v>
      </c>
    </row>
    <row r="1679" spans="1:10" ht="15" thickBot="1" x14ac:dyDescent="0.25">
      <c r="A1679" s="171"/>
      <c r="B1679" s="171"/>
      <c r="C1679" s="171"/>
      <c r="D1679" s="171"/>
      <c r="E1679" s="171" t="s">
        <v>468</v>
      </c>
      <c r="F1679" s="159">
        <v>106</v>
      </c>
      <c r="G1679" s="171"/>
      <c r="H1679" s="384" t="s">
        <v>469</v>
      </c>
      <c r="I1679" s="384"/>
      <c r="J1679" s="159">
        <v>559.41</v>
      </c>
    </row>
    <row r="1680" spans="1:10" ht="0.95" customHeight="1" thickTop="1" x14ac:dyDescent="0.2">
      <c r="A1680" s="160"/>
      <c r="B1680" s="160"/>
      <c r="C1680" s="160"/>
      <c r="D1680" s="160"/>
      <c r="E1680" s="160"/>
      <c r="F1680" s="160"/>
      <c r="G1680" s="160"/>
      <c r="H1680" s="160"/>
      <c r="I1680" s="160"/>
      <c r="J1680" s="160"/>
    </row>
    <row r="1681" spans="1:10" ht="18" customHeight="1" x14ac:dyDescent="0.2">
      <c r="A1681" s="168"/>
      <c r="B1681" s="133" t="s">
        <v>8</v>
      </c>
      <c r="C1681" s="168" t="s">
        <v>9</v>
      </c>
      <c r="D1681" s="168" t="s">
        <v>10</v>
      </c>
      <c r="E1681" s="349" t="s">
        <v>454</v>
      </c>
      <c r="F1681" s="349"/>
      <c r="G1681" s="169" t="s">
        <v>11</v>
      </c>
      <c r="H1681" s="133" t="s">
        <v>12</v>
      </c>
      <c r="I1681" s="133" t="s">
        <v>13</v>
      </c>
      <c r="J1681" s="133" t="s">
        <v>15</v>
      </c>
    </row>
    <row r="1682" spans="1:10" ht="26.1" customHeight="1" x14ac:dyDescent="0.2">
      <c r="A1682" s="138" t="s">
        <v>133</v>
      </c>
      <c r="B1682" s="139" t="s">
        <v>877</v>
      </c>
      <c r="C1682" s="138" t="s">
        <v>110</v>
      </c>
      <c r="D1682" s="138" t="s">
        <v>584</v>
      </c>
      <c r="E1682" s="385" t="s">
        <v>449</v>
      </c>
      <c r="F1682" s="385"/>
      <c r="G1682" s="140" t="s">
        <v>48</v>
      </c>
      <c r="H1682" s="154">
        <v>1</v>
      </c>
      <c r="I1682" s="141">
        <v>528.66999999999996</v>
      </c>
      <c r="J1682" s="141">
        <v>528.66999999999996</v>
      </c>
    </row>
    <row r="1683" spans="1:10" ht="15" customHeight="1" x14ac:dyDescent="0.2">
      <c r="A1683" s="349" t="s">
        <v>165</v>
      </c>
      <c r="B1683" s="350" t="s">
        <v>8</v>
      </c>
      <c r="C1683" s="349" t="s">
        <v>9</v>
      </c>
      <c r="D1683" s="349" t="s">
        <v>501</v>
      </c>
      <c r="E1683" s="350" t="s">
        <v>471</v>
      </c>
      <c r="F1683" s="348" t="s">
        <v>502</v>
      </c>
      <c r="G1683" s="350"/>
      <c r="H1683" s="348" t="s">
        <v>503</v>
      </c>
      <c r="I1683" s="350"/>
      <c r="J1683" s="350" t="s">
        <v>473</v>
      </c>
    </row>
    <row r="1684" spans="1:10" ht="15" customHeight="1" x14ac:dyDescent="0.2">
      <c r="A1684" s="350"/>
      <c r="B1684" s="350"/>
      <c r="C1684" s="350"/>
      <c r="D1684" s="350"/>
      <c r="E1684" s="350"/>
      <c r="F1684" s="133" t="s">
        <v>504</v>
      </c>
      <c r="G1684" s="133" t="s">
        <v>505</v>
      </c>
      <c r="H1684" s="133" t="s">
        <v>504</v>
      </c>
      <c r="I1684" s="133" t="s">
        <v>505</v>
      </c>
      <c r="J1684" s="350"/>
    </row>
    <row r="1685" spans="1:10" ht="26.1" customHeight="1" x14ac:dyDescent="0.2">
      <c r="A1685" s="172" t="s">
        <v>137</v>
      </c>
      <c r="B1685" s="161" t="s">
        <v>878</v>
      </c>
      <c r="C1685" s="172" t="s">
        <v>110</v>
      </c>
      <c r="D1685" s="172" t="s">
        <v>879</v>
      </c>
      <c r="E1685" s="162">
        <v>1</v>
      </c>
      <c r="F1685" s="165">
        <v>1</v>
      </c>
      <c r="G1685" s="165">
        <v>0</v>
      </c>
      <c r="H1685" s="174">
        <v>1.1113999999999999</v>
      </c>
      <c r="I1685" s="174">
        <v>0.74660000000000004</v>
      </c>
      <c r="J1685" s="174">
        <v>1.1113999999999999</v>
      </c>
    </row>
    <row r="1686" spans="1:10" ht="26.1" customHeight="1" x14ac:dyDescent="0.2">
      <c r="A1686" s="172" t="s">
        <v>137</v>
      </c>
      <c r="B1686" s="161" t="s">
        <v>723</v>
      </c>
      <c r="C1686" s="172" t="s">
        <v>110</v>
      </c>
      <c r="D1686" s="172" t="s">
        <v>724</v>
      </c>
      <c r="E1686" s="162">
        <v>1</v>
      </c>
      <c r="F1686" s="165">
        <v>1</v>
      </c>
      <c r="G1686" s="165">
        <v>0</v>
      </c>
      <c r="H1686" s="174">
        <v>56.745699999999999</v>
      </c>
      <c r="I1686" s="174">
        <v>33.610300000000002</v>
      </c>
      <c r="J1686" s="174">
        <v>56.745699999999999</v>
      </c>
    </row>
    <row r="1687" spans="1:10" ht="26.1" customHeight="1" x14ac:dyDescent="0.2">
      <c r="A1687" s="172" t="s">
        <v>137</v>
      </c>
      <c r="B1687" s="161" t="s">
        <v>725</v>
      </c>
      <c r="C1687" s="172" t="s">
        <v>110</v>
      </c>
      <c r="D1687" s="172" t="s">
        <v>726</v>
      </c>
      <c r="E1687" s="162">
        <v>4</v>
      </c>
      <c r="F1687" s="165">
        <v>0.9</v>
      </c>
      <c r="G1687" s="165">
        <v>0.1</v>
      </c>
      <c r="H1687" s="174">
        <v>0.71160000000000001</v>
      </c>
      <c r="I1687" s="174">
        <v>0.48149999999999998</v>
      </c>
      <c r="J1687" s="174">
        <v>2.7544</v>
      </c>
    </row>
    <row r="1688" spans="1:10" ht="26.1" customHeight="1" x14ac:dyDescent="0.2">
      <c r="A1688" s="172" t="s">
        <v>137</v>
      </c>
      <c r="B1688" s="161" t="s">
        <v>727</v>
      </c>
      <c r="C1688" s="172" t="s">
        <v>110</v>
      </c>
      <c r="D1688" s="172" t="s">
        <v>728</v>
      </c>
      <c r="E1688" s="162">
        <v>3</v>
      </c>
      <c r="F1688" s="165">
        <v>0.41</v>
      </c>
      <c r="G1688" s="165">
        <v>0.59</v>
      </c>
      <c r="H1688" s="174">
        <v>1.5626</v>
      </c>
      <c r="I1688" s="174">
        <v>1.0572999999999999</v>
      </c>
      <c r="J1688" s="174">
        <v>3.7934000000000001</v>
      </c>
    </row>
    <row r="1689" spans="1:10" ht="20.100000000000001" customHeight="1" x14ac:dyDescent="0.2">
      <c r="A1689" s="345"/>
      <c r="B1689" s="345"/>
      <c r="C1689" s="345"/>
      <c r="D1689" s="345"/>
      <c r="E1689" s="345"/>
      <c r="F1689" s="345" t="s">
        <v>508</v>
      </c>
      <c r="G1689" s="345"/>
      <c r="H1689" s="345"/>
      <c r="I1689" s="345"/>
      <c r="J1689" s="163">
        <v>64.404899999999998</v>
      </c>
    </row>
    <row r="1690" spans="1:10" ht="20.100000000000001" customHeight="1" x14ac:dyDescent="0.2">
      <c r="A1690" s="168" t="s">
        <v>169</v>
      </c>
      <c r="B1690" s="133" t="s">
        <v>8</v>
      </c>
      <c r="C1690" s="168" t="s">
        <v>9</v>
      </c>
      <c r="D1690" s="168" t="s">
        <v>470</v>
      </c>
      <c r="E1690" s="133" t="s">
        <v>471</v>
      </c>
      <c r="F1690" s="350" t="s">
        <v>472</v>
      </c>
      <c r="G1690" s="350"/>
      <c r="H1690" s="350"/>
      <c r="I1690" s="350"/>
      <c r="J1690" s="133" t="s">
        <v>473</v>
      </c>
    </row>
    <row r="1691" spans="1:10" ht="24" customHeight="1" x14ac:dyDescent="0.2">
      <c r="A1691" s="172" t="s">
        <v>137</v>
      </c>
      <c r="B1691" s="161" t="s">
        <v>210</v>
      </c>
      <c r="C1691" s="172" t="s">
        <v>110</v>
      </c>
      <c r="D1691" s="172" t="s">
        <v>150</v>
      </c>
      <c r="E1691" s="162">
        <v>1</v>
      </c>
      <c r="F1691" s="172"/>
      <c r="G1691" s="172"/>
      <c r="H1691" s="172"/>
      <c r="I1691" s="174">
        <v>28.733499999999999</v>
      </c>
      <c r="J1691" s="174">
        <v>28.733499999999999</v>
      </c>
    </row>
    <row r="1692" spans="1:10" ht="24" customHeight="1" x14ac:dyDescent="0.2">
      <c r="A1692" s="172" t="s">
        <v>137</v>
      </c>
      <c r="B1692" s="161" t="s">
        <v>121</v>
      </c>
      <c r="C1692" s="172" t="s">
        <v>110</v>
      </c>
      <c r="D1692" s="172" t="s">
        <v>122</v>
      </c>
      <c r="E1692" s="162">
        <v>9</v>
      </c>
      <c r="F1692" s="172"/>
      <c r="G1692" s="172"/>
      <c r="H1692" s="172"/>
      <c r="I1692" s="174">
        <v>23.782399999999999</v>
      </c>
      <c r="J1692" s="174">
        <v>214.04159999999999</v>
      </c>
    </row>
    <row r="1693" spans="1:10" ht="20.100000000000001" customHeight="1" x14ac:dyDescent="0.2">
      <c r="A1693" s="345"/>
      <c r="B1693" s="345"/>
      <c r="C1693" s="345"/>
      <c r="D1693" s="345"/>
      <c r="E1693" s="345"/>
      <c r="F1693" s="345" t="s">
        <v>474</v>
      </c>
      <c r="G1693" s="345"/>
      <c r="H1693" s="345"/>
      <c r="I1693" s="345"/>
      <c r="J1693" s="163">
        <v>242.77510000000001</v>
      </c>
    </row>
    <row r="1694" spans="1:10" ht="20.100000000000001" customHeight="1" x14ac:dyDescent="0.2">
      <c r="A1694" s="345"/>
      <c r="B1694" s="345"/>
      <c r="C1694" s="345"/>
      <c r="D1694" s="345"/>
      <c r="E1694" s="345"/>
      <c r="F1694" s="345" t="s">
        <v>475</v>
      </c>
      <c r="G1694" s="345"/>
      <c r="H1694" s="345"/>
      <c r="I1694" s="345"/>
      <c r="J1694" s="163">
        <v>0</v>
      </c>
    </row>
    <row r="1695" spans="1:10" ht="20.100000000000001" customHeight="1" x14ac:dyDescent="0.2">
      <c r="A1695" s="345"/>
      <c r="B1695" s="345"/>
      <c r="C1695" s="345"/>
      <c r="D1695" s="345"/>
      <c r="E1695" s="345"/>
      <c r="F1695" s="345" t="s">
        <v>476</v>
      </c>
      <c r="G1695" s="345"/>
      <c r="H1695" s="345"/>
      <c r="I1695" s="345"/>
      <c r="J1695" s="163">
        <v>307.18</v>
      </c>
    </row>
    <row r="1696" spans="1:10" ht="20.100000000000001" customHeight="1" x14ac:dyDescent="0.2">
      <c r="A1696" s="345"/>
      <c r="B1696" s="345"/>
      <c r="C1696" s="345"/>
      <c r="D1696" s="345"/>
      <c r="E1696" s="345"/>
      <c r="F1696" s="345" t="s">
        <v>477</v>
      </c>
      <c r="G1696" s="345"/>
      <c r="H1696" s="345"/>
      <c r="I1696" s="345"/>
      <c r="J1696" s="163">
        <v>4.2000000000000003E-2</v>
      </c>
    </row>
    <row r="1697" spans="1:10" ht="20.100000000000001" customHeight="1" x14ac:dyDescent="0.2">
      <c r="A1697" s="345"/>
      <c r="B1697" s="345"/>
      <c r="C1697" s="345"/>
      <c r="D1697" s="345"/>
      <c r="E1697" s="345"/>
      <c r="F1697" s="345" t="s">
        <v>478</v>
      </c>
      <c r="G1697" s="345"/>
      <c r="H1697" s="345"/>
      <c r="I1697" s="345"/>
      <c r="J1697" s="163">
        <v>3.0190999999999999</v>
      </c>
    </row>
    <row r="1698" spans="1:10" ht="20.100000000000001" customHeight="1" x14ac:dyDescent="0.2">
      <c r="A1698" s="345"/>
      <c r="B1698" s="345"/>
      <c r="C1698" s="345"/>
      <c r="D1698" s="345"/>
      <c r="E1698" s="345"/>
      <c r="F1698" s="345" t="s">
        <v>479</v>
      </c>
      <c r="G1698" s="345"/>
      <c r="H1698" s="345"/>
      <c r="I1698" s="345"/>
      <c r="J1698" s="163">
        <v>3.9289999999999998</v>
      </c>
    </row>
    <row r="1699" spans="1:10" ht="20.100000000000001" customHeight="1" x14ac:dyDescent="0.2">
      <c r="A1699" s="345"/>
      <c r="B1699" s="345"/>
      <c r="C1699" s="345"/>
      <c r="D1699" s="345"/>
      <c r="E1699" s="345"/>
      <c r="F1699" s="345" t="s">
        <v>480</v>
      </c>
      <c r="G1699" s="345"/>
      <c r="H1699" s="345"/>
      <c r="I1699" s="345"/>
      <c r="J1699" s="163">
        <v>78.182900000000004</v>
      </c>
    </row>
    <row r="1700" spans="1:10" ht="20.100000000000001" customHeight="1" x14ac:dyDescent="0.2">
      <c r="A1700" s="168" t="s">
        <v>179</v>
      </c>
      <c r="B1700" s="133" t="s">
        <v>9</v>
      </c>
      <c r="C1700" s="168" t="s">
        <v>8</v>
      </c>
      <c r="D1700" s="168" t="s">
        <v>521</v>
      </c>
      <c r="E1700" s="133" t="s">
        <v>471</v>
      </c>
      <c r="F1700" s="133" t="s">
        <v>268</v>
      </c>
      <c r="G1700" s="350" t="s">
        <v>513</v>
      </c>
      <c r="H1700" s="350"/>
      <c r="I1700" s="350"/>
      <c r="J1700" s="133" t="s">
        <v>473</v>
      </c>
    </row>
    <row r="1701" spans="1:10" ht="26.1" customHeight="1" x14ac:dyDescent="0.2">
      <c r="A1701" s="172" t="s">
        <v>137</v>
      </c>
      <c r="B1701" s="161" t="s">
        <v>110</v>
      </c>
      <c r="C1701" s="172" t="s">
        <v>880</v>
      </c>
      <c r="D1701" s="172" t="s">
        <v>881</v>
      </c>
      <c r="E1701" s="162">
        <v>0.84645999999999999</v>
      </c>
      <c r="F1701" s="164" t="s">
        <v>524</v>
      </c>
      <c r="G1701" s="389">
        <v>6.4470999999999998</v>
      </c>
      <c r="H1701" s="389"/>
      <c r="I1701" s="386"/>
      <c r="J1701" s="174">
        <v>5.4572000000000003</v>
      </c>
    </row>
    <row r="1702" spans="1:10" ht="24" customHeight="1" x14ac:dyDescent="0.2">
      <c r="A1702" s="172" t="s">
        <v>137</v>
      </c>
      <c r="B1702" s="161" t="s">
        <v>110</v>
      </c>
      <c r="C1702" s="172" t="s">
        <v>729</v>
      </c>
      <c r="D1702" s="172" t="s">
        <v>730</v>
      </c>
      <c r="E1702" s="162">
        <v>0.63334000000000001</v>
      </c>
      <c r="F1702" s="164" t="s">
        <v>48</v>
      </c>
      <c r="G1702" s="389">
        <v>139.7534</v>
      </c>
      <c r="H1702" s="389"/>
      <c r="I1702" s="386"/>
      <c r="J1702" s="174">
        <v>88.511399999999995</v>
      </c>
    </row>
    <row r="1703" spans="1:10" ht="24" customHeight="1" x14ac:dyDescent="0.2">
      <c r="A1703" s="172" t="s">
        <v>137</v>
      </c>
      <c r="B1703" s="161" t="s">
        <v>110</v>
      </c>
      <c r="C1703" s="172" t="s">
        <v>882</v>
      </c>
      <c r="D1703" s="172" t="s">
        <v>883</v>
      </c>
      <c r="E1703" s="162">
        <v>0.36753999999999998</v>
      </c>
      <c r="F1703" s="164" t="s">
        <v>48</v>
      </c>
      <c r="G1703" s="389">
        <v>141.58359999999999</v>
      </c>
      <c r="H1703" s="389"/>
      <c r="I1703" s="386"/>
      <c r="J1703" s="174">
        <v>52.037599999999998</v>
      </c>
    </row>
    <row r="1704" spans="1:10" ht="24" customHeight="1" x14ac:dyDescent="0.2">
      <c r="A1704" s="172" t="s">
        <v>137</v>
      </c>
      <c r="B1704" s="161" t="s">
        <v>110</v>
      </c>
      <c r="C1704" s="172" t="s">
        <v>551</v>
      </c>
      <c r="D1704" s="172" t="s">
        <v>552</v>
      </c>
      <c r="E1704" s="162">
        <v>0.36753999999999998</v>
      </c>
      <c r="F1704" s="164" t="s">
        <v>48</v>
      </c>
      <c r="G1704" s="389">
        <v>139.33359999999999</v>
      </c>
      <c r="H1704" s="389"/>
      <c r="I1704" s="386"/>
      <c r="J1704" s="174">
        <v>51.210700000000003</v>
      </c>
    </row>
    <row r="1705" spans="1:10" ht="24" customHeight="1" x14ac:dyDescent="0.2">
      <c r="A1705" s="172" t="s">
        <v>137</v>
      </c>
      <c r="B1705" s="161" t="s">
        <v>110</v>
      </c>
      <c r="C1705" s="172" t="s">
        <v>731</v>
      </c>
      <c r="D1705" s="172" t="s">
        <v>732</v>
      </c>
      <c r="E1705" s="162">
        <v>282.15206999999998</v>
      </c>
      <c r="F1705" s="164" t="s">
        <v>524</v>
      </c>
      <c r="G1705" s="389">
        <v>0.83819999999999995</v>
      </c>
      <c r="H1705" s="389"/>
      <c r="I1705" s="386"/>
      <c r="J1705" s="174">
        <v>236.4999</v>
      </c>
    </row>
    <row r="1706" spans="1:10" ht="20.100000000000001" customHeight="1" x14ac:dyDescent="0.2">
      <c r="A1706" s="345"/>
      <c r="B1706" s="345"/>
      <c r="C1706" s="345"/>
      <c r="D1706" s="345"/>
      <c r="E1706" s="345"/>
      <c r="F1706" s="345" t="s">
        <v>530</v>
      </c>
      <c r="G1706" s="345"/>
      <c r="H1706" s="345"/>
      <c r="I1706" s="345"/>
      <c r="J1706" s="163">
        <v>433.71679999999998</v>
      </c>
    </row>
    <row r="1707" spans="1:10" ht="20.100000000000001" customHeight="1" x14ac:dyDescent="0.2">
      <c r="A1707" s="168" t="s">
        <v>533</v>
      </c>
      <c r="B1707" s="133" t="s">
        <v>9</v>
      </c>
      <c r="C1707" s="168" t="s">
        <v>137</v>
      </c>
      <c r="D1707" s="168" t="s">
        <v>534</v>
      </c>
      <c r="E1707" s="133" t="s">
        <v>8</v>
      </c>
      <c r="F1707" s="133" t="s">
        <v>471</v>
      </c>
      <c r="G1707" s="169" t="s">
        <v>268</v>
      </c>
      <c r="H1707" s="350" t="s">
        <v>513</v>
      </c>
      <c r="I1707" s="350"/>
      <c r="J1707" s="133" t="s">
        <v>473</v>
      </c>
    </row>
    <row r="1708" spans="1:10" ht="39" customHeight="1" x14ac:dyDescent="0.2">
      <c r="A1708" s="170" t="s">
        <v>535</v>
      </c>
      <c r="B1708" s="155" t="s">
        <v>110</v>
      </c>
      <c r="C1708" s="170" t="s">
        <v>880</v>
      </c>
      <c r="D1708" s="170" t="s">
        <v>536</v>
      </c>
      <c r="E1708" s="155">
        <v>5914655</v>
      </c>
      <c r="F1708" s="157">
        <v>8.4999999999999995E-4</v>
      </c>
      <c r="G1708" s="156" t="s">
        <v>120</v>
      </c>
      <c r="H1708" s="388">
        <v>35.18</v>
      </c>
      <c r="I1708" s="387"/>
      <c r="J1708" s="173">
        <v>2.9899999999999999E-2</v>
      </c>
    </row>
    <row r="1709" spans="1:10" ht="39" customHeight="1" x14ac:dyDescent="0.2">
      <c r="A1709" s="170" t="s">
        <v>535</v>
      </c>
      <c r="B1709" s="155" t="s">
        <v>110</v>
      </c>
      <c r="C1709" s="170" t="s">
        <v>729</v>
      </c>
      <c r="D1709" s="170" t="s">
        <v>553</v>
      </c>
      <c r="E1709" s="155">
        <v>5914647</v>
      </c>
      <c r="F1709" s="157">
        <v>0.95001000000000002</v>
      </c>
      <c r="G1709" s="156" t="s">
        <v>120</v>
      </c>
      <c r="H1709" s="388">
        <v>1.85</v>
      </c>
      <c r="I1709" s="387"/>
      <c r="J1709" s="173">
        <v>1.7575000000000001</v>
      </c>
    </row>
    <row r="1710" spans="1:10" ht="39" customHeight="1" x14ac:dyDescent="0.2">
      <c r="A1710" s="170" t="s">
        <v>535</v>
      </c>
      <c r="B1710" s="155" t="s">
        <v>110</v>
      </c>
      <c r="C1710" s="170" t="s">
        <v>882</v>
      </c>
      <c r="D1710" s="170" t="s">
        <v>553</v>
      </c>
      <c r="E1710" s="155">
        <v>5914647</v>
      </c>
      <c r="F1710" s="157">
        <v>0.55130999999999997</v>
      </c>
      <c r="G1710" s="156" t="s">
        <v>120</v>
      </c>
      <c r="H1710" s="388">
        <v>1.85</v>
      </c>
      <c r="I1710" s="387"/>
      <c r="J1710" s="173">
        <v>1.0199</v>
      </c>
    </row>
    <row r="1711" spans="1:10" ht="39" customHeight="1" x14ac:dyDescent="0.2">
      <c r="A1711" s="170" t="s">
        <v>535</v>
      </c>
      <c r="B1711" s="155" t="s">
        <v>110</v>
      </c>
      <c r="C1711" s="170" t="s">
        <v>551</v>
      </c>
      <c r="D1711" s="170" t="s">
        <v>553</v>
      </c>
      <c r="E1711" s="155">
        <v>5914647</v>
      </c>
      <c r="F1711" s="157">
        <v>0.55130999999999997</v>
      </c>
      <c r="G1711" s="156" t="s">
        <v>120</v>
      </c>
      <c r="H1711" s="388">
        <v>1.85</v>
      </c>
      <c r="I1711" s="387"/>
      <c r="J1711" s="173">
        <v>1.0199</v>
      </c>
    </row>
    <row r="1712" spans="1:10" ht="39" customHeight="1" x14ac:dyDescent="0.2">
      <c r="A1712" s="170" t="s">
        <v>535</v>
      </c>
      <c r="B1712" s="155" t="s">
        <v>110</v>
      </c>
      <c r="C1712" s="170" t="s">
        <v>731</v>
      </c>
      <c r="D1712" s="170" t="s">
        <v>536</v>
      </c>
      <c r="E1712" s="155">
        <v>5914655</v>
      </c>
      <c r="F1712" s="157">
        <v>0.28215000000000001</v>
      </c>
      <c r="G1712" s="156" t="s">
        <v>120</v>
      </c>
      <c r="H1712" s="388">
        <v>35.18</v>
      </c>
      <c r="I1712" s="387"/>
      <c r="J1712" s="173">
        <v>9.9260000000000002</v>
      </c>
    </row>
    <row r="1713" spans="1:10" ht="20.100000000000001" customHeight="1" x14ac:dyDescent="0.2">
      <c r="A1713" s="345"/>
      <c r="B1713" s="345"/>
      <c r="C1713" s="345"/>
      <c r="D1713" s="345"/>
      <c r="E1713" s="345"/>
      <c r="F1713" s="345" t="s">
        <v>537</v>
      </c>
      <c r="G1713" s="345"/>
      <c r="H1713" s="345"/>
      <c r="I1713" s="345"/>
      <c r="J1713" s="163">
        <v>13.7532</v>
      </c>
    </row>
    <row r="1714" spans="1:10" ht="20.100000000000001" customHeight="1" x14ac:dyDescent="0.2">
      <c r="A1714" s="168" t="s">
        <v>538</v>
      </c>
      <c r="B1714" s="133" t="s">
        <v>9</v>
      </c>
      <c r="C1714" s="168" t="s">
        <v>137</v>
      </c>
      <c r="D1714" s="168" t="s">
        <v>539</v>
      </c>
      <c r="E1714" s="133" t="s">
        <v>471</v>
      </c>
      <c r="F1714" s="133" t="s">
        <v>268</v>
      </c>
      <c r="G1714" s="348" t="s">
        <v>540</v>
      </c>
      <c r="H1714" s="350"/>
      <c r="I1714" s="350"/>
      <c r="J1714" s="133" t="s">
        <v>473</v>
      </c>
    </row>
    <row r="1715" spans="1:10" ht="20.100000000000001" customHeight="1" x14ac:dyDescent="0.2">
      <c r="A1715" s="169"/>
      <c r="B1715" s="169"/>
      <c r="C1715" s="169"/>
      <c r="D1715" s="169"/>
      <c r="E1715" s="169"/>
      <c r="F1715" s="169"/>
      <c r="G1715" s="169" t="s">
        <v>541</v>
      </c>
      <c r="H1715" s="169" t="s">
        <v>542</v>
      </c>
      <c r="I1715" s="169" t="s">
        <v>543</v>
      </c>
      <c r="J1715" s="169"/>
    </row>
    <row r="1716" spans="1:10" ht="50.1" customHeight="1" x14ac:dyDescent="0.2">
      <c r="A1716" s="170" t="s">
        <v>539</v>
      </c>
      <c r="B1716" s="155" t="s">
        <v>110</v>
      </c>
      <c r="C1716" s="170" t="s">
        <v>880</v>
      </c>
      <c r="D1716" s="170" t="s">
        <v>884</v>
      </c>
      <c r="E1716" s="157">
        <v>8.4999999999999995E-4</v>
      </c>
      <c r="F1716" s="156" t="s">
        <v>341</v>
      </c>
      <c r="G1716" s="155" t="s">
        <v>1134</v>
      </c>
      <c r="H1716" s="155" t="s">
        <v>1135</v>
      </c>
      <c r="I1716" s="155" t="s">
        <v>1136</v>
      </c>
      <c r="J1716" s="173">
        <v>0</v>
      </c>
    </row>
    <row r="1717" spans="1:10" ht="50.1" customHeight="1" x14ac:dyDescent="0.2">
      <c r="A1717" s="170" t="s">
        <v>539</v>
      </c>
      <c r="B1717" s="155" t="s">
        <v>110</v>
      </c>
      <c r="C1717" s="170" t="s">
        <v>729</v>
      </c>
      <c r="D1717" s="170" t="s">
        <v>733</v>
      </c>
      <c r="E1717" s="157">
        <v>0.95001000000000002</v>
      </c>
      <c r="F1717" s="156" t="s">
        <v>341</v>
      </c>
      <c r="G1717" s="155" t="s">
        <v>1137</v>
      </c>
      <c r="H1717" s="155" t="s">
        <v>1138</v>
      </c>
      <c r="I1717" s="155" t="s">
        <v>1139</v>
      </c>
      <c r="J1717" s="173">
        <v>0</v>
      </c>
    </row>
    <row r="1718" spans="1:10" ht="50.1" customHeight="1" x14ac:dyDescent="0.2">
      <c r="A1718" s="170" t="s">
        <v>539</v>
      </c>
      <c r="B1718" s="155" t="s">
        <v>110</v>
      </c>
      <c r="C1718" s="170" t="s">
        <v>882</v>
      </c>
      <c r="D1718" s="170" t="s">
        <v>885</v>
      </c>
      <c r="E1718" s="157">
        <v>0.55130999999999997</v>
      </c>
      <c r="F1718" s="156" t="s">
        <v>341</v>
      </c>
      <c r="G1718" s="155" t="s">
        <v>1137</v>
      </c>
      <c r="H1718" s="155" t="s">
        <v>1138</v>
      </c>
      <c r="I1718" s="155" t="s">
        <v>1139</v>
      </c>
      <c r="J1718" s="173">
        <v>0</v>
      </c>
    </row>
    <row r="1719" spans="1:10" ht="50.1" customHeight="1" x14ac:dyDescent="0.2">
      <c r="A1719" s="170" t="s">
        <v>539</v>
      </c>
      <c r="B1719" s="155" t="s">
        <v>110</v>
      </c>
      <c r="C1719" s="170" t="s">
        <v>551</v>
      </c>
      <c r="D1719" s="170" t="s">
        <v>554</v>
      </c>
      <c r="E1719" s="157">
        <v>0.55130999999999997</v>
      </c>
      <c r="F1719" s="156" t="s">
        <v>341</v>
      </c>
      <c r="G1719" s="155" t="s">
        <v>1137</v>
      </c>
      <c r="H1719" s="155" t="s">
        <v>1138</v>
      </c>
      <c r="I1719" s="155" t="s">
        <v>1139</v>
      </c>
      <c r="J1719" s="173">
        <v>0</v>
      </c>
    </row>
    <row r="1720" spans="1:10" ht="50.1" customHeight="1" x14ac:dyDescent="0.2">
      <c r="A1720" s="170" t="s">
        <v>539</v>
      </c>
      <c r="B1720" s="155" t="s">
        <v>110</v>
      </c>
      <c r="C1720" s="170" t="s">
        <v>731</v>
      </c>
      <c r="D1720" s="170" t="s">
        <v>734</v>
      </c>
      <c r="E1720" s="157">
        <v>0.28215000000000001</v>
      </c>
      <c r="F1720" s="156" t="s">
        <v>341</v>
      </c>
      <c r="G1720" s="155" t="s">
        <v>1134</v>
      </c>
      <c r="H1720" s="155" t="s">
        <v>1135</v>
      </c>
      <c r="I1720" s="155" t="s">
        <v>1136</v>
      </c>
      <c r="J1720" s="173">
        <v>0</v>
      </c>
    </row>
    <row r="1721" spans="1:10" ht="20.100000000000001" customHeight="1" x14ac:dyDescent="0.2">
      <c r="A1721" s="345"/>
      <c r="B1721" s="345"/>
      <c r="C1721" s="345"/>
      <c r="D1721" s="345"/>
      <c r="E1721" s="345"/>
      <c r="F1721" s="345" t="s">
        <v>547</v>
      </c>
      <c r="G1721" s="345"/>
      <c r="H1721" s="345"/>
      <c r="I1721" s="345"/>
      <c r="J1721" s="163">
        <v>0</v>
      </c>
    </row>
    <row r="1722" spans="1:10" ht="25.5" x14ac:dyDescent="0.2">
      <c r="A1722" s="171"/>
      <c r="B1722" s="171"/>
      <c r="C1722" s="171"/>
      <c r="D1722" s="171"/>
      <c r="E1722" s="171" t="s">
        <v>465</v>
      </c>
      <c r="F1722" s="159">
        <v>65.063203662037822</v>
      </c>
      <c r="G1722" s="171" t="s">
        <v>466</v>
      </c>
      <c r="H1722" s="159">
        <v>0</v>
      </c>
      <c r="I1722" s="171" t="s">
        <v>467</v>
      </c>
      <c r="J1722" s="159">
        <v>65.063203738212863</v>
      </c>
    </row>
    <row r="1723" spans="1:10" ht="15" thickBot="1" x14ac:dyDescent="0.25">
      <c r="A1723" s="171"/>
      <c r="B1723" s="171"/>
      <c r="C1723" s="171"/>
      <c r="D1723" s="171"/>
      <c r="E1723" s="171" t="s">
        <v>468</v>
      </c>
      <c r="F1723" s="159">
        <v>123.6</v>
      </c>
      <c r="G1723" s="171"/>
      <c r="H1723" s="384" t="s">
        <v>469</v>
      </c>
      <c r="I1723" s="384"/>
      <c r="J1723" s="159">
        <v>652.27</v>
      </c>
    </row>
    <row r="1724" spans="1:10" ht="0.95" customHeight="1" thickTop="1" x14ac:dyDescent="0.2">
      <c r="A1724" s="160"/>
      <c r="B1724" s="160"/>
      <c r="C1724" s="160"/>
      <c r="D1724" s="160"/>
      <c r="E1724" s="160"/>
      <c r="F1724" s="160"/>
      <c r="G1724" s="160"/>
      <c r="H1724" s="160"/>
      <c r="I1724" s="160"/>
      <c r="J1724" s="160"/>
    </row>
    <row r="1725" spans="1:10" ht="18" customHeight="1" x14ac:dyDescent="0.2">
      <c r="A1725" s="168"/>
      <c r="B1725" s="133" t="s">
        <v>8</v>
      </c>
      <c r="C1725" s="168" t="s">
        <v>9</v>
      </c>
      <c r="D1725" s="168" t="s">
        <v>10</v>
      </c>
      <c r="E1725" s="349" t="s">
        <v>454</v>
      </c>
      <c r="F1725" s="349"/>
      <c r="G1725" s="169" t="s">
        <v>11</v>
      </c>
      <c r="H1725" s="133" t="s">
        <v>12</v>
      </c>
      <c r="I1725" s="133" t="s">
        <v>13</v>
      </c>
      <c r="J1725" s="133" t="s">
        <v>15</v>
      </c>
    </row>
    <row r="1726" spans="1:10" ht="26.1" customHeight="1" x14ac:dyDescent="0.2">
      <c r="A1726" s="138" t="s">
        <v>133</v>
      </c>
      <c r="B1726" s="139" t="s">
        <v>886</v>
      </c>
      <c r="C1726" s="138" t="s">
        <v>110</v>
      </c>
      <c r="D1726" s="138" t="s">
        <v>625</v>
      </c>
      <c r="E1726" s="385" t="s">
        <v>449</v>
      </c>
      <c r="F1726" s="385"/>
      <c r="G1726" s="140" t="s">
        <v>48</v>
      </c>
      <c r="H1726" s="154">
        <v>1</v>
      </c>
      <c r="I1726" s="141">
        <v>457.65</v>
      </c>
      <c r="J1726" s="141">
        <v>457.65</v>
      </c>
    </row>
    <row r="1727" spans="1:10" ht="15" customHeight="1" x14ac:dyDescent="0.2">
      <c r="A1727" s="349" t="s">
        <v>165</v>
      </c>
      <c r="B1727" s="350" t="s">
        <v>8</v>
      </c>
      <c r="C1727" s="349" t="s">
        <v>9</v>
      </c>
      <c r="D1727" s="349" t="s">
        <v>501</v>
      </c>
      <c r="E1727" s="350" t="s">
        <v>471</v>
      </c>
      <c r="F1727" s="348" t="s">
        <v>502</v>
      </c>
      <c r="G1727" s="350"/>
      <c r="H1727" s="348" t="s">
        <v>503</v>
      </c>
      <c r="I1727" s="350"/>
      <c r="J1727" s="350" t="s">
        <v>473</v>
      </c>
    </row>
    <row r="1728" spans="1:10" ht="15" customHeight="1" x14ac:dyDescent="0.2">
      <c r="A1728" s="350"/>
      <c r="B1728" s="350"/>
      <c r="C1728" s="350"/>
      <c r="D1728" s="350"/>
      <c r="E1728" s="350"/>
      <c r="F1728" s="133" t="s">
        <v>504</v>
      </c>
      <c r="G1728" s="133" t="s">
        <v>505</v>
      </c>
      <c r="H1728" s="133" t="s">
        <v>504</v>
      </c>
      <c r="I1728" s="133" t="s">
        <v>505</v>
      </c>
      <c r="J1728" s="350"/>
    </row>
    <row r="1729" spans="1:10" ht="26.1" customHeight="1" x14ac:dyDescent="0.2">
      <c r="A1729" s="172" t="s">
        <v>137</v>
      </c>
      <c r="B1729" s="161" t="s">
        <v>887</v>
      </c>
      <c r="C1729" s="172" t="s">
        <v>110</v>
      </c>
      <c r="D1729" s="172" t="s">
        <v>888</v>
      </c>
      <c r="E1729" s="162">
        <v>1</v>
      </c>
      <c r="F1729" s="165">
        <v>0.34</v>
      </c>
      <c r="G1729" s="165">
        <v>0.66</v>
      </c>
      <c r="H1729" s="174">
        <v>213.10230000000001</v>
      </c>
      <c r="I1729" s="174">
        <v>106.6153</v>
      </c>
      <c r="J1729" s="174">
        <v>142.82089999999999</v>
      </c>
    </row>
    <row r="1730" spans="1:10" ht="26.1" customHeight="1" x14ac:dyDescent="0.2">
      <c r="A1730" s="172" t="s">
        <v>137</v>
      </c>
      <c r="B1730" s="161" t="s">
        <v>889</v>
      </c>
      <c r="C1730" s="172" t="s">
        <v>110</v>
      </c>
      <c r="D1730" s="172" t="s">
        <v>890</v>
      </c>
      <c r="E1730" s="162">
        <v>1</v>
      </c>
      <c r="F1730" s="165">
        <v>1</v>
      </c>
      <c r="G1730" s="165">
        <v>0</v>
      </c>
      <c r="H1730" s="174">
        <v>96.376800000000003</v>
      </c>
      <c r="I1730" s="174">
        <v>74.6995</v>
      </c>
      <c r="J1730" s="174">
        <v>96.376800000000003</v>
      </c>
    </row>
    <row r="1731" spans="1:10" ht="24" customHeight="1" x14ac:dyDescent="0.2">
      <c r="A1731" s="172" t="s">
        <v>137</v>
      </c>
      <c r="B1731" s="161" t="s">
        <v>891</v>
      </c>
      <c r="C1731" s="172" t="s">
        <v>110</v>
      </c>
      <c r="D1731" s="172" t="s">
        <v>892</v>
      </c>
      <c r="E1731" s="162">
        <v>1</v>
      </c>
      <c r="F1731" s="165">
        <v>1</v>
      </c>
      <c r="G1731" s="165">
        <v>0</v>
      </c>
      <c r="H1731" s="174">
        <v>108.7171</v>
      </c>
      <c r="I1731" s="174">
        <v>10.825799999999999</v>
      </c>
      <c r="J1731" s="174">
        <v>108.7171</v>
      </c>
    </row>
    <row r="1732" spans="1:10" ht="20.100000000000001" customHeight="1" x14ac:dyDescent="0.2">
      <c r="A1732" s="345"/>
      <c r="B1732" s="345"/>
      <c r="C1732" s="345"/>
      <c r="D1732" s="345"/>
      <c r="E1732" s="345"/>
      <c r="F1732" s="345" t="s">
        <v>508</v>
      </c>
      <c r="G1732" s="345"/>
      <c r="H1732" s="345"/>
      <c r="I1732" s="345"/>
      <c r="J1732" s="163">
        <v>347.91480000000001</v>
      </c>
    </row>
    <row r="1733" spans="1:10" ht="20.100000000000001" customHeight="1" x14ac:dyDescent="0.2">
      <c r="A1733" s="168" t="s">
        <v>169</v>
      </c>
      <c r="B1733" s="133" t="s">
        <v>8</v>
      </c>
      <c r="C1733" s="168" t="s">
        <v>9</v>
      </c>
      <c r="D1733" s="168" t="s">
        <v>470</v>
      </c>
      <c r="E1733" s="133" t="s">
        <v>471</v>
      </c>
      <c r="F1733" s="350" t="s">
        <v>472</v>
      </c>
      <c r="G1733" s="350"/>
      <c r="H1733" s="350"/>
      <c r="I1733" s="350"/>
      <c r="J1733" s="133" t="s">
        <v>473</v>
      </c>
    </row>
    <row r="1734" spans="1:10" ht="24" customHeight="1" x14ac:dyDescent="0.2">
      <c r="A1734" s="172" t="s">
        <v>137</v>
      </c>
      <c r="B1734" s="161" t="s">
        <v>121</v>
      </c>
      <c r="C1734" s="172" t="s">
        <v>110</v>
      </c>
      <c r="D1734" s="172" t="s">
        <v>122</v>
      </c>
      <c r="E1734" s="162">
        <v>2</v>
      </c>
      <c r="F1734" s="172"/>
      <c r="G1734" s="172"/>
      <c r="H1734" s="172"/>
      <c r="I1734" s="174">
        <v>23.782399999999999</v>
      </c>
      <c r="J1734" s="174">
        <v>47.564799999999998</v>
      </c>
    </row>
    <row r="1735" spans="1:10" ht="20.100000000000001" customHeight="1" x14ac:dyDescent="0.2">
      <c r="A1735" s="345"/>
      <c r="B1735" s="345"/>
      <c r="C1735" s="345"/>
      <c r="D1735" s="345"/>
      <c r="E1735" s="345"/>
      <c r="F1735" s="345" t="s">
        <v>474</v>
      </c>
      <c r="G1735" s="345"/>
      <c r="H1735" s="345"/>
      <c r="I1735" s="345"/>
      <c r="J1735" s="163">
        <v>47.564799999999998</v>
      </c>
    </row>
    <row r="1736" spans="1:10" ht="20.100000000000001" customHeight="1" x14ac:dyDescent="0.2">
      <c r="A1736" s="345"/>
      <c r="B1736" s="345"/>
      <c r="C1736" s="345"/>
      <c r="D1736" s="345"/>
      <c r="E1736" s="345"/>
      <c r="F1736" s="345" t="s">
        <v>475</v>
      </c>
      <c r="G1736" s="345"/>
      <c r="H1736" s="345"/>
      <c r="I1736" s="345"/>
      <c r="J1736" s="163">
        <v>0</v>
      </c>
    </row>
    <row r="1737" spans="1:10" ht="20.100000000000001" customHeight="1" x14ac:dyDescent="0.2">
      <c r="A1737" s="345"/>
      <c r="B1737" s="345"/>
      <c r="C1737" s="345"/>
      <c r="D1737" s="345"/>
      <c r="E1737" s="345"/>
      <c r="F1737" s="345" t="s">
        <v>476</v>
      </c>
      <c r="G1737" s="345"/>
      <c r="H1737" s="345"/>
      <c r="I1737" s="345"/>
      <c r="J1737" s="163">
        <v>395.4796</v>
      </c>
    </row>
    <row r="1738" spans="1:10" ht="20.100000000000001" customHeight="1" x14ac:dyDescent="0.2">
      <c r="A1738" s="345"/>
      <c r="B1738" s="345"/>
      <c r="C1738" s="345"/>
      <c r="D1738" s="345"/>
      <c r="E1738" s="345"/>
      <c r="F1738" s="345" t="s">
        <v>477</v>
      </c>
      <c r="G1738" s="345"/>
      <c r="H1738" s="345"/>
      <c r="I1738" s="345"/>
      <c r="J1738" s="163">
        <v>4.2000000000000003E-2</v>
      </c>
    </row>
    <row r="1739" spans="1:10" ht="20.100000000000001" customHeight="1" x14ac:dyDescent="0.2">
      <c r="A1739" s="345"/>
      <c r="B1739" s="345"/>
      <c r="C1739" s="345"/>
      <c r="D1739" s="345"/>
      <c r="E1739" s="345"/>
      <c r="F1739" s="345" t="s">
        <v>478</v>
      </c>
      <c r="G1739" s="345"/>
      <c r="H1739" s="345"/>
      <c r="I1739" s="345"/>
      <c r="J1739" s="163">
        <v>0.40460000000000002</v>
      </c>
    </row>
    <row r="1740" spans="1:10" ht="20.100000000000001" customHeight="1" x14ac:dyDescent="0.2">
      <c r="A1740" s="345"/>
      <c r="B1740" s="345"/>
      <c r="C1740" s="345"/>
      <c r="D1740" s="345"/>
      <c r="E1740" s="345"/>
      <c r="F1740" s="345" t="s">
        <v>479</v>
      </c>
      <c r="G1740" s="345"/>
      <c r="H1740" s="345"/>
      <c r="I1740" s="345"/>
      <c r="J1740" s="163">
        <v>24.9</v>
      </c>
    </row>
    <row r="1741" spans="1:10" ht="20.100000000000001" customHeight="1" x14ac:dyDescent="0.2">
      <c r="A1741" s="345"/>
      <c r="B1741" s="345"/>
      <c r="C1741" s="345"/>
      <c r="D1741" s="345"/>
      <c r="E1741" s="345"/>
      <c r="F1741" s="345" t="s">
        <v>480</v>
      </c>
      <c r="G1741" s="345"/>
      <c r="H1741" s="345"/>
      <c r="I1741" s="345"/>
      <c r="J1741" s="163">
        <v>15.8827</v>
      </c>
    </row>
    <row r="1742" spans="1:10" ht="20.100000000000001" customHeight="1" x14ac:dyDescent="0.2">
      <c r="A1742" s="168" t="s">
        <v>179</v>
      </c>
      <c r="B1742" s="133" t="s">
        <v>9</v>
      </c>
      <c r="C1742" s="168" t="s">
        <v>8</v>
      </c>
      <c r="D1742" s="168" t="s">
        <v>521</v>
      </c>
      <c r="E1742" s="133" t="s">
        <v>471</v>
      </c>
      <c r="F1742" s="133" t="s">
        <v>268</v>
      </c>
      <c r="G1742" s="350" t="s">
        <v>513</v>
      </c>
      <c r="H1742" s="350"/>
      <c r="I1742" s="350"/>
      <c r="J1742" s="133" t="s">
        <v>473</v>
      </c>
    </row>
    <row r="1743" spans="1:10" ht="26.1" customHeight="1" x14ac:dyDescent="0.2">
      <c r="A1743" s="172" t="s">
        <v>137</v>
      </c>
      <c r="B1743" s="161" t="s">
        <v>110</v>
      </c>
      <c r="C1743" s="172" t="s">
        <v>880</v>
      </c>
      <c r="D1743" s="172" t="s">
        <v>881</v>
      </c>
      <c r="E1743" s="162">
        <v>0.82391000000000003</v>
      </c>
      <c r="F1743" s="164" t="s">
        <v>524</v>
      </c>
      <c r="G1743" s="389">
        <v>6.4470999999999998</v>
      </c>
      <c r="H1743" s="389"/>
      <c r="I1743" s="386"/>
      <c r="J1743" s="174">
        <v>5.3117999999999999</v>
      </c>
    </row>
    <row r="1744" spans="1:10" ht="24" customHeight="1" x14ac:dyDescent="0.2">
      <c r="A1744" s="172" t="s">
        <v>137</v>
      </c>
      <c r="B1744" s="161" t="s">
        <v>110</v>
      </c>
      <c r="C1744" s="172" t="s">
        <v>729</v>
      </c>
      <c r="D1744" s="172" t="s">
        <v>730</v>
      </c>
      <c r="E1744" s="162">
        <v>0.63758999999999999</v>
      </c>
      <c r="F1744" s="164" t="s">
        <v>48</v>
      </c>
      <c r="G1744" s="389">
        <v>139.7534</v>
      </c>
      <c r="H1744" s="389"/>
      <c r="I1744" s="386"/>
      <c r="J1744" s="174">
        <v>89.105400000000003</v>
      </c>
    </row>
    <row r="1745" spans="1:10" ht="24" customHeight="1" x14ac:dyDescent="0.2">
      <c r="A1745" s="172" t="s">
        <v>137</v>
      </c>
      <c r="B1745" s="161" t="s">
        <v>110</v>
      </c>
      <c r="C1745" s="172" t="s">
        <v>882</v>
      </c>
      <c r="D1745" s="172" t="s">
        <v>883</v>
      </c>
      <c r="E1745" s="162">
        <v>0.36753999999999998</v>
      </c>
      <c r="F1745" s="164" t="s">
        <v>48</v>
      </c>
      <c r="G1745" s="389">
        <v>141.58359999999999</v>
      </c>
      <c r="H1745" s="389"/>
      <c r="I1745" s="386"/>
      <c r="J1745" s="174">
        <v>52.037599999999998</v>
      </c>
    </row>
    <row r="1746" spans="1:10" ht="24" customHeight="1" x14ac:dyDescent="0.2">
      <c r="A1746" s="172" t="s">
        <v>137</v>
      </c>
      <c r="B1746" s="161" t="s">
        <v>110</v>
      </c>
      <c r="C1746" s="172" t="s">
        <v>551</v>
      </c>
      <c r="D1746" s="172" t="s">
        <v>552</v>
      </c>
      <c r="E1746" s="162">
        <v>0.36753999999999998</v>
      </c>
      <c r="F1746" s="164" t="s">
        <v>48</v>
      </c>
      <c r="G1746" s="389">
        <v>139.33359999999999</v>
      </c>
      <c r="H1746" s="389"/>
      <c r="I1746" s="386"/>
      <c r="J1746" s="174">
        <v>51.210700000000003</v>
      </c>
    </row>
    <row r="1747" spans="1:10" ht="24" customHeight="1" x14ac:dyDescent="0.2">
      <c r="A1747" s="172" t="s">
        <v>137</v>
      </c>
      <c r="B1747" s="161" t="s">
        <v>110</v>
      </c>
      <c r="C1747" s="172" t="s">
        <v>731</v>
      </c>
      <c r="D1747" s="172" t="s">
        <v>732</v>
      </c>
      <c r="E1747" s="162">
        <v>274.63729999999998</v>
      </c>
      <c r="F1747" s="164" t="s">
        <v>524</v>
      </c>
      <c r="G1747" s="389">
        <v>0.83819999999999995</v>
      </c>
      <c r="H1747" s="389"/>
      <c r="I1747" s="386"/>
      <c r="J1747" s="174">
        <v>230.20099999999999</v>
      </c>
    </row>
    <row r="1748" spans="1:10" ht="20.100000000000001" customHeight="1" x14ac:dyDescent="0.2">
      <c r="A1748" s="345"/>
      <c r="B1748" s="345"/>
      <c r="C1748" s="345"/>
      <c r="D1748" s="345"/>
      <c r="E1748" s="345"/>
      <c r="F1748" s="345" t="s">
        <v>530</v>
      </c>
      <c r="G1748" s="345"/>
      <c r="H1748" s="345"/>
      <c r="I1748" s="345"/>
      <c r="J1748" s="163">
        <v>427.86649999999997</v>
      </c>
    </row>
    <row r="1749" spans="1:10" ht="20.100000000000001" customHeight="1" x14ac:dyDescent="0.2">
      <c r="A1749" s="168" t="s">
        <v>533</v>
      </c>
      <c r="B1749" s="133" t="s">
        <v>9</v>
      </c>
      <c r="C1749" s="168" t="s">
        <v>137</v>
      </c>
      <c r="D1749" s="168" t="s">
        <v>534</v>
      </c>
      <c r="E1749" s="133" t="s">
        <v>8</v>
      </c>
      <c r="F1749" s="133" t="s">
        <v>471</v>
      </c>
      <c r="G1749" s="169" t="s">
        <v>268</v>
      </c>
      <c r="H1749" s="350" t="s">
        <v>513</v>
      </c>
      <c r="I1749" s="350"/>
      <c r="J1749" s="133" t="s">
        <v>473</v>
      </c>
    </row>
    <row r="1750" spans="1:10" ht="39" customHeight="1" x14ac:dyDescent="0.2">
      <c r="A1750" s="170" t="s">
        <v>535</v>
      </c>
      <c r="B1750" s="155" t="s">
        <v>110</v>
      </c>
      <c r="C1750" s="170" t="s">
        <v>880</v>
      </c>
      <c r="D1750" s="170" t="s">
        <v>536</v>
      </c>
      <c r="E1750" s="155">
        <v>5914655</v>
      </c>
      <c r="F1750" s="157">
        <v>8.1999999999999998E-4</v>
      </c>
      <c r="G1750" s="156" t="s">
        <v>120</v>
      </c>
      <c r="H1750" s="388">
        <v>35.18</v>
      </c>
      <c r="I1750" s="387"/>
      <c r="J1750" s="173">
        <v>2.8799999999999999E-2</v>
      </c>
    </row>
    <row r="1751" spans="1:10" ht="39" customHeight="1" x14ac:dyDescent="0.2">
      <c r="A1751" s="170" t="s">
        <v>535</v>
      </c>
      <c r="B1751" s="155" t="s">
        <v>110</v>
      </c>
      <c r="C1751" s="170" t="s">
        <v>729</v>
      </c>
      <c r="D1751" s="170" t="s">
        <v>553</v>
      </c>
      <c r="E1751" s="155">
        <v>5914647</v>
      </c>
      <c r="F1751" s="157">
        <v>0.95638999999999996</v>
      </c>
      <c r="G1751" s="156" t="s">
        <v>120</v>
      </c>
      <c r="H1751" s="388">
        <v>1.85</v>
      </c>
      <c r="I1751" s="387"/>
      <c r="J1751" s="173">
        <v>1.7693000000000001</v>
      </c>
    </row>
    <row r="1752" spans="1:10" ht="39" customHeight="1" x14ac:dyDescent="0.2">
      <c r="A1752" s="170" t="s">
        <v>535</v>
      </c>
      <c r="B1752" s="155" t="s">
        <v>110</v>
      </c>
      <c r="C1752" s="170" t="s">
        <v>882</v>
      </c>
      <c r="D1752" s="170" t="s">
        <v>553</v>
      </c>
      <c r="E1752" s="155">
        <v>5914647</v>
      </c>
      <c r="F1752" s="157">
        <v>0.55130999999999997</v>
      </c>
      <c r="G1752" s="156" t="s">
        <v>120</v>
      </c>
      <c r="H1752" s="388">
        <v>1.85</v>
      </c>
      <c r="I1752" s="387"/>
      <c r="J1752" s="173">
        <v>1.0199</v>
      </c>
    </row>
    <row r="1753" spans="1:10" ht="39" customHeight="1" x14ac:dyDescent="0.2">
      <c r="A1753" s="170" t="s">
        <v>535</v>
      </c>
      <c r="B1753" s="155" t="s">
        <v>110</v>
      </c>
      <c r="C1753" s="170" t="s">
        <v>551</v>
      </c>
      <c r="D1753" s="170" t="s">
        <v>553</v>
      </c>
      <c r="E1753" s="155">
        <v>5914647</v>
      </c>
      <c r="F1753" s="157">
        <v>0.55130999999999997</v>
      </c>
      <c r="G1753" s="156" t="s">
        <v>120</v>
      </c>
      <c r="H1753" s="388">
        <v>1.85</v>
      </c>
      <c r="I1753" s="387"/>
      <c r="J1753" s="173">
        <v>1.0199</v>
      </c>
    </row>
    <row r="1754" spans="1:10" ht="39" customHeight="1" x14ac:dyDescent="0.2">
      <c r="A1754" s="170" t="s">
        <v>535</v>
      </c>
      <c r="B1754" s="155" t="s">
        <v>110</v>
      </c>
      <c r="C1754" s="170" t="s">
        <v>731</v>
      </c>
      <c r="D1754" s="170" t="s">
        <v>536</v>
      </c>
      <c r="E1754" s="155">
        <v>5914655</v>
      </c>
      <c r="F1754" s="157">
        <v>0.27464</v>
      </c>
      <c r="G1754" s="156" t="s">
        <v>120</v>
      </c>
      <c r="H1754" s="388">
        <v>35.18</v>
      </c>
      <c r="I1754" s="387"/>
      <c r="J1754" s="173">
        <v>9.6617999999999995</v>
      </c>
    </row>
    <row r="1755" spans="1:10" ht="20.100000000000001" customHeight="1" x14ac:dyDescent="0.2">
      <c r="A1755" s="345"/>
      <c r="B1755" s="345"/>
      <c r="C1755" s="345"/>
      <c r="D1755" s="345"/>
      <c r="E1755" s="345"/>
      <c r="F1755" s="345" t="s">
        <v>537</v>
      </c>
      <c r="G1755" s="345"/>
      <c r="H1755" s="345"/>
      <c r="I1755" s="345"/>
      <c r="J1755" s="163">
        <v>13.499700000000001</v>
      </c>
    </row>
    <row r="1756" spans="1:10" ht="20.100000000000001" customHeight="1" x14ac:dyDescent="0.2">
      <c r="A1756" s="168" t="s">
        <v>538</v>
      </c>
      <c r="B1756" s="133" t="s">
        <v>9</v>
      </c>
      <c r="C1756" s="168" t="s">
        <v>137</v>
      </c>
      <c r="D1756" s="168" t="s">
        <v>539</v>
      </c>
      <c r="E1756" s="133" t="s">
        <v>471</v>
      </c>
      <c r="F1756" s="133" t="s">
        <v>268</v>
      </c>
      <c r="G1756" s="348" t="s">
        <v>540</v>
      </c>
      <c r="H1756" s="350"/>
      <c r="I1756" s="350"/>
      <c r="J1756" s="133" t="s">
        <v>473</v>
      </c>
    </row>
    <row r="1757" spans="1:10" ht="20.100000000000001" customHeight="1" x14ac:dyDescent="0.2">
      <c r="A1757" s="169"/>
      <c r="B1757" s="169"/>
      <c r="C1757" s="169"/>
      <c r="D1757" s="169"/>
      <c r="E1757" s="169"/>
      <c r="F1757" s="169"/>
      <c r="G1757" s="169" t="s">
        <v>541</v>
      </c>
      <c r="H1757" s="169" t="s">
        <v>542</v>
      </c>
      <c r="I1757" s="169" t="s">
        <v>543</v>
      </c>
      <c r="J1757" s="169"/>
    </row>
    <row r="1758" spans="1:10" ht="50.1" customHeight="1" x14ac:dyDescent="0.2">
      <c r="A1758" s="170" t="s">
        <v>539</v>
      </c>
      <c r="B1758" s="155" t="s">
        <v>110</v>
      </c>
      <c r="C1758" s="170" t="s">
        <v>880</v>
      </c>
      <c r="D1758" s="170" t="s">
        <v>884</v>
      </c>
      <c r="E1758" s="157">
        <v>8.1999999999999998E-4</v>
      </c>
      <c r="F1758" s="156" t="s">
        <v>341</v>
      </c>
      <c r="G1758" s="155" t="s">
        <v>1134</v>
      </c>
      <c r="H1758" s="155" t="s">
        <v>1135</v>
      </c>
      <c r="I1758" s="155" t="s">
        <v>1136</v>
      </c>
      <c r="J1758" s="173">
        <v>0</v>
      </c>
    </row>
    <row r="1759" spans="1:10" ht="50.1" customHeight="1" x14ac:dyDescent="0.2">
      <c r="A1759" s="170" t="s">
        <v>539</v>
      </c>
      <c r="B1759" s="155" t="s">
        <v>110</v>
      </c>
      <c r="C1759" s="170" t="s">
        <v>729</v>
      </c>
      <c r="D1759" s="170" t="s">
        <v>733</v>
      </c>
      <c r="E1759" s="157">
        <v>0.95638999999999996</v>
      </c>
      <c r="F1759" s="156" t="s">
        <v>341</v>
      </c>
      <c r="G1759" s="155" t="s">
        <v>1137</v>
      </c>
      <c r="H1759" s="155" t="s">
        <v>1138</v>
      </c>
      <c r="I1759" s="155" t="s">
        <v>1139</v>
      </c>
      <c r="J1759" s="173">
        <v>0</v>
      </c>
    </row>
    <row r="1760" spans="1:10" ht="50.1" customHeight="1" x14ac:dyDescent="0.2">
      <c r="A1760" s="170" t="s">
        <v>539</v>
      </c>
      <c r="B1760" s="155" t="s">
        <v>110</v>
      </c>
      <c r="C1760" s="170" t="s">
        <v>882</v>
      </c>
      <c r="D1760" s="170" t="s">
        <v>885</v>
      </c>
      <c r="E1760" s="157">
        <v>0.55130999999999997</v>
      </c>
      <c r="F1760" s="156" t="s">
        <v>341</v>
      </c>
      <c r="G1760" s="155" t="s">
        <v>1137</v>
      </c>
      <c r="H1760" s="155" t="s">
        <v>1138</v>
      </c>
      <c r="I1760" s="155" t="s">
        <v>1139</v>
      </c>
      <c r="J1760" s="173">
        <v>0</v>
      </c>
    </row>
    <row r="1761" spans="1:10" ht="50.1" customHeight="1" x14ac:dyDescent="0.2">
      <c r="A1761" s="170" t="s">
        <v>539</v>
      </c>
      <c r="B1761" s="155" t="s">
        <v>110</v>
      </c>
      <c r="C1761" s="170" t="s">
        <v>551</v>
      </c>
      <c r="D1761" s="170" t="s">
        <v>554</v>
      </c>
      <c r="E1761" s="157">
        <v>0.55130999999999997</v>
      </c>
      <c r="F1761" s="156" t="s">
        <v>341</v>
      </c>
      <c r="G1761" s="155" t="s">
        <v>1137</v>
      </c>
      <c r="H1761" s="155" t="s">
        <v>1138</v>
      </c>
      <c r="I1761" s="155" t="s">
        <v>1139</v>
      </c>
      <c r="J1761" s="173">
        <v>0</v>
      </c>
    </row>
    <row r="1762" spans="1:10" ht="50.1" customHeight="1" x14ac:dyDescent="0.2">
      <c r="A1762" s="170" t="s">
        <v>539</v>
      </c>
      <c r="B1762" s="155" t="s">
        <v>110</v>
      </c>
      <c r="C1762" s="170" t="s">
        <v>731</v>
      </c>
      <c r="D1762" s="170" t="s">
        <v>734</v>
      </c>
      <c r="E1762" s="157">
        <v>0.27464</v>
      </c>
      <c r="F1762" s="156" t="s">
        <v>341</v>
      </c>
      <c r="G1762" s="155" t="s">
        <v>1134</v>
      </c>
      <c r="H1762" s="155" t="s">
        <v>1135</v>
      </c>
      <c r="I1762" s="155" t="s">
        <v>1136</v>
      </c>
      <c r="J1762" s="173">
        <v>0</v>
      </c>
    </row>
    <row r="1763" spans="1:10" ht="20.100000000000001" customHeight="1" x14ac:dyDescent="0.2">
      <c r="A1763" s="345"/>
      <c r="B1763" s="345"/>
      <c r="C1763" s="345"/>
      <c r="D1763" s="345"/>
      <c r="E1763" s="345"/>
      <c r="F1763" s="345" t="s">
        <v>547</v>
      </c>
      <c r="G1763" s="345"/>
      <c r="H1763" s="345"/>
      <c r="I1763" s="345"/>
      <c r="J1763" s="163">
        <v>0</v>
      </c>
    </row>
    <row r="1764" spans="1:10" ht="25.5" x14ac:dyDescent="0.2">
      <c r="A1764" s="171"/>
      <c r="B1764" s="171"/>
      <c r="C1764" s="171"/>
      <c r="D1764" s="171"/>
      <c r="E1764" s="171" t="s">
        <v>465</v>
      </c>
      <c r="F1764" s="159">
        <v>5.0955327229748821</v>
      </c>
      <c r="G1764" s="171" t="s">
        <v>466</v>
      </c>
      <c r="H1764" s="159">
        <v>0</v>
      </c>
      <c r="I1764" s="171" t="s">
        <v>467</v>
      </c>
      <c r="J1764" s="159">
        <v>5.0955327229748821</v>
      </c>
    </row>
    <row r="1765" spans="1:10" ht="15" thickBot="1" x14ac:dyDescent="0.25">
      <c r="A1765" s="171"/>
      <c r="B1765" s="171"/>
      <c r="C1765" s="171"/>
      <c r="D1765" s="171"/>
      <c r="E1765" s="171" t="s">
        <v>468</v>
      </c>
      <c r="F1765" s="159">
        <v>106.99</v>
      </c>
      <c r="G1765" s="171"/>
      <c r="H1765" s="384" t="s">
        <v>469</v>
      </c>
      <c r="I1765" s="384"/>
      <c r="J1765" s="159">
        <v>564.64</v>
      </c>
    </row>
    <row r="1766" spans="1:10" ht="0.95" customHeight="1" thickTop="1" x14ac:dyDescent="0.2">
      <c r="A1766" s="160"/>
      <c r="B1766" s="160"/>
      <c r="C1766" s="160"/>
      <c r="D1766" s="160"/>
      <c r="E1766" s="160"/>
      <c r="F1766" s="160"/>
      <c r="G1766" s="160"/>
      <c r="H1766" s="160"/>
      <c r="I1766" s="160"/>
      <c r="J1766" s="160"/>
    </row>
    <row r="1767" spans="1:10" ht="18" customHeight="1" x14ac:dyDescent="0.2">
      <c r="A1767" s="168"/>
      <c r="B1767" s="133" t="s">
        <v>8</v>
      </c>
      <c r="C1767" s="168" t="s">
        <v>9</v>
      </c>
      <c r="D1767" s="168" t="s">
        <v>10</v>
      </c>
      <c r="E1767" s="349" t="s">
        <v>454</v>
      </c>
      <c r="F1767" s="349"/>
      <c r="G1767" s="169" t="s">
        <v>11</v>
      </c>
      <c r="H1767" s="133" t="s">
        <v>12</v>
      </c>
      <c r="I1767" s="133" t="s">
        <v>13</v>
      </c>
      <c r="J1767" s="133" t="s">
        <v>15</v>
      </c>
    </row>
    <row r="1768" spans="1:10" ht="26.1" customHeight="1" x14ac:dyDescent="0.2">
      <c r="A1768" s="138" t="s">
        <v>133</v>
      </c>
      <c r="B1768" s="139" t="s">
        <v>893</v>
      </c>
      <c r="C1768" s="138" t="s">
        <v>110</v>
      </c>
      <c r="D1768" s="138" t="s">
        <v>585</v>
      </c>
      <c r="E1768" s="385" t="s">
        <v>449</v>
      </c>
      <c r="F1768" s="385"/>
      <c r="G1768" s="140" t="s">
        <v>48</v>
      </c>
      <c r="H1768" s="154">
        <v>1</v>
      </c>
      <c r="I1768" s="141">
        <v>515.82000000000005</v>
      </c>
      <c r="J1768" s="141">
        <v>515.82000000000005</v>
      </c>
    </row>
    <row r="1769" spans="1:10" ht="15" customHeight="1" x14ac:dyDescent="0.2">
      <c r="A1769" s="349" t="s">
        <v>165</v>
      </c>
      <c r="B1769" s="350" t="s">
        <v>8</v>
      </c>
      <c r="C1769" s="349" t="s">
        <v>9</v>
      </c>
      <c r="D1769" s="349" t="s">
        <v>501</v>
      </c>
      <c r="E1769" s="350" t="s">
        <v>471</v>
      </c>
      <c r="F1769" s="348" t="s">
        <v>502</v>
      </c>
      <c r="G1769" s="350"/>
      <c r="H1769" s="348" t="s">
        <v>503</v>
      </c>
      <c r="I1769" s="350"/>
      <c r="J1769" s="350" t="s">
        <v>473</v>
      </c>
    </row>
    <row r="1770" spans="1:10" ht="15" customHeight="1" x14ac:dyDescent="0.2">
      <c r="A1770" s="350"/>
      <c r="B1770" s="350"/>
      <c r="C1770" s="350"/>
      <c r="D1770" s="350"/>
      <c r="E1770" s="350"/>
      <c r="F1770" s="133" t="s">
        <v>504</v>
      </c>
      <c r="G1770" s="133" t="s">
        <v>505</v>
      </c>
      <c r="H1770" s="133" t="s">
        <v>504</v>
      </c>
      <c r="I1770" s="133" t="s">
        <v>505</v>
      </c>
      <c r="J1770" s="350"/>
    </row>
    <row r="1771" spans="1:10" ht="26.1" customHeight="1" x14ac:dyDescent="0.2">
      <c r="A1771" s="172" t="s">
        <v>137</v>
      </c>
      <c r="B1771" s="161" t="s">
        <v>723</v>
      </c>
      <c r="C1771" s="172" t="s">
        <v>110</v>
      </c>
      <c r="D1771" s="172" t="s">
        <v>724</v>
      </c>
      <c r="E1771" s="162">
        <v>1</v>
      </c>
      <c r="F1771" s="165">
        <v>1</v>
      </c>
      <c r="G1771" s="165">
        <v>0</v>
      </c>
      <c r="H1771" s="174">
        <v>56.745699999999999</v>
      </c>
      <c r="I1771" s="174">
        <v>33.610300000000002</v>
      </c>
      <c r="J1771" s="174">
        <v>56.745699999999999</v>
      </c>
    </row>
    <row r="1772" spans="1:10" ht="26.1" customHeight="1" x14ac:dyDescent="0.2">
      <c r="A1772" s="172" t="s">
        <v>137</v>
      </c>
      <c r="B1772" s="161" t="s">
        <v>725</v>
      </c>
      <c r="C1772" s="172" t="s">
        <v>110</v>
      </c>
      <c r="D1772" s="172" t="s">
        <v>726</v>
      </c>
      <c r="E1772" s="162">
        <v>4</v>
      </c>
      <c r="F1772" s="165">
        <v>0.88</v>
      </c>
      <c r="G1772" s="165">
        <v>0.12</v>
      </c>
      <c r="H1772" s="174">
        <v>0.71160000000000001</v>
      </c>
      <c r="I1772" s="174">
        <v>0.48149999999999998</v>
      </c>
      <c r="J1772" s="174">
        <v>2.7360000000000002</v>
      </c>
    </row>
    <row r="1773" spans="1:10" ht="26.1" customHeight="1" x14ac:dyDescent="0.2">
      <c r="A1773" s="172" t="s">
        <v>137</v>
      </c>
      <c r="B1773" s="161" t="s">
        <v>727</v>
      </c>
      <c r="C1773" s="172" t="s">
        <v>110</v>
      </c>
      <c r="D1773" s="172" t="s">
        <v>728</v>
      </c>
      <c r="E1773" s="162">
        <v>3</v>
      </c>
      <c r="F1773" s="165">
        <v>0.41</v>
      </c>
      <c r="G1773" s="165">
        <v>0.59</v>
      </c>
      <c r="H1773" s="174">
        <v>1.5626</v>
      </c>
      <c r="I1773" s="174">
        <v>1.0572999999999999</v>
      </c>
      <c r="J1773" s="174">
        <v>3.7934000000000001</v>
      </c>
    </row>
    <row r="1774" spans="1:10" ht="20.100000000000001" customHeight="1" x14ac:dyDescent="0.2">
      <c r="A1774" s="345"/>
      <c r="B1774" s="345"/>
      <c r="C1774" s="345"/>
      <c r="D1774" s="345"/>
      <c r="E1774" s="345"/>
      <c r="F1774" s="345" t="s">
        <v>508</v>
      </c>
      <c r="G1774" s="345"/>
      <c r="H1774" s="345"/>
      <c r="I1774" s="345"/>
      <c r="J1774" s="163">
        <v>63.275100000000002</v>
      </c>
    </row>
    <row r="1775" spans="1:10" ht="20.100000000000001" customHeight="1" x14ac:dyDescent="0.2">
      <c r="A1775" s="168" t="s">
        <v>169</v>
      </c>
      <c r="B1775" s="133" t="s">
        <v>8</v>
      </c>
      <c r="C1775" s="168" t="s">
        <v>9</v>
      </c>
      <c r="D1775" s="168" t="s">
        <v>470</v>
      </c>
      <c r="E1775" s="133" t="s">
        <v>471</v>
      </c>
      <c r="F1775" s="350" t="s">
        <v>472</v>
      </c>
      <c r="G1775" s="350"/>
      <c r="H1775" s="350"/>
      <c r="I1775" s="350"/>
      <c r="J1775" s="133" t="s">
        <v>473</v>
      </c>
    </row>
    <row r="1776" spans="1:10" ht="24" customHeight="1" x14ac:dyDescent="0.2">
      <c r="A1776" s="172" t="s">
        <v>137</v>
      </c>
      <c r="B1776" s="161" t="s">
        <v>210</v>
      </c>
      <c r="C1776" s="172" t="s">
        <v>110</v>
      </c>
      <c r="D1776" s="172" t="s">
        <v>150</v>
      </c>
      <c r="E1776" s="162">
        <v>1</v>
      </c>
      <c r="F1776" s="172"/>
      <c r="G1776" s="172"/>
      <c r="H1776" s="172"/>
      <c r="I1776" s="174">
        <v>28.733499999999999</v>
      </c>
      <c r="J1776" s="174">
        <v>28.733499999999999</v>
      </c>
    </row>
    <row r="1777" spans="1:10" ht="24" customHeight="1" x14ac:dyDescent="0.2">
      <c r="A1777" s="172" t="s">
        <v>137</v>
      </c>
      <c r="B1777" s="161" t="s">
        <v>121</v>
      </c>
      <c r="C1777" s="172" t="s">
        <v>110</v>
      </c>
      <c r="D1777" s="172" t="s">
        <v>122</v>
      </c>
      <c r="E1777" s="162">
        <v>9</v>
      </c>
      <c r="F1777" s="172"/>
      <c r="G1777" s="172"/>
      <c r="H1777" s="172"/>
      <c r="I1777" s="174">
        <v>23.782399999999999</v>
      </c>
      <c r="J1777" s="174">
        <v>214.04159999999999</v>
      </c>
    </row>
    <row r="1778" spans="1:10" ht="20.100000000000001" customHeight="1" x14ac:dyDescent="0.2">
      <c r="A1778" s="345"/>
      <c r="B1778" s="345"/>
      <c r="C1778" s="345"/>
      <c r="D1778" s="345"/>
      <c r="E1778" s="345"/>
      <c r="F1778" s="345" t="s">
        <v>474</v>
      </c>
      <c r="G1778" s="345"/>
      <c r="H1778" s="345"/>
      <c r="I1778" s="345"/>
      <c r="J1778" s="163">
        <v>242.77510000000001</v>
      </c>
    </row>
    <row r="1779" spans="1:10" ht="20.100000000000001" customHeight="1" x14ac:dyDescent="0.2">
      <c r="A1779" s="345"/>
      <c r="B1779" s="345"/>
      <c r="C1779" s="345"/>
      <c r="D1779" s="345"/>
      <c r="E1779" s="345"/>
      <c r="F1779" s="345" t="s">
        <v>475</v>
      </c>
      <c r="G1779" s="345"/>
      <c r="H1779" s="345"/>
      <c r="I1779" s="345"/>
      <c r="J1779" s="163">
        <v>0</v>
      </c>
    </row>
    <row r="1780" spans="1:10" ht="20.100000000000001" customHeight="1" x14ac:dyDescent="0.2">
      <c r="A1780" s="345"/>
      <c r="B1780" s="345"/>
      <c r="C1780" s="345"/>
      <c r="D1780" s="345"/>
      <c r="E1780" s="345"/>
      <c r="F1780" s="345" t="s">
        <v>476</v>
      </c>
      <c r="G1780" s="345"/>
      <c r="H1780" s="345"/>
      <c r="I1780" s="345"/>
      <c r="J1780" s="163">
        <v>306.05020000000002</v>
      </c>
    </row>
    <row r="1781" spans="1:10" ht="20.100000000000001" customHeight="1" x14ac:dyDescent="0.2">
      <c r="A1781" s="345"/>
      <c r="B1781" s="345"/>
      <c r="C1781" s="345"/>
      <c r="D1781" s="345"/>
      <c r="E1781" s="345"/>
      <c r="F1781" s="345" t="s">
        <v>477</v>
      </c>
      <c r="G1781" s="345"/>
      <c r="H1781" s="345"/>
      <c r="I1781" s="345"/>
      <c r="J1781" s="163">
        <v>4.2000000000000003E-2</v>
      </c>
    </row>
    <row r="1782" spans="1:10" ht="20.100000000000001" customHeight="1" x14ac:dyDescent="0.2">
      <c r="A1782" s="345"/>
      <c r="B1782" s="345"/>
      <c r="C1782" s="345"/>
      <c r="D1782" s="345"/>
      <c r="E1782" s="345"/>
      <c r="F1782" s="345" t="s">
        <v>478</v>
      </c>
      <c r="G1782" s="345"/>
      <c r="H1782" s="345"/>
      <c r="I1782" s="345"/>
      <c r="J1782" s="163">
        <v>3.0110999999999999</v>
      </c>
    </row>
    <row r="1783" spans="1:10" ht="20.100000000000001" customHeight="1" x14ac:dyDescent="0.2">
      <c r="A1783" s="345"/>
      <c r="B1783" s="345"/>
      <c r="C1783" s="345"/>
      <c r="D1783" s="345"/>
      <c r="E1783" s="345"/>
      <c r="F1783" s="345" t="s">
        <v>479</v>
      </c>
      <c r="G1783" s="345"/>
      <c r="H1783" s="345"/>
      <c r="I1783" s="345"/>
      <c r="J1783" s="163">
        <v>3.9289999999999998</v>
      </c>
    </row>
    <row r="1784" spans="1:10" ht="20.100000000000001" customHeight="1" x14ac:dyDescent="0.2">
      <c r="A1784" s="345"/>
      <c r="B1784" s="345"/>
      <c r="C1784" s="345"/>
      <c r="D1784" s="345"/>
      <c r="E1784" s="345"/>
      <c r="F1784" s="345" t="s">
        <v>480</v>
      </c>
      <c r="G1784" s="345"/>
      <c r="H1784" s="345"/>
      <c r="I1784" s="345"/>
      <c r="J1784" s="163">
        <v>77.895399999999995</v>
      </c>
    </row>
    <row r="1785" spans="1:10" ht="20.100000000000001" customHeight="1" x14ac:dyDescent="0.2">
      <c r="A1785" s="168" t="s">
        <v>179</v>
      </c>
      <c r="B1785" s="133" t="s">
        <v>9</v>
      </c>
      <c r="C1785" s="168" t="s">
        <v>8</v>
      </c>
      <c r="D1785" s="168" t="s">
        <v>521</v>
      </c>
      <c r="E1785" s="133" t="s">
        <v>471</v>
      </c>
      <c r="F1785" s="133" t="s">
        <v>268</v>
      </c>
      <c r="G1785" s="350" t="s">
        <v>513</v>
      </c>
      <c r="H1785" s="350"/>
      <c r="I1785" s="350"/>
      <c r="J1785" s="133" t="s">
        <v>473</v>
      </c>
    </row>
    <row r="1786" spans="1:10" ht="24" customHeight="1" x14ac:dyDescent="0.2">
      <c r="A1786" s="172" t="s">
        <v>137</v>
      </c>
      <c r="B1786" s="161" t="s">
        <v>110</v>
      </c>
      <c r="C1786" s="172" t="s">
        <v>729</v>
      </c>
      <c r="D1786" s="172" t="s">
        <v>730</v>
      </c>
      <c r="E1786" s="162">
        <v>0.59948000000000001</v>
      </c>
      <c r="F1786" s="164" t="s">
        <v>48</v>
      </c>
      <c r="G1786" s="389">
        <v>139.7534</v>
      </c>
      <c r="H1786" s="389"/>
      <c r="I1786" s="386"/>
      <c r="J1786" s="174">
        <v>83.779399999999995</v>
      </c>
    </row>
    <row r="1787" spans="1:10" ht="24" customHeight="1" x14ac:dyDescent="0.2">
      <c r="A1787" s="172" t="s">
        <v>137</v>
      </c>
      <c r="B1787" s="161" t="s">
        <v>110</v>
      </c>
      <c r="C1787" s="172" t="s">
        <v>551</v>
      </c>
      <c r="D1787" s="172" t="s">
        <v>552</v>
      </c>
      <c r="E1787" s="162">
        <v>0.73507999999999996</v>
      </c>
      <c r="F1787" s="164" t="s">
        <v>48</v>
      </c>
      <c r="G1787" s="389">
        <v>139.33359999999999</v>
      </c>
      <c r="H1787" s="389"/>
      <c r="I1787" s="386"/>
      <c r="J1787" s="174">
        <v>102.4213</v>
      </c>
    </row>
    <row r="1788" spans="1:10" ht="24" customHeight="1" x14ac:dyDescent="0.2">
      <c r="A1788" s="172" t="s">
        <v>137</v>
      </c>
      <c r="B1788" s="161" t="s">
        <v>110</v>
      </c>
      <c r="C1788" s="172" t="s">
        <v>731</v>
      </c>
      <c r="D1788" s="172" t="s">
        <v>732</v>
      </c>
      <c r="E1788" s="162">
        <v>280.53417999999999</v>
      </c>
      <c r="F1788" s="164" t="s">
        <v>524</v>
      </c>
      <c r="G1788" s="389">
        <v>0.83819999999999995</v>
      </c>
      <c r="H1788" s="389"/>
      <c r="I1788" s="386"/>
      <c r="J1788" s="174">
        <v>235.1437</v>
      </c>
    </row>
    <row r="1789" spans="1:10" ht="20.100000000000001" customHeight="1" x14ac:dyDescent="0.2">
      <c r="A1789" s="345"/>
      <c r="B1789" s="345"/>
      <c r="C1789" s="345"/>
      <c r="D1789" s="345"/>
      <c r="E1789" s="345"/>
      <c r="F1789" s="345" t="s">
        <v>530</v>
      </c>
      <c r="G1789" s="345"/>
      <c r="H1789" s="345"/>
      <c r="I1789" s="345"/>
      <c r="J1789" s="163">
        <v>421.34440000000001</v>
      </c>
    </row>
    <row r="1790" spans="1:10" ht="20.100000000000001" customHeight="1" x14ac:dyDescent="0.2">
      <c r="A1790" s="168" t="s">
        <v>533</v>
      </c>
      <c r="B1790" s="133" t="s">
        <v>9</v>
      </c>
      <c r="C1790" s="168" t="s">
        <v>137</v>
      </c>
      <c r="D1790" s="168" t="s">
        <v>534</v>
      </c>
      <c r="E1790" s="133" t="s">
        <v>8</v>
      </c>
      <c r="F1790" s="133" t="s">
        <v>471</v>
      </c>
      <c r="G1790" s="169" t="s">
        <v>268</v>
      </c>
      <c r="H1790" s="350" t="s">
        <v>513</v>
      </c>
      <c r="I1790" s="350"/>
      <c r="J1790" s="133" t="s">
        <v>473</v>
      </c>
    </row>
    <row r="1791" spans="1:10" ht="39" customHeight="1" x14ac:dyDescent="0.2">
      <c r="A1791" s="170" t="s">
        <v>535</v>
      </c>
      <c r="B1791" s="155" t="s">
        <v>110</v>
      </c>
      <c r="C1791" s="170" t="s">
        <v>729</v>
      </c>
      <c r="D1791" s="170" t="s">
        <v>553</v>
      </c>
      <c r="E1791" s="155">
        <v>5914647</v>
      </c>
      <c r="F1791" s="157">
        <v>0.89922000000000002</v>
      </c>
      <c r="G1791" s="156" t="s">
        <v>120</v>
      </c>
      <c r="H1791" s="388">
        <v>1.85</v>
      </c>
      <c r="I1791" s="387"/>
      <c r="J1791" s="173">
        <v>1.6636</v>
      </c>
    </row>
    <row r="1792" spans="1:10" ht="39" customHeight="1" x14ac:dyDescent="0.2">
      <c r="A1792" s="170" t="s">
        <v>535</v>
      </c>
      <c r="B1792" s="155" t="s">
        <v>110</v>
      </c>
      <c r="C1792" s="170" t="s">
        <v>551</v>
      </c>
      <c r="D1792" s="170" t="s">
        <v>553</v>
      </c>
      <c r="E1792" s="155">
        <v>5914647</v>
      </c>
      <c r="F1792" s="157">
        <v>1.1026199999999999</v>
      </c>
      <c r="G1792" s="156" t="s">
        <v>120</v>
      </c>
      <c r="H1792" s="388">
        <v>1.85</v>
      </c>
      <c r="I1792" s="387"/>
      <c r="J1792" s="173">
        <v>2.0398000000000001</v>
      </c>
    </row>
    <row r="1793" spans="1:10" ht="39" customHeight="1" x14ac:dyDescent="0.2">
      <c r="A1793" s="170" t="s">
        <v>535</v>
      </c>
      <c r="B1793" s="155" t="s">
        <v>110</v>
      </c>
      <c r="C1793" s="170" t="s">
        <v>731</v>
      </c>
      <c r="D1793" s="170" t="s">
        <v>536</v>
      </c>
      <c r="E1793" s="155">
        <v>5914655</v>
      </c>
      <c r="F1793" s="157">
        <v>0.28053</v>
      </c>
      <c r="G1793" s="156" t="s">
        <v>120</v>
      </c>
      <c r="H1793" s="388">
        <v>35.18</v>
      </c>
      <c r="I1793" s="387"/>
      <c r="J1793" s="173">
        <v>9.8689999999999998</v>
      </c>
    </row>
    <row r="1794" spans="1:10" ht="20.100000000000001" customHeight="1" x14ac:dyDescent="0.2">
      <c r="A1794" s="345"/>
      <c r="B1794" s="345"/>
      <c r="C1794" s="345"/>
      <c r="D1794" s="345"/>
      <c r="E1794" s="345"/>
      <c r="F1794" s="345" t="s">
        <v>537</v>
      </c>
      <c r="G1794" s="345"/>
      <c r="H1794" s="345"/>
      <c r="I1794" s="345"/>
      <c r="J1794" s="163">
        <v>13.5724</v>
      </c>
    </row>
    <row r="1795" spans="1:10" ht="20.100000000000001" customHeight="1" x14ac:dyDescent="0.2">
      <c r="A1795" s="168" t="s">
        <v>538</v>
      </c>
      <c r="B1795" s="133" t="s">
        <v>9</v>
      </c>
      <c r="C1795" s="168" t="s">
        <v>137</v>
      </c>
      <c r="D1795" s="168" t="s">
        <v>539</v>
      </c>
      <c r="E1795" s="133" t="s">
        <v>471</v>
      </c>
      <c r="F1795" s="133" t="s">
        <v>268</v>
      </c>
      <c r="G1795" s="348" t="s">
        <v>540</v>
      </c>
      <c r="H1795" s="350"/>
      <c r="I1795" s="350"/>
      <c r="J1795" s="133" t="s">
        <v>473</v>
      </c>
    </row>
    <row r="1796" spans="1:10" ht="20.100000000000001" customHeight="1" x14ac:dyDescent="0.2">
      <c r="A1796" s="169"/>
      <c r="B1796" s="169"/>
      <c r="C1796" s="169"/>
      <c r="D1796" s="169"/>
      <c r="E1796" s="169"/>
      <c r="F1796" s="169"/>
      <c r="G1796" s="169" t="s">
        <v>541</v>
      </c>
      <c r="H1796" s="169" t="s">
        <v>542</v>
      </c>
      <c r="I1796" s="169" t="s">
        <v>543</v>
      </c>
      <c r="J1796" s="169"/>
    </row>
    <row r="1797" spans="1:10" ht="50.1" customHeight="1" x14ac:dyDescent="0.2">
      <c r="A1797" s="170" t="s">
        <v>539</v>
      </c>
      <c r="B1797" s="155" t="s">
        <v>110</v>
      </c>
      <c r="C1797" s="170" t="s">
        <v>729</v>
      </c>
      <c r="D1797" s="170" t="s">
        <v>733</v>
      </c>
      <c r="E1797" s="157">
        <v>0.89922000000000002</v>
      </c>
      <c r="F1797" s="156" t="s">
        <v>341</v>
      </c>
      <c r="G1797" s="155" t="s">
        <v>1137</v>
      </c>
      <c r="H1797" s="155" t="s">
        <v>1138</v>
      </c>
      <c r="I1797" s="155" t="s">
        <v>1139</v>
      </c>
      <c r="J1797" s="173">
        <v>0</v>
      </c>
    </row>
    <row r="1798" spans="1:10" ht="50.1" customHeight="1" x14ac:dyDescent="0.2">
      <c r="A1798" s="170" t="s">
        <v>539</v>
      </c>
      <c r="B1798" s="155" t="s">
        <v>110</v>
      </c>
      <c r="C1798" s="170" t="s">
        <v>551</v>
      </c>
      <c r="D1798" s="170" t="s">
        <v>554</v>
      </c>
      <c r="E1798" s="157">
        <v>1.1026199999999999</v>
      </c>
      <c r="F1798" s="156" t="s">
        <v>341</v>
      </c>
      <c r="G1798" s="155" t="s">
        <v>1137</v>
      </c>
      <c r="H1798" s="155" t="s">
        <v>1138</v>
      </c>
      <c r="I1798" s="155" t="s">
        <v>1139</v>
      </c>
      <c r="J1798" s="173">
        <v>0</v>
      </c>
    </row>
    <row r="1799" spans="1:10" ht="50.1" customHeight="1" x14ac:dyDescent="0.2">
      <c r="A1799" s="170" t="s">
        <v>539</v>
      </c>
      <c r="B1799" s="155" t="s">
        <v>110</v>
      </c>
      <c r="C1799" s="170" t="s">
        <v>731</v>
      </c>
      <c r="D1799" s="170" t="s">
        <v>734</v>
      </c>
      <c r="E1799" s="157">
        <v>0.28053</v>
      </c>
      <c r="F1799" s="156" t="s">
        <v>341</v>
      </c>
      <c r="G1799" s="155" t="s">
        <v>1134</v>
      </c>
      <c r="H1799" s="155" t="s">
        <v>1135</v>
      </c>
      <c r="I1799" s="155" t="s">
        <v>1136</v>
      </c>
      <c r="J1799" s="173">
        <v>0</v>
      </c>
    </row>
    <row r="1800" spans="1:10" ht="20.100000000000001" customHeight="1" x14ac:dyDescent="0.2">
      <c r="A1800" s="345"/>
      <c r="B1800" s="345"/>
      <c r="C1800" s="345"/>
      <c r="D1800" s="345"/>
      <c r="E1800" s="345"/>
      <c r="F1800" s="345" t="s">
        <v>547</v>
      </c>
      <c r="G1800" s="345"/>
      <c r="H1800" s="345"/>
      <c r="I1800" s="345"/>
      <c r="J1800" s="163">
        <v>0</v>
      </c>
    </row>
    <row r="1801" spans="1:10" ht="25.5" x14ac:dyDescent="0.2">
      <c r="A1801" s="171"/>
      <c r="B1801" s="171"/>
      <c r="C1801" s="171"/>
      <c r="D1801" s="171"/>
      <c r="E1801" s="171" t="s">
        <v>465</v>
      </c>
      <c r="F1801" s="159">
        <v>65.034641731081592</v>
      </c>
      <c r="G1801" s="171" t="s">
        <v>466</v>
      </c>
      <c r="H1801" s="159">
        <v>0</v>
      </c>
      <c r="I1801" s="171" t="s">
        <v>467</v>
      </c>
      <c r="J1801" s="159">
        <v>65.034641731081592</v>
      </c>
    </row>
    <row r="1802" spans="1:10" ht="15" thickBot="1" x14ac:dyDescent="0.25">
      <c r="A1802" s="171"/>
      <c r="B1802" s="171"/>
      <c r="C1802" s="171"/>
      <c r="D1802" s="171"/>
      <c r="E1802" s="171" t="s">
        <v>468</v>
      </c>
      <c r="F1802" s="159">
        <v>120.59</v>
      </c>
      <c r="G1802" s="171"/>
      <c r="H1802" s="384" t="s">
        <v>469</v>
      </c>
      <c r="I1802" s="384"/>
      <c r="J1802" s="159">
        <v>636.41</v>
      </c>
    </row>
    <row r="1803" spans="1:10" ht="0.95" customHeight="1" thickTop="1" x14ac:dyDescent="0.2">
      <c r="A1803" s="160"/>
      <c r="B1803" s="160"/>
      <c r="C1803" s="160"/>
      <c r="D1803" s="160"/>
      <c r="E1803" s="160"/>
      <c r="F1803" s="160"/>
      <c r="G1803" s="160"/>
      <c r="H1803" s="160"/>
      <c r="I1803" s="160"/>
      <c r="J1803" s="160"/>
    </row>
    <row r="1804" spans="1:10" ht="18" customHeight="1" x14ac:dyDescent="0.2">
      <c r="A1804" s="168"/>
      <c r="B1804" s="133" t="s">
        <v>8</v>
      </c>
      <c r="C1804" s="168" t="s">
        <v>9</v>
      </c>
      <c r="D1804" s="168" t="s">
        <v>10</v>
      </c>
      <c r="E1804" s="349" t="s">
        <v>454</v>
      </c>
      <c r="F1804" s="349"/>
      <c r="G1804" s="169" t="s">
        <v>11</v>
      </c>
      <c r="H1804" s="133" t="s">
        <v>12</v>
      </c>
      <c r="I1804" s="133" t="s">
        <v>13</v>
      </c>
      <c r="J1804" s="133" t="s">
        <v>15</v>
      </c>
    </row>
    <row r="1805" spans="1:10" ht="26.1" customHeight="1" x14ac:dyDescent="0.2">
      <c r="A1805" s="138" t="s">
        <v>133</v>
      </c>
      <c r="B1805" s="139" t="s">
        <v>894</v>
      </c>
      <c r="C1805" s="138" t="s">
        <v>110</v>
      </c>
      <c r="D1805" s="138" t="s">
        <v>866</v>
      </c>
      <c r="E1805" s="385" t="s">
        <v>449</v>
      </c>
      <c r="F1805" s="385"/>
      <c r="G1805" s="140" t="s">
        <v>155</v>
      </c>
      <c r="H1805" s="154">
        <v>1</v>
      </c>
      <c r="I1805" s="141">
        <v>0.21</v>
      </c>
      <c r="J1805" s="141">
        <v>0.21</v>
      </c>
    </row>
    <row r="1806" spans="1:10" ht="15" customHeight="1" x14ac:dyDescent="0.2">
      <c r="A1806" s="349" t="s">
        <v>165</v>
      </c>
      <c r="B1806" s="350" t="s">
        <v>8</v>
      </c>
      <c r="C1806" s="349" t="s">
        <v>9</v>
      </c>
      <c r="D1806" s="349" t="s">
        <v>501</v>
      </c>
      <c r="E1806" s="350" t="s">
        <v>471</v>
      </c>
      <c r="F1806" s="348" t="s">
        <v>502</v>
      </c>
      <c r="G1806" s="350"/>
      <c r="H1806" s="348" t="s">
        <v>503</v>
      </c>
      <c r="I1806" s="350"/>
      <c r="J1806" s="350" t="s">
        <v>473</v>
      </c>
    </row>
    <row r="1807" spans="1:10" ht="15" customHeight="1" x14ac:dyDescent="0.2">
      <c r="A1807" s="350"/>
      <c r="B1807" s="350"/>
      <c r="C1807" s="350"/>
      <c r="D1807" s="350"/>
      <c r="E1807" s="350"/>
      <c r="F1807" s="133" t="s">
        <v>504</v>
      </c>
      <c r="G1807" s="133" t="s">
        <v>505</v>
      </c>
      <c r="H1807" s="133" t="s">
        <v>504</v>
      </c>
      <c r="I1807" s="133" t="s">
        <v>505</v>
      </c>
      <c r="J1807" s="350"/>
    </row>
    <row r="1808" spans="1:10" ht="24" customHeight="1" x14ac:dyDescent="0.2">
      <c r="A1808" s="172" t="s">
        <v>137</v>
      </c>
      <c r="B1808" s="161" t="s">
        <v>646</v>
      </c>
      <c r="C1808" s="172" t="s">
        <v>110</v>
      </c>
      <c r="D1808" s="172" t="s">
        <v>647</v>
      </c>
      <c r="E1808" s="162">
        <v>1</v>
      </c>
      <c r="F1808" s="165">
        <v>0.42</v>
      </c>
      <c r="G1808" s="165">
        <v>0.57999999999999996</v>
      </c>
      <c r="H1808" s="174">
        <v>10.9687</v>
      </c>
      <c r="I1808" s="174">
        <v>0.71330000000000005</v>
      </c>
      <c r="J1808" s="174">
        <v>5.0206</v>
      </c>
    </row>
    <row r="1809" spans="1:10" ht="24" customHeight="1" x14ac:dyDescent="0.2">
      <c r="A1809" s="172" t="s">
        <v>137</v>
      </c>
      <c r="B1809" s="161" t="s">
        <v>895</v>
      </c>
      <c r="C1809" s="172" t="s">
        <v>110</v>
      </c>
      <c r="D1809" s="172" t="s">
        <v>896</v>
      </c>
      <c r="E1809" s="162">
        <v>1</v>
      </c>
      <c r="F1809" s="165">
        <v>0.42</v>
      </c>
      <c r="G1809" s="165">
        <v>0.57999999999999996</v>
      </c>
      <c r="H1809" s="174">
        <v>0.19570000000000001</v>
      </c>
      <c r="I1809" s="174">
        <v>0.13400000000000001</v>
      </c>
      <c r="J1809" s="174">
        <v>0.15989999999999999</v>
      </c>
    </row>
    <row r="1810" spans="1:10" ht="20.100000000000001" customHeight="1" x14ac:dyDescent="0.2">
      <c r="A1810" s="345"/>
      <c r="B1810" s="345"/>
      <c r="C1810" s="345"/>
      <c r="D1810" s="345"/>
      <c r="E1810" s="345"/>
      <c r="F1810" s="345" t="s">
        <v>508</v>
      </c>
      <c r="G1810" s="345"/>
      <c r="H1810" s="345"/>
      <c r="I1810" s="345"/>
      <c r="J1810" s="163">
        <v>5.1805000000000003</v>
      </c>
    </row>
    <row r="1811" spans="1:10" ht="20.100000000000001" customHeight="1" x14ac:dyDescent="0.2">
      <c r="A1811" s="168" t="s">
        <v>169</v>
      </c>
      <c r="B1811" s="133" t="s">
        <v>8</v>
      </c>
      <c r="C1811" s="168" t="s">
        <v>9</v>
      </c>
      <c r="D1811" s="168" t="s">
        <v>470</v>
      </c>
      <c r="E1811" s="133" t="s">
        <v>471</v>
      </c>
      <c r="F1811" s="350" t="s">
        <v>472</v>
      </c>
      <c r="G1811" s="350"/>
      <c r="H1811" s="350"/>
      <c r="I1811" s="350"/>
      <c r="J1811" s="133" t="s">
        <v>473</v>
      </c>
    </row>
    <row r="1812" spans="1:10" ht="24" customHeight="1" x14ac:dyDescent="0.2">
      <c r="A1812" s="172" t="s">
        <v>137</v>
      </c>
      <c r="B1812" s="161" t="s">
        <v>897</v>
      </c>
      <c r="C1812" s="172" t="s">
        <v>110</v>
      </c>
      <c r="D1812" s="172" t="s">
        <v>898</v>
      </c>
      <c r="E1812" s="162">
        <v>1</v>
      </c>
      <c r="F1812" s="172"/>
      <c r="G1812" s="172"/>
      <c r="H1812" s="172"/>
      <c r="I1812" s="174">
        <v>32.994399999999999</v>
      </c>
      <c r="J1812" s="174">
        <v>32.994399999999999</v>
      </c>
    </row>
    <row r="1813" spans="1:10" ht="20.100000000000001" customHeight="1" x14ac:dyDescent="0.2">
      <c r="A1813" s="345"/>
      <c r="B1813" s="345"/>
      <c r="C1813" s="345"/>
      <c r="D1813" s="345"/>
      <c r="E1813" s="345"/>
      <c r="F1813" s="345" t="s">
        <v>474</v>
      </c>
      <c r="G1813" s="345"/>
      <c r="H1813" s="345"/>
      <c r="I1813" s="345"/>
      <c r="J1813" s="163">
        <v>32.994399999999999</v>
      </c>
    </row>
    <row r="1814" spans="1:10" ht="20.100000000000001" customHeight="1" x14ac:dyDescent="0.2">
      <c r="A1814" s="345"/>
      <c r="B1814" s="345"/>
      <c r="C1814" s="345"/>
      <c r="D1814" s="345"/>
      <c r="E1814" s="345"/>
      <c r="F1814" s="345" t="s">
        <v>475</v>
      </c>
      <c r="G1814" s="345"/>
      <c r="H1814" s="345"/>
      <c r="I1814" s="345"/>
      <c r="J1814" s="163">
        <v>0</v>
      </c>
    </row>
    <row r="1815" spans="1:10" ht="20.100000000000001" customHeight="1" x14ac:dyDescent="0.2">
      <c r="A1815" s="345"/>
      <c r="B1815" s="345"/>
      <c r="C1815" s="345"/>
      <c r="D1815" s="345"/>
      <c r="E1815" s="345"/>
      <c r="F1815" s="345" t="s">
        <v>476</v>
      </c>
      <c r="G1815" s="345"/>
      <c r="H1815" s="345"/>
      <c r="I1815" s="345"/>
      <c r="J1815" s="163">
        <v>38.174900000000001</v>
      </c>
    </row>
    <row r="1816" spans="1:10" ht="20.100000000000001" customHeight="1" x14ac:dyDescent="0.2">
      <c r="A1816" s="345"/>
      <c r="B1816" s="345"/>
      <c r="C1816" s="345"/>
      <c r="D1816" s="345"/>
      <c r="E1816" s="345"/>
      <c r="F1816" s="345" t="s">
        <v>477</v>
      </c>
      <c r="G1816" s="345"/>
      <c r="H1816" s="345"/>
      <c r="I1816" s="345"/>
      <c r="J1816" s="163">
        <v>0</v>
      </c>
    </row>
    <row r="1817" spans="1:10" ht="20.100000000000001" customHeight="1" x14ac:dyDescent="0.2">
      <c r="A1817" s="345"/>
      <c r="B1817" s="345"/>
      <c r="C1817" s="345"/>
      <c r="D1817" s="345"/>
      <c r="E1817" s="345"/>
      <c r="F1817" s="345" t="s">
        <v>478</v>
      </c>
      <c r="G1817" s="345"/>
      <c r="H1817" s="345"/>
      <c r="I1817" s="345"/>
      <c r="J1817" s="163">
        <v>0</v>
      </c>
    </row>
    <row r="1818" spans="1:10" ht="20.100000000000001" customHeight="1" x14ac:dyDescent="0.2">
      <c r="A1818" s="345"/>
      <c r="B1818" s="345"/>
      <c r="C1818" s="345"/>
      <c r="D1818" s="345"/>
      <c r="E1818" s="345"/>
      <c r="F1818" s="345" t="s">
        <v>479</v>
      </c>
      <c r="G1818" s="345"/>
      <c r="H1818" s="345"/>
      <c r="I1818" s="345"/>
      <c r="J1818" s="163">
        <v>249</v>
      </c>
    </row>
    <row r="1819" spans="1:10" ht="20.100000000000001" customHeight="1" x14ac:dyDescent="0.2">
      <c r="A1819" s="345"/>
      <c r="B1819" s="345"/>
      <c r="C1819" s="345"/>
      <c r="D1819" s="345"/>
      <c r="E1819" s="345"/>
      <c r="F1819" s="345" t="s">
        <v>480</v>
      </c>
      <c r="G1819" s="345"/>
      <c r="H1819" s="345"/>
      <c r="I1819" s="345"/>
      <c r="J1819" s="163">
        <v>0.15329999999999999</v>
      </c>
    </row>
    <row r="1820" spans="1:10" ht="20.100000000000001" customHeight="1" x14ac:dyDescent="0.2">
      <c r="A1820" s="168" t="s">
        <v>179</v>
      </c>
      <c r="B1820" s="133" t="s">
        <v>9</v>
      </c>
      <c r="C1820" s="168" t="s">
        <v>8</v>
      </c>
      <c r="D1820" s="168" t="s">
        <v>521</v>
      </c>
      <c r="E1820" s="133" t="s">
        <v>471</v>
      </c>
      <c r="F1820" s="133" t="s">
        <v>268</v>
      </c>
      <c r="G1820" s="350" t="s">
        <v>513</v>
      </c>
      <c r="H1820" s="350"/>
      <c r="I1820" s="350"/>
      <c r="J1820" s="133" t="s">
        <v>473</v>
      </c>
    </row>
    <row r="1821" spans="1:10" ht="26.1" customHeight="1" x14ac:dyDescent="0.2">
      <c r="A1821" s="172" t="s">
        <v>137</v>
      </c>
      <c r="B1821" s="161" t="s">
        <v>110</v>
      </c>
      <c r="C1821" s="172" t="s">
        <v>899</v>
      </c>
      <c r="D1821" s="172" t="s">
        <v>900</v>
      </c>
      <c r="E1821" s="162">
        <v>2.5000000000000001E-3</v>
      </c>
      <c r="F1821" s="164" t="s">
        <v>155</v>
      </c>
      <c r="G1821" s="389">
        <v>23.980399999999999</v>
      </c>
      <c r="H1821" s="389"/>
      <c r="I1821" s="386"/>
      <c r="J1821" s="174">
        <v>0.06</v>
      </c>
    </row>
    <row r="1822" spans="1:10" ht="20.100000000000001" customHeight="1" x14ac:dyDescent="0.2">
      <c r="A1822" s="345"/>
      <c r="B1822" s="345"/>
      <c r="C1822" s="345"/>
      <c r="D1822" s="345"/>
      <c r="E1822" s="345"/>
      <c r="F1822" s="345" t="s">
        <v>530</v>
      </c>
      <c r="G1822" s="345"/>
      <c r="H1822" s="345"/>
      <c r="I1822" s="345"/>
      <c r="J1822" s="163">
        <v>0.06</v>
      </c>
    </row>
    <row r="1823" spans="1:10" ht="25.5" x14ac:dyDescent="0.2">
      <c r="A1823" s="171"/>
      <c r="B1823" s="171"/>
      <c r="C1823" s="171"/>
      <c r="D1823" s="171"/>
      <c r="E1823" s="171" t="s">
        <v>465</v>
      </c>
      <c r="F1823" s="159">
        <v>0.13250763052208836</v>
      </c>
      <c r="G1823" s="171" t="s">
        <v>466</v>
      </c>
      <c r="H1823" s="159">
        <v>0</v>
      </c>
      <c r="I1823" s="171" t="s">
        <v>467</v>
      </c>
      <c r="J1823" s="159">
        <v>0.13250763052208836</v>
      </c>
    </row>
    <row r="1824" spans="1:10" ht="15" thickBot="1" x14ac:dyDescent="0.25">
      <c r="A1824" s="171"/>
      <c r="B1824" s="171"/>
      <c r="C1824" s="171"/>
      <c r="D1824" s="171"/>
      <c r="E1824" s="171" t="s">
        <v>468</v>
      </c>
      <c r="F1824" s="159">
        <v>0.04</v>
      </c>
      <c r="G1824" s="171"/>
      <c r="H1824" s="384" t="s">
        <v>469</v>
      </c>
      <c r="I1824" s="384"/>
      <c r="J1824" s="159">
        <v>0.25</v>
      </c>
    </row>
    <row r="1825" spans="1:10" ht="0.95" customHeight="1" thickTop="1" x14ac:dyDescent="0.2">
      <c r="A1825" s="160"/>
      <c r="B1825" s="160"/>
      <c r="C1825" s="160"/>
      <c r="D1825" s="160"/>
      <c r="E1825" s="160"/>
      <c r="F1825" s="160"/>
      <c r="G1825" s="160"/>
      <c r="H1825" s="160"/>
      <c r="I1825" s="160"/>
      <c r="J1825" s="160"/>
    </row>
    <row r="1826" spans="1:10" ht="18" customHeight="1" x14ac:dyDescent="0.2">
      <c r="A1826" s="168"/>
      <c r="B1826" s="133" t="s">
        <v>8</v>
      </c>
      <c r="C1826" s="168" t="s">
        <v>9</v>
      </c>
      <c r="D1826" s="168" t="s">
        <v>10</v>
      </c>
      <c r="E1826" s="349" t="s">
        <v>454</v>
      </c>
      <c r="F1826" s="349"/>
      <c r="G1826" s="169" t="s">
        <v>11</v>
      </c>
      <c r="H1826" s="133" t="s">
        <v>12</v>
      </c>
      <c r="I1826" s="133" t="s">
        <v>13</v>
      </c>
      <c r="J1826" s="133" t="s">
        <v>15</v>
      </c>
    </row>
    <row r="1827" spans="1:10" ht="26.1" customHeight="1" x14ac:dyDescent="0.2">
      <c r="A1827" s="138" t="s">
        <v>133</v>
      </c>
      <c r="B1827" s="139" t="s">
        <v>901</v>
      </c>
      <c r="C1827" s="138" t="s">
        <v>110</v>
      </c>
      <c r="D1827" s="138" t="s">
        <v>691</v>
      </c>
      <c r="E1827" s="385" t="s">
        <v>449</v>
      </c>
      <c r="F1827" s="385"/>
      <c r="G1827" s="140" t="s">
        <v>25</v>
      </c>
      <c r="H1827" s="154">
        <v>1</v>
      </c>
      <c r="I1827" s="141">
        <v>49.93</v>
      </c>
      <c r="J1827" s="141">
        <v>49.93</v>
      </c>
    </row>
    <row r="1828" spans="1:10" ht="15" customHeight="1" x14ac:dyDescent="0.2">
      <c r="A1828" s="349" t="s">
        <v>165</v>
      </c>
      <c r="B1828" s="350" t="s">
        <v>8</v>
      </c>
      <c r="C1828" s="349" t="s">
        <v>9</v>
      </c>
      <c r="D1828" s="349" t="s">
        <v>501</v>
      </c>
      <c r="E1828" s="350" t="s">
        <v>471</v>
      </c>
      <c r="F1828" s="348" t="s">
        <v>502</v>
      </c>
      <c r="G1828" s="350"/>
      <c r="H1828" s="348" t="s">
        <v>503</v>
      </c>
      <c r="I1828" s="350"/>
      <c r="J1828" s="350" t="s">
        <v>473</v>
      </c>
    </row>
    <row r="1829" spans="1:10" ht="15" customHeight="1" x14ac:dyDescent="0.2">
      <c r="A1829" s="350"/>
      <c r="B1829" s="350"/>
      <c r="C1829" s="350"/>
      <c r="D1829" s="350"/>
      <c r="E1829" s="350"/>
      <c r="F1829" s="133" t="s">
        <v>504</v>
      </c>
      <c r="G1829" s="133" t="s">
        <v>505</v>
      </c>
      <c r="H1829" s="133" t="s">
        <v>504</v>
      </c>
      <c r="I1829" s="133" t="s">
        <v>505</v>
      </c>
      <c r="J1829" s="350"/>
    </row>
    <row r="1830" spans="1:10" ht="24" customHeight="1" x14ac:dyDescent="0.2">
      <c r="A1830" s="172" t="s">
        <v>137</v>
      </c>
      <c r="B1830" s="161" t="s">
        <v>902</v>
      </c>
      <c r="C1830" s="172" t="s">
        <v>110</v>
      </c>
      <c r="D1830" s="172" t="s">
        <v>903</v>
      </c>
      <c r="E1830" s="162">
        <v>0.22311</v>
      </c>
      <c r="F1830" s="165">
        <v>1</v>
      </c>
      <c r="G1830" s="165">
        <v>0</v>
      </c>
      <c r="H1830" s="174">
        <v>20.5945</v>
      </c>
      <c r="I1830" s="174">
        <v>5.9923999999999999</v>
      </c>
      <c r="J1830" s="174">
        <v>4.5948000000000002</v>
      </c>
    </row>
    <row r="1831" spans="1:10" ht="24" customHeight="1" x14ac:dyDescent="0.2">
      <c r="A1831" s="172" t="s">
        <v>137</v>
      </c>
      <c r="B1831" s="161" t="s">
        <v>904</v>
      </c>
      <c r="C1831" s="172" t="s">
        <v>110</v>
      </c>
      <c r="D1831" s="172" t="s">
        <v>905</v>
      </c>
      <c r="E1831" s="162">
        <v>0.22311</v>
      </c>
      <c r="F1831" s="165">
        <v>1</v>
      </c>
      <c r="G1831" s="165">
        <v>0</v>
      </c>
      <c r="H1831" s="174">
        <v>27.644600000000001</v>
      </c>
      <c r="I1831" s="174">
        <v>27.262899999999998</v>
      </c>
      <c r="J1831" s="174">
        <v>6.1677999999999997</v>
      </c>
    </row>
    <row r="1832" spans="1:10" ht="20.100000000000001" customHeight="1" x14ac:dyDescent="0.2">
      <c r="A1832" s="345"/>
      <c r="B1832" s="345"/>
      <c r="C1832" s="345"/>
      <c r="D1832" s="345"/>
      <c r="E1832" s="345"/>
      <c r="F1832" s="345" t="s">
        <v>508</v>
      </c>
      <c r="G1832" s="345"/>
      <c r="H1832" s="345"/>
      <c r="I1832" s="345"/>
      <c r="J1832" s="163">
        <v>10.762600000000001</v>
      </c>
    </row>
    <row r="1833" spans="1:10" ht="20.100000000000001" customHeight="1" x14ac:dyDescent="0.2">
      <c r="A1833" s="168" t="s">
        <v>169</v>
      </c>
      <c r="B1833" s="133" t="s">
        <v>8</v>
      </c>
      <c r="C1833" s="168" t="s">
        <v>9</v>
      </c>
      <c r="D1833" s="168" t="s">
        <v>470</v>
      </c>
      <c r="E1833" s="133" t="s">
        <v>471</v>
      </c>
      <c r="F1833" s="350" t="s">
        <v>472</v>
      </c>
      <c r="G1833" s="350"/>
      <c r="H1833" s="350"/>
      <c r="I1833" s="350"/>
      <c r="J1833" s="133" t="s">
        <v>473</v>
      </c>
    </row>
    <row r="1834" spans="1:10" ht="24" customHeight="1" x14ac:dyDescent="0.2">
      <c r="A1834" s="172" t="s">
        <v>137</v>
      </c>
      <c r="B1834" s="161" t="s">
        <v>737</v>
      </c>
      <c r="C1834" s="172" t="s">
        <v>110</v>
      </c>
      <c r="D1834" s="172" t="s">
        <v>738</v>
      </c>
      <c r="E1834" s="162">
        <v>1</v>
      </c>
      <c r="F1834" s="172"/>
      <c r="G1834" s="172"/>
      <c r="H1834" s="172"/>
      <c r="I1834" s="174">
        <v>25.172000000000001</v>
      </c>
      <c r="J1834" s="174">
        <v>25.172000000000001</v>
      </c>
    </row>
    <row r="1835" spans="1:10" ht="24" customHeight="1" x14ac:dyDescent="0.2">
      <c r="A1835" s="172" t="s">
        <v>137</v>
      </c>
      <c r="B1835" s="161" t="s">
        <v>517</v>
      </c>
      <c r="C1835" s="172" t="s">
        <v>110</v>
      </c>
      <c r="D1835" s="172" t="s">
        <v>518</v>
      </c>
      <c r="E1835" s="162">
        <v>1</v>
      </c>
      <c r="F1835" s="172"/>
      <c r="G1835" s="172"/>
      <c r="H1835" s="172"/>
      <c r="I1835" s="174">
        <v>28.6557</v>
      </c>
      <c r="J1835" s="174">
        <v>28.6557</v>
      </c>
    </row>
    <row r="1836" spans="1:10" ht="20.100000000000001" customHeight="1" x14ac:dyDescent="0.2">
      <c r="A1836" s="345"/>
      <c r="B1836" s="345"/>
      <c r="C1836" s="345"/>
      <c r="D1836" s="345"/>
      <c r="E1836" s="345"/>
      <c r="F1836" s="345" t="s">
        <v>474</v>
      </c>
      <c r="G1836" s="345"/>
      <c r="H1836" s="345"/>
      <c r="I1836" s="345"/>
      <c r="J1836" s="163">
        <v>53.8277</v>
      </c>
    </row>
    <row r="1837" spans="1:10" ht="20.100000000000001" customHeight="1" x14ac:dyDescent="0.2">
      <c r="A1837" s="345"/>
      <c r="B1837" s="345"/>
      <c r="C1837" s="345"/>
      <c r="D1837" s="345"/>
      <c r="E1837" s="345"/>
      <c r="F1837" s="345" t="s">
        <v>475</v>
      </c>
      <c r="G1837" s="345"/>
      <c r="H1837" s="345"/>
      <c r="I1837" s="345"/>
      <c r="J1837" s="163">
        <v>0</v>
      </c>
    </row>
    <row r="1838" spans="1:10" ht="20.100000000000001" customHeight="1" x14ac:dyDescent="0.2">
      <c r="A1838" s="345"/>
      <c r="B1838" s="345"/>
      <c r="C1838" s="345"/>
      <c r="D1838" s="345"/>
      <c r="E1838" s="345"/>
      <c r="F1838" s="345" t="s">
        <v>476</v>
      </c>
      <c r="G1838" s="345"/>
      <c r="H1838" s="345"/>
      <c r="I1838" s="345"/>
      <c r="J1838" s="163">
        <v>64.590299999999999</v>
      </c>
    </row>
    <row r="1839" spans="1:10" ht="20.100000000000001" customHeight="1" x14ac:dyDescent="0.2">
      <c r="A1839" s="345"/>
      <c r="B1839" s="345"/>
      <c r="C1839" s="345"/>
      <c r="D1839" s="345"/>
      <c r="E1839" s="345"/>
      <c r="F1839" s="345" t="s">
        <v>477</v>
      </c>
      <c r="G1839" s="345"/>
      <c r="H1839" s="345"/>
      <c r="I1839" s="345"/>
      <c r="J1839" s="163">
        <v>0</v>
      </c>
    </row>
    <row r="1840" spans="1:10" ht="20.100000000000001" customHeight="1" x14ac:dyDescent="0.2">
      <c r="A1840" s="345"/>
      <c r="B1840" s="345"/>
      <c r="C1840" s="345"/>
      <c r="D1840" s="345"/>
      <c r="E1840" s="345"/>
      <c r="F1840" s="345" t="s">
        <v>478</v>
      </c>
      <c r="G1840" s="345"/>
      <c r="H1840" s="345"/>
      <c r="I1840" s="345"/>
      <c r="J1840" s="163">
        <v>0</v>
      </c>
    </row>
    <row r="1841" spans="1:10" ht="20.100000000000001" customHeight="1" x14ac:dyDescent="0.2">
      <c r="A1841" s="345"/>
      <c r="B1841" s="345"/>
      <c r="C1841" s="345"/>
      <c r="D1841" s="345"/>
      <c r="E1841" s="345"/>
      <c r="F1841" s="345" t="s">
        <v>479</v>
      </c>
      <c r="G1841" s="345"/>
      <c r="H1841" s="345"/>
      <c r="I1841" s="345"/>
      <c r="J1841" s="163">
        <v>10</v>
      </c>
    </row>
    <row r="1842" spans="1:10" ht="20.100000000000001" customHeight="1" x14ac:dyDescent="0.2">
      <c r="A1842" s="345"/>
      <c r="B1842" s="345"/>
      <c r="C1842" s="345"/>
      <c r="D1842" s="345"/>
      <c r="E1842" s="345"/>
      <c r="F1842" s="345" t="s">
        <v>480</v>
      </c>
      <c r="G1842" s="345"/>
      <c r="H1842" s="345"/>
      <c r="I1842" s="345"/>
      <c r="J1842" s="163">
        <v>6.4589999999999996</v>
      </c>
    </row>
    <row r="1843" spans="1:10" ht="20.100000000000001" customHeight="1" x14ac:dyDescent="0.2">
      <c r="A1843" s="168" t="s">
        <v>179</v>
      </c>
      <c r="B1843" s="133" t="s">
        <v>9</v>
      </c>
      <c r="C1843" s="168" t="s">
        <v>8</v>
      </c>
      <c r="D1843" s="168" t="s">
        <v>521</v>
      </c>
      <c r="E1843" s="133" t="s">
        <v>471</v>
      </c>
      <c r="F1843" s="133" t="s">
        <v>268</v>
      </c>
      <c r="G1843" s="350" t="s">
        <v>513</v>
      </c>
      <c r="H1843" s="350"/>
      <c r="I1843" s="350"/>
      <c r="J1843" s="133" t="s">
        <v>473</v>
      </c>
    </row>
    <row r="1844" spans="1:10" ht="24" customHeight="1" x14ac:dyDescent="0.2">
      <c r="A1844" s="172" t="s">
        <v>137</v>
      </c>
      <c r="B1844" s="161" t="s">
        <v>110</v>
      </c>
      <c r="C1844" s="172" t="s">
        <v>906</v>
      </c>
      <c r="D1844" s="172" t="s">
        <v>907</v>
      </c>
      <c r="E1844" s="162">
        <v>2.3222200000000002</v>
      </c>
      <c r="F1844" s="164" t="s">
        <v>336</v>
      </c>
      <c r="G1844" s="389">
        <v>17.6342</v>
      </c>
      <c r="H1844" s="389"/>
      <c r="I1844" s="386"/>
      <c r="J1844" s="174">
        <v>40.950499999999998</v>
      </c>
    </row>
    <row r="1845" spans="1:10" ht="24" customHeight="1" x14ac:dyDescent="0.2">
      <c r="A1845" s="172" t="s">
        <v>137</v>
      </c>
      <c r="B1845" s="161" t="s">
        <v>110</v>
      </c>
      <c r="C1845" s="172" t="s">
        <v>908</v>
      </c>
      <c r="D1845" s="172" t="s">
        <v>909</v>
      </c>
      <c r="E1845" s="162">
        <v>2.222E-2</v>
      </c>
      <c r="F1845" s="164" t="s">
        <v>524</v>
      </c>
      <c r="G1845" s="389">
        <v>16.73</v>
      </c>
      <c r="H1845" s="389"/>
      <c r="I1845" s="386"/>
      <c r="J1845" s="174">
        <v>0.37169999999999997</v>
      </c>
    </row>
    <row r="1846" spans="1:10" ht="26.1" customHeight="1" x14ac:dyDescent="0.2">
      <c r="A1846" s="172" t="s">
        <v>137</v>
      </c>
      <c r="B1846" s="161" t="s">
        <v>110</v>
      </c>
      <c r="C1846" s="172" t="s">
        <v>910</v>
      </c>
      <c r="D1846" s="172" t="s">
        <v>911</v>
      </c>
      <c r="E1846" s="162">
        <v>0.875</v>
      </c>
      <c r="F1846" s="164" t="s">
        <v>336</v>
      </c>
      <c r="G1846" s="389">
        <v>1.9244000000000001</v>
      </c>
      <c r="H1846" s="389"/>
      <c r="I1846" s="386"/>
      <c r="J1846" s="174">
        <v>1.6839</v>
      </c>
    </row>
    <row r="1847" spans="1:10" ht="20.100000000000001" customHeight="1" x14ac:dyDescent="0.2">
      <c r="A1847" s="345"/>
      <c r="B1847" s="345"/>
      <c r="C1847" s="345"/>
      <c r="D1847" s="345"/>
      <c r="E1847" s="345"/>
      <c r="F1847" s="345" t="s">
        <v>530</v>
      </c>
      <c r="G1847" s="345"/>
      <c r="H1847" s="345"/>
      <c r="I1847" s="345"/>
      <c r="J1847" s="163">
        <v>43.006100000000004</v>
      </c>
    </row>
    <row r="1848" spans="1:10" ht="20.100000000000001" customHeight="1" x14ac:dyDescent="0.2">
      <c r="A1848" s="168" t="s">
        <v>533</v>
      </c>
      <c r="B1848" s="133" t="s">
        <v>9</v>
      </c>
      <c r="C1848" s="168" t="s">
        <v>137</v>
      </c>
      <c r="D1848" s="168" t="s">
        <v>534</v>
      </c>
      <c r="E1848" s="133" t="s">
        <v>8</v>
      </c>
      <c r="F1848" s="133" t="s">
        <v>471</v>
      </c>
      <c r="G1848" s="169" t="s">
        <v>268</v>
      </c>
      <c r="H1848" s="350" t="s">
        <v>513</v>
      </c>
      <c r="I1848" s="350"/>
      <c r="J1848" s="133" t="s">
        <v>473</v>
      </c>
    </row>
    <row r="1849" spans="1:10" ht="39" customHeight="1" x14ac:dyDescent="0.2">
      <c r="A1849" s="170" t="s">
        <v>535</v>
      </c>
      <c r="B1849" s="155" t="s">
        <v>110</v>
      </c>
      <c r="C1849" s="170" t="s">
        <v>906</v>
      </c>
      <c r="D1849" s="170" t="s">
        <v>536</v>
      </c>
      <c r="E1849" s="155">
        <v>5914655</v>
      </c>
      <c r="F1849" s="157">
        <v>1.306E-2</v>
      </c>
      <c r="G1849" s="156" t="s">
        <v>120</v>
      </c>
      <c r="H1849" s="388">
        <v>35.18</v>
      </c>
      <c r="I1849" s="387"/>
      <c r="J1849" s="173">
        <v>0.45950000000000002</v>
      </c>
    </row>
    <row r="1850" spans="1:10" ht="39" customHeight="1" x14ac:dyDescent="0.2">
      <c r="A1850" s="170" t="s">
        <v>535</v>
      </c>
      <c r="B1850" s="155" t="s">
        <v>110</v>
      </c>
      <c r="C1850" s="170" t="s">
        <v>908</v>
      </c>
      <c r="D1850" s="170" t="s">
        <v>536</v>
      </c>
      <c r="E1850" s="155">
        <v>5914655</v>
      </c>
      <c r="F1850" s="157">
        <v>2.0000000000000002E-5</v>
      </c>
      <c r="G1850" s="156" t="s">
        <v>120</v>
      </c>
      <c r="H1850" s="388">
        <v>35.18</v>
      </c>
      <c r="I1850" s="387"/>
      <c r="J1850" s="173">
        <v>6.9999999999999999E-4</v>
      </c>
    </row>
    <row r="1851" spans="1:10" ht="39" customHeight="1" x14ac:dyDescent="0.2">
      <c r="A1851" s="170" t="s">
        <v>535</v>
      </c>
      <c r="B1851" s="155" t="s">
        <v>110</v>
      </c>
      <c r="C1851" s="170" t="s">
        <v>910</v>
      </c>
      <c r="D1851" s="170" t="s">
        <v>536</v>
      </c>
      <c r="E1851" s="155">
        <v>5914655</v>
      </c>
      <c r="F1851" s="157">
        <v>1.2999999999999999E-4</v>
      </c>
      <c r="G1851" s="156" t="s">
        <v>120</v>
      </c>
      <c r="H1851" s="388">
        <v>35.18</v>
      </c>
      <c r="I1851" s="387"/>
      <c r="J1851" s="173">
        <v>4.5999999999999999E-3</v>
      </c>
    </row>
    <row r="1852" spans="1:10" ht="20.100000000000001" customHeight="1" x14ac:dyDescent="0.2">
      <c r="A1852" s="345"/>
      <c r="B1852" s="345"/>
      <c r="C1852" s="345"/>
      <c r="D1852" s="345"/>
      <c r="E1852" s="345"/>
      <c r="F1852" s="345" t="s">
        <v>537</v>
      </c>
      <c r="G1852" s="345"/>
      <c r="H1852" s="345"/>
      <c r="I1852" s="345"/>
      <c r="J1852" s="163">
        <v>0.46479999999999999</v>
      </c>
    </row>
    <row r="1853" spans="1:10" ht="20.100000000000001" customHeight="1" x14ac:dyDescent="0.2">
      <c r="A1853" s="168" t="s">
        <v>538</v>
      </c>
      <c r="B1853" s="133" t="s">
        <v>9</v>
      </c>
      <c r="C1853" s="168" t="s">
        <v>137</v>
      </c>
      <c r="D1853" s="168" t="s">
        <v>539</v>
      </c>
      <c r="E1853" s="133" t="s">
        <v>471</v>
      </c>
      <c r="F1853" s="133" t="s">
        <v>268</v>
      </c>
      <c r="G1853" s="348" t="s">
        <v>540</v>
      </c>
      <c r="H1853" s="350"/>
      <c r="I1853" s="350"/>
      <c r="J1853" s="133" t="s">
        <v>473</v>
      </c>
    </row>
    <row r="1854" spans="1:10" ht="20.100000000000001" customHeight="1" x14ac:dyDescent="0.2">
      <c r="A1854" s="169"/>
      <c r="B1854" s="169"/>
      <c r="C1854" s="169"/>
      <c r="D1854" s="169"/>
      <c r="E1854" s="169"/>
      <c r="F1854" s="169"/>
      <c r="G1854" s="169" t="s">
        <v>541</v>
      </c>
      <c r="H1854" s="169" t="s">
        <v>542</v>
      </c>
      <c r="I1854" s="169" t="s">
        <v>543</v>
      </c>
      <c r="J1854" s="169"/>
    </row>
    <row r="1855" spans="1:10" ht="50.1" customHeight="1" x14ac:dyDescent="0.2">
      <c r="A1855" s="170" t="s">
        <v>539</v>
      </c>
      <c r="B1855" s="155" t="s">
        <v>110</v>
      </c>
      <c r="C1855" s="170" t="s">
        <v>906</v>
      </c>
      <c r="D1855" s="170" t="s">
        <v>912</v>
      </c>
      <c r="E1855" s="157">
        <v>1.306E-2</v>
      </c>
      <c r="F1855" s="156" t="s">
        <v>341</v>
      </c>
      <c r="G1855" s="155" t="s">
        <v>1134</v>
      </c>
      <c r="H1855" s="155" t="s">
        <v>1135</v>
      </c>
      <c r="I1855" s="155" t="s">
        <v>1136</v>
      </c>
      <c r="J1855" s="173">
        <v>0</v>
      </c>
    </row>
    <row r="1856" spans="1:10" ht="50.1" customHeight="1" x14ac:dyDescent="0.2">
      <c r="A1856" s="170" t="s">
        <v>539</v>
      </c>
      <c r="B1856" s="155" t="s">
        <v>110</v>
      </c>
      <c r="C1856" s="170" t="s">
        <v>908</v>
      </c>
      <c r="D1856" s="170" t="s">
        <v>913</v>
      </c>
      <c r="E1856" s="157">
        <v>2.0000000000000002E-5</v>
      </c>
      <c r="F1856" s="156" t="s">
        <v>341</v>
      </c>
      <c r="G1856" s="155" t="s">
        <v>1134</v>
      </c>
      <c r="H1856" s="155" t="s">
        <v>1135</v>
      </c>
      <c r="I1856" s="155" t="s">
        <v>1136</v>
      </c>
      <c r="J1856" s="173">
        <v>0</v>
      </c>
    </row>
    <row r="1857" spans="1:10" ht="50.1" customHeight="1" x14ac:dyDescent="0.2">
      <c r="A1857" s="170" t="s">
        <v>539</v>
      </c>
      <c r="B1857" s="155" t="s">
        <v>110</v>
      </c>
      <c r="C1857" s="170" t="s">
        <v>910</v>
      </c>
      <c r="D1857" s="170" t="s">
        <v>914</v>
      </c>
      <c r="E1857" s="157">
        <v>1.2999999999999999E-4</v>
      </c>
      <c r="F1857" s="156" t="s">
        <v>341</v>
      </c>
      <c r="G1857" s="155" t="s">
        <v>1134</v>
      </c>
      <c r="H1857" s="155" t="s">
        <v>1135</v>
      </c>
      <c r="I1857" s="155" t="s">
        <v>1136</v>
      </c>
      <c r="J1857" s="173">
        <v>0</v>
      </c>
    </row>
    <row r="1858" spans="1:10" ht="20.100000000000001" customHeight="1" x14ac:dyDescent="0.2">
      <c r="A1858" s="345"/>
      <c r="B1858" s="345"/>
      <c r="C1858" s="345"/>
      <c r="D1858" s="345"/>
      <c r="E1858" s="345"/>
      <c r="F1858" s="345" t="s">
        <v>547</v>
      </c>
      <c r="G1858" s="345"/>
      <c r="H1858" s="345"/>
      <c r="I1858" s="345"/>
      <c r="J1858" s="163">
        <v>0</v>
      </c>
    </row>
    <row r="1859" spans="1:10" ht="25.5" x14ac:dyDescent="0.2">
      <c r="A1859" s="171"/>
      <c r="B1859" s="171"/>
      <c r="C1859" s="171"/>
      <c r="D1859" s="171"/>
      <c r="E1859" s="171" t="s">
        <v>465</v>
      </c>
      <c r="F1859" s="159">
        <v>5.5355247021069696</v>
      </c>
      <c r="G1859" s="171" t="s">
        <v>466</v>
      </c>
      <c r="H1859" s="159">
        <v>0</v>
      </c>
      <c r="I1859" s="171" t="s">
        <v>467</v>
      </c>
      <c r="J1859" s="159">
        <v>5.5355247021069696</v>
      </c>
    </row>
    <row r="1860" spans="1:10" ht="15" thickBot="1" x14ac:dyDescent="0.25">
      <c r="A1860" s="171"/>
      <c r="B1860" s="171"/>
      <c r="C1860" s="171"/>
      <c r="D1860" s="171"/>
      <c r="E1860" s="171" t="s">
        <v>468</v>
      </c>
      <c r="F1860" s="159">
        <v>11.67</v>
      </c>
      <c r="G1860" s="171"/>
      <c r="H1860" s="384" t="s">
        <v>469</v>
      </c>
      <c r="I1860" s="384"/>
      <c r="J1860" s="159">
        <v>61.6</v>
      </c>
    </row>
    <row r="1861" spans="1:10" ht="0.95" customHeight="1" thickTop="1" x14ac:dyDescent="0.2">
      <c r="A1861" s="160"/>
      <c r="B1861" s="160"/>
      <c r="C1861" s="160"/>
      <c r="D1861" s="160"/>
      <c r="E1861" s="160"/>
      <c r="F1861" s="160"/>
      <c r="G1861" s="160"/>
      <c r="H1861" s="160"/>
      <c r="I1861" s="160"/>
      <c r="J1861" s="160"/>
    </row>
    <row r="1862" spans="1:10" ht="18" customHeight="1" x14ac:dyDescent="0.2">
      <c r="A1862" s="168"/>
      <c r="B1862" s="133" t="s">
        <v>8</v>
      </c>
      <c r="C1862" s="168" t="s">
        <v>9</v>
      </c>
      <c r="D1862" s="168" t="s">
        <v>10</v>
      </c>
      <c r="E1862" s="349" t="s">
        <v>454</v>
      </c>
      <c r="F1862" s="349"/>
      <c r="G1862" s="169" t="s">
        <v>11</v>
      </c>
      <c r="H1862" s="133" t="s">
        <v>12</v>
      </c>
      <c r="I1862" s="133" t="s">
        <v>13</v>
      </c>
      <c r="J1862" s="133" t="s">
        <v>15</v>
      </c>
    </row>
    <row r="1863" spans="1:10" ht="26.1" customHeight="1" x14ac:dyDescent="0.2">
      <c r="A1863" s="138" t="s">
        <v>133</v>
      </c>
      <c r="B1863" s="139" t="s">
        <v>37</v>
      </c>
      <c r="C1863" s="138" t="s">
        <v>23</v>
      </c>
      <c r="D1863" s="138" t="s">
        <v>38</v>
      </c>
      <c r="E1863" s="385" t="s">
        <v>459</v>
      </c>
      <c r="F1863" s="385"/>
      <c r="G1863" s="140" t="s">
        <v>39</v>
      </c>
      <c r="H1863" s="154">
        <v>1</v>
      </c>
      <c r="I1863" s="141">
        <v>146.28</v>
      </c>
      <c r="J1863" s="141">
        <v>146.28</v>
      </c>
    </row>
    <row r="1864" spans="1:10" ht="26.1" customHeight="1" x14ac:dyDescent="0.2">
      <c r="A1864" s="170" t="s">
        <v>134</v>
      </c>
      <c r="B1864" s="155" t="s">
        <v>1291</v>
      </c>
      <c r="C1864" s="170" t="s">
        <v>23</v>
      </c>
      <c r="D1864" s="170" t="s">
        <v>1292</v>
      </c>
      <c r="E1864" s="387" t="s">
        <v>459</v>
      </c>
      <c r="F1864" s="387"/>
      <c r="G1864" s="156" t="s">
        <v>39</v>
      </c>
      <c r="H1864" s="157">
        <v>1</v>
      </c>
      <c r="I1864" s="158">
        <v>2.06</v>
      </c>
      <c r="J1864" s="158">
        <v>2.06</v>
      </c>
    </row>
    <row r="1865" spans="1:10" ht="24" customHeight="1" x14ac:dyDescent="0.2">
      <c r="A1865" s="172" t="s">
        <v>137</v>
      </c>
      <c r="B1865" s="161" t="s">
        <v>1293</v>
      </c>
      <c r="C1865" s="172" t="s">
        <v>23</v>
      </c>
      <c r="D1865" s="172" t="s">
        <v>1294</v>
      </c>
      <c r="E1865" s="386" t="s">
        <v>470</v>
      </c>
      <c r="F1865" s="386"/>
      <c r="G1865" s="164" t="s">
        <v>39</v>
      </c>
      <c r="H1865" s="162">
        <v>1</v>
      </c>
      <c r="I1865" s="165">
        <v>139.9</v>
      </c>
      <c r="J1865" s="165">
        <v>139.9</v>
      </c>
    </row>
    <row r="1866" spans="1:10" ht="26.1" customHeight="1" x14ac:dyDescent="0.2">
      <c r="A1866" s="172" t="s">
        <v>137</v>
      </c>
      <c r="B1866" s="161" t="s">
        <v>705</v>
      </c>
      <c r="C1866" s="172" t="s">
        <v>23</v>
      </c>
      <c r="D1866" s="172" t="s">
        <v>706</v>
      </c>
      <c r="E1866" s="386" t="s">
        <v>707</v>
      </c>
      <c r="F1866" s="386"/>
      <c r="G1866" s="164" t="s">
        <v>39</v>
      </c>
      <c r="H1866" s="162">
        <v>1</v>
      </c>
      <c r="I1866" s="165">
        <v>1.82</v>
      </c>
      <c r="J1866" s="165">
        <v>1.82</v>
      </c>
    </row>
    <row r="1867" spans="1:10" ht="26.1" customHeight="1" x14ac:dyDescent="0.2">
      <c r="A1867" s="172" t="s">
        <v>137</v>
      </c>
      <c r="B1867" s="161" t="s">
        <v>710</v>
      </c>
      <c r="C1867" s="172" t="s">
        <v>23</v>
      </c>
      <c r="D1867" s="172" t="s">
        <v>711</v>
      </c>
      <c r="E1867" s="386" t="s">
        <v>707</v>
      </c>
      <c r="F1867" s="386"/>
      <c r="G1867" s="164" t="s">
        <v>39</v>
      </c>
      <c r="H1867" s="162">
        <v>1</v>
      </c>
      <c r="I1867" s="165">
        <v>1.36</v>
      </c>
      <c r="J1867" s="165">
        <v>1.36</v>
      </c>
    </row>
    <row r="1868" spans="1:10" ht="26.1" customHeight="1" x14ac:dyDescent="0.2">
      <c r="A1868" s="172" t="s">
        <v>137</v>
      </c>
      <c r="B1868" s="161" t="s">
        <v>712</v>
      </c>
      <c r="C1868" s="172" t="s">
        <v>23</v>
      </c>
      <c r="D1868" s="172" t="s">
        <v>713</v>
      </c>
      <c r="E1868" s="386" t="s">
        <v>707</v>
      </c>
      <c r="F1868" s="386"/>
      <c r="G1868" s="164" t="s">
        <v>39</v>
      </c>
      <c r="H1868" s="162">
        <v>1</v>
      </c>
      <c r="I1868" s="165">
        <v>0.11</v>
      </c>
      <c r="J1868" s="165">
        <v>0.11</v>
      </c>
    </row>
    <row r="1869" spans="1:10" ht="26.1" customHeight="1" x14ac:dyDescent="0.2">
      <c r="A1869" s="172" t="s">
        <v>137</v>
      </c>
      <c r="B1869" s="161" t="s">
        <v>1313</v>
      </c>
      <c r="C1869" s="172" t="s">
        <v>23</v>
      </c>
      <c r="D1869" s="172" t="s">
        <v>1314</v>
      </c>
      <c r="E1869" s="386" t="s">
        <v>707</v>
      </c>
      <c r="F1869" s="386"/>
      <c r="G1869" s="164" t="s">
        <v>39</v>
      </c>
      <c r="H1869" s="162">
        <v>1</v>
      </c>
      <c r="I1869" s="165">
        <v>0.02</v>
      </c>
      <c r="J1869" s="165">
        <v>0.02</v>
      </c>
    </row>
    <row r="1870" spans="1:10" ht="26.1" customHeight="1" x14ac:dyDescent="0.2">
      <c r="A1870" s="172" t="s">
        <v>137</v>
      </c>
      <c r="B1870" s="161" t="s">
        <v>1315</v>
      </c>
      <c r="C1870" s="172" t="s">
        <v>23</v>
      </c>
      <c r="D1870" s="172" t="s">
        <v>1316</v>
      </c>
      <c r="E1870" s="386" t="s">
        <v>707</v>
      </c>
      <c r="F1870" s="386"/>
      <c r="G1870" s="164" t="s">
        <v>39</v>
      </c>
      <c r="H1870" s="162">
        <v>1</v>
      </c>
      <c r="I1870" s="165">
        <v>1.01</v>
      </c>
      <c r="J1870" s="165">
        <v>1.01</v>
      </c>
    </row>
    <row r="1871" spans="1:10" ht="25.5" x14ac:dyDescent="0.2">
      <c r="A1871" s="171"/>
      <c r="B1871" s="171"/>
      <c r="C1871" s="171"/>
      <c r="D1871" s="171"/>
      <c r="E1871" s="171" t="s">
        <v>465</v>
      </c>
      <c r="F1871" s="159">
        <v>141.96</v>
      </c>
      <c r="G1871" s="171" t="s">
        <v>466</v>
      </c>
      <c r="H1871" s="159">
        <v>0</v>
      </c>
      <c r="I1871" s="171" t="s">
        <v>467</v>
      </c>
      <c r="J1871" s="159">
        <v>141.96</v>
      </c>
    </row>
    <row r="1872" spans="1:10" ht="15" thickBot="1" x14ac:dyDescent="0.25">
      <c r="A1872" s="171"/>
      <c r="B1872" s="171"/>
      <c r="C1872" s="171"/>
      <c r="D1872" s="171"/>
      <c r="E1872" s="171" t="s">
        <v>468</v>
      </c>
      <c r="F1872" s="159">
        <v>34.200000000000003</v>
      </c>
      <c r="G1872" s="171"/>
      <c r="H1872" s="384" t="s">
        <v>469</v>
      </c>
      <c r="I1872" s="384"/>
      <c r="J1872" s="159">
        <v>180.48</v>
      </c>
    </row>
    <row r="1873" spans="1:10" ht="0.95" customHeight="1" thickTop="1" x14ac:dyDescent="0.2">
      <c r="A1873" s="160"/>
      <c r="B1873" s="160"/>
      <c r="C1873" s="160"/>
      <c r="D1873" s="160"/>
      <c r="E1873" s="160"/>
      <c r="F1873" s="160"/>
      <c r="G1873" s="160"/>
      <c r="H1873" s="160"/>
      <c r="I1873" s="160"/>
      <c r="J1873" s="160"/>
    </row>
    <row r="1874" spans="1:10" ht="18" customHeight="1" x14ac:dyDescent="0.2">
      <c r="A1874" s="168"/>
      <c r="B1874" s="133" t="s">
        <v>8</v>
      </c>
      <c r="C1874" s="168" t="s">
        <v>9</v>
      </c>
      <c r="D1874" s="168" t="s">
        <v>10</v>
      </c>
      <c r="E1874" s="349" t="s">
        <v>454</v>
      </c>
      <c r="F1874" s="349"/>
      <c r="G1874" s="169" t="s">
        <v>11</v>
      </c>
      <c r="H1874" s="133" t="s">
        <v>12</v>
      </c>
      <c r="I1874" s="133" t="s">
        <v>13</v>
      </c>
      <c r="J1874" s="133" t="s">
        <v>15</v>
      </c>
    </row>
    <row r="1875" spans="1:10" ht="24" customHeight="1" x14ac:dyDescent="0.2">
      <c r="A1875" s="138" t="s">
        <v>133</v>
      </c>
      <c r="B1875" s="139" t="s">
        <v>682</v>
      </c>
      <c r="C1875" s="138" t="s">
        <v>23</v>
      </c>
      <c r="D1875" s="138" t="s">
        <v>683</v>
      </c>
      <c r="E1875" s="385" t="s">
        <v>665</v>
      </c>
      <c r="F1875" s="385"/>
      <c r="G1875" s="140" t="s">
        <v>109</v>
      </c>
      <c r="H1875" s="154">
        <v>1</v>
      </c>
      <c r="I1875" s="141">
        <v>84.18</v>
      </c>
      <c r="J1875" s="141">
        <v>84.18</v>
      </c>
    </row>
    <row r="1876" spans="1:10" ht="26.1" customHeight="1" x14ac:dyDescent="0.2">
      <c r="A1876" s="170" t="s">
        <v>134</v>
      </c>
      <c r="B1876" s="155" t="s">
        <v>684</v>
      </c>
      <c r="C1876" s="170" t="s">
        <v>23</v>
      </c>
      <c r="D1876" s="170" t="s">
        <v>685</v>
      </c>
      <c r="E1876" s="387" t="s">
        <v>459</v>
      </c>
      <c r="F1876" s="387"/>
      <c r="G1876" s="156" t="s">
        <v>39</v>
      </c>
      <c r="H1876" s="157">
        <v>1.5</v>
      </c>
      <c r="I1876" s="158">
        <v>35.409999999999997</v>
      </c>
      <c r="J1876" s="158">
        <v>53.11</v>
      </c>
    </row>
    <row r="1877" spans="1:10" ht="26.1" customHeight="1" x14ac:dyDescent="0.2">
      <c r="A1877" s="170" t="s">
        <v>134</v>
      </c>
      <c r="B1877" s="155" t="s">
        <v>686</v>
      </c>
      <c r="C1877" s="170" t="s">
        <v>23</v>
      </c>
      <c r="D1877" s="170" t="s">
        <v>687</v>
      </c>
      <c r="E1877" s="387" t="s">
        <v>459</v>
      </c>
      <c r="F1877" s="387"/>
      <c r="G1877" s="156" t="s">
        <v>39</v>
      </c>
      <c r="H1877" s="157">
        <v>0.75</v>
      </c>
      <c r="I1877" s="158">
        <v>41.43</v>
      </c>
      <c r="J1877" s="158">
        <v>31.07</v>
      </c>
    </row>
    <row r="1878" spans="1:10" ht="25.5" x14ac:dyDescent="0.2">
      <c r="A1878" s="171"/>
      <c r="B1878" s="171"/>
      <c r="C1878" s="171"/>
      <c r="D1878" s="171"/>
      <c r="E1878" s="171" t="s">
        <v>465</v>
      </c>
      <c r="F1878" s="159">
        <v>72.52</v>
      </c>
      <c r="G1878" s="171" t="s">
        <v>466</v>
      </c>
      <c r="H1878" s="159">
        <v>0</v>
      </c>
      <c r="I1878" s="171" t="s">
        <v>467</v>
      </c>
      <c r="J1878" s="159">
        <v>72.52</v>
      </c>
    </row>
    <row r="1879" spans="1:10" ht="15" thickBot="1" x14ac:dyDescent="0.25">
      <c r="A1879" s="171"/>
      <c r="B1879" s="171"/>
      <c r="C1879" s="171"/>
      <c r="D1879" s="171"/>
      <c r="E1879" s="171" t="s">
        <v>468</v>
      </c>
      <c r="F1879" s="159">
        <v>19.68</v>
      </c>
      <c r="G1879" s="171"/>
      <c r="H1879" s="384" t="s">
        <v>469</v>
      </c>
      <c r="I1879" s="384"/>
      <c r="J1879" s="159">
        <v>103.86</v>
      </c>
    </row>
    <row r="1880" spans="1:10" ht="0.95" customHeight="1" thickTop="1" x14ac:dyDescent="0.2">
      <c r="A1880" s="160"/>
      <c r="B1880" s="160"/>
      <c r="C1880" s="160"/>
      <c r="D1880" s="160"/>
      <c r="E1880" s="160"/>
      <c r="F1880" s="160"/>
      <c r="G1880" s="160"/>
      <c r="H1880" s="160"/>
      <c r="I1880" s="160"/>
      <c r="J1880" s="160"/>
    </row>
    <row r="1881" spans="1:10" ht="18" customHeight="1" x14ac:dyDescent="0.2">
      <c r="A1881" s="168"/>
      <c r="B1881" s="133" t="s">
        <v>8</v>
      </c>
      <c r="C1881" s="168" t="s">
        <v>9</v>
      </c>
      <c r="D1881" s="168" t="s">
        <v>10</v>
      </c>
      <c r="E1881" s="349" t="s">
        <v>454</v>
      </c>
      <c r="F1881" s="349"/>
      <c r="G1881" s="169" t="s">
        <v>11</v>
      </c>
      <c r="H1881" s="133" t="s">
        <v>12</v>
      </c>
      <c r="I1881" s="133" t="s">
        <v>13</v>
      </c>
      <c r="J1881" s="133" t="s">
        <v>15</v>
      </c>
    </row>
    <row r="1882" spans="1:10" ht="26.1" customHeight="1" x14ac:dyDescent="0.2">
      <c r="A1882" s="138" t="s">
        <v>133</v>
      </c>
      <c r="B1882" s="139" t="s">
        <v>672</v>
      </c>
      <c r="C1882" s="138" t="s">
        <v>23</v>
      </c>
      <c r="D1882" s="138" t="s">
        <v>673</v>
      </c>
      <c r="E1882" s="385" t="s">
        <v>665</v>
      </c>
      <c r="F1882" s="385"/>
      <c r="G1882" s="140" t="s">
        <v>109</v>
      </c>
      <c r="H1882" s="154">
        <v>1</v>
      </c>
      <c r="I1882" s="141">
        <v>78.569999999999993</v>
      </c>
      <c r="J1882" s="141">
        <v>78.569999999999993</v>
      </c>
    </row>
    <row r="1883" spans="1:10" ht="26.1" customHeight="1" x14ac:dyDescent="0.2">
      <c r="A1883" s="170" t="s">
        <v>134</v>
      </c>
      <c r="B1883" s="155" t="s">
        <v>684</v>
      </c>
      <c r="C1883" s="170" t="s">
        <v>23</v>
      </c>
      <c r="D1883" s="170" t="s">
        <v>685</v>
      </c>
      <c r="E1883" s="387" t="s">
        <v>459</v>
      </c>
      <c r="F1883" s="387"/>
      <c r="G1883" s="156" t="s">
        <v>39</v>
      </c>
      <c r="H1883" s="157">
        <v>1.4</v>
      </c>
      <c r="I1883" s="158">
        <v>35.409999999999997</v>
      </c>
      <c r="J1883" s="158">
        <v>49.57</v>
      </c>
    </row>
    <row r="1884" spans="1:10" ht="26.1" customHeight="1" x14ac:dyDescent="0.2">
      <c r="A1884" s="170" t="s">
        <v>134</v>
      </c>
      <c r="B1884" s="155" t="s">
        <v>686</v>
      </c>
      <c r="C1884" s="170" t="s">
        <v>23</v>
      </c>
      <c r="D1884" s="170" t="s">
        <v>687</v>
      </c>
      <c r="E1884" s="387" t="s">
        <v>459</v>
      </c>
      <c r="F1884" s="387"/>
      <c r="G1884" s="156" t="s">
        <v>39</v>
      </c>
      <c r="H1884" s="157">
        <v>0.7</v>
      </c>
      <c r="I1884" s="158">
        <v>41.43</v>
      </c>
      <c r="J1884" s="158">
        <v>29</v>
      </c>
    </row>
    <row r="1885" spans="1:10" ht="25.5" x14ac:dyDescent="0.2">
      <c r="A1885" s="171"/>
      <c r="B1885" s="171"/>
      <c r="C1885" s="171"/>
      <c r="D1885" s="171"/>
      <c r="E1885" s="171" t="s">
        <v>465</v>
      </c>
      <c r="F1885" s="159">
        <v>67.69</v>
      </c>
      <c r="G1885" s="171" t="s">
        <v>466</v>
      </c>
      <c r="H1885" s="159">
        <v>0</v>
      </c>
      <c r="I1885" s="171" t="s">
        <v>467</v>
      </c>
      <c r="J1885" s="159">
        <v>67.69</v>
      </c>
    </row>
    <row r="1886" spans="1:10" ht="15" thickBot="1" x14ac:dyDescent="0.25">
      <c r="A1886" s="171"/>
      <c r="B1886" s="171"/>
      <c r="C1886" s="171"/>
      <c r="D1886" s="171"/>
      <c r="E1886" s="171" t="s">
        <v>468</v>
      </c>
      <c r="F1886" s="159">
        <v>18.36</v>
      </c>
      <c r="G1886" s="171"/>
      <c r="H1886" s="384" t="s">
        <v>469</v>
      </c>
      <c r="I1886" s="384"/>
      <c r="J1886" s="159">
        <v>96.93</v>
      </c>
    </row>
    <row r="1887" spans="1:10" ht="0.95" customHeight="1" thickTop="1" x14ac:dyDescent="0.2">
      <c r="A1887" s="160"/>
      <c r="B1887" s="160"/>
      <c r="C1887" s="160"/>
      <c r="D1887" s="160"/>
      <c r="E1887" s="160"/>
      <c r="F1887" s="160"/>
      <c r="G1887" s="160"/>
      <c r="H1887" s="160"/>
      <c r="I1887" s="160"/>
      <c r="J1887" s="160"/>
    </row>
    <row r="1888" spans="1:10" ht="18" customHeight="1" x14ac:dyDescent="0.2">
      <c r="A1888" s="168"/>
      <c r="B1888" s="133" t="s">
        <v>8</v>
      </c>
      <c r="C1888" s="168" t="s">
        <v>9</v>
      </c>
      <c r="D1888" s="168" t="s">
        <v>10</v>
      </c>
      <c r="E1888" s="349" t="s">
        <v>454</v>
      </c>
      <c r="F1888" s="349"/>
      <c r="G1888" s="169" t="s">
        <v>11</v>
      </c>
      <c r="H1888" s="133" t="s">
        <v>12</v>
      </c>
      <c r="I1888" s="133" t="s">
        <v>13</v>
      </c>
      <c r="J1888" s="133" t="s">
        <v>15</v>
      </c>
    </row>
    <row r="1889" spans="1:10" ht="24" customHeight="1" x14ac:dyDescent="0.2">
      <c r="A1889" s="138" t="s">
        <v>133</v>
      </c>
      <c r="B1889" s="139" t="s">
        <v>670</v>
      </c>
      <c r="C1889" s="138" t="s">
        <v>23</v>
      </c>
      <c r="D1889" s="138" t="s">
        <v>671</v>
      </c>
      <c r="E1889" s="385" t="s">
        <v>665</v>
      </c>
      <c r="F1889" s="385"/>
      <c r="G1889" s="140" t="s">
        <v>109</v>
      </c>
      <c r="H1889" s="154">
        <v>1</v>
      </c>
      <c r="I1889" s="141">
        <v>291.83999999999997</v>
      </c>
      <c r="J1889" s="141">
        <v>291.83999999999997</v>
      </c>
    </row>
    <row r="1890" spans="1:10" ht="26.1" customHeight="1" x14ac:dyDescent="0.2">
      <c r="A1890" s="170" t="s">
        <v>134</v>
      </c>
      <c r="B1890" s="155" t="s">
        <v>684</v>
      </c>
      <c r="C1890" s="170" t="s">
        <v>23</v>
      </c>
      <c r="D1890" s="170" t="s">
        <v>685</v>
      </c>
      <c r="E1890" s="387" t="s">
        <v>459</v>
      </c>
      <c r="F1890" s="387"/>
      <c r="G1890" s="156" t="s">
        <v>39</v>
      </c>
      <c r="H1890" s="157">
        <v>5.2</v>
      </c>
      <c r="I1890" s="158">
        <v>35.409999999999997</v>
      </c>
      <c r="J1890" s="158">
        <v>184.13</v>
      </c>
    </row>
    <row r="1891" spans="1:10" ht="26.1" customHeight="1" x14ac:dyDescent="0.2">
      <c r="A1891" s="170" t="s">
        <v>134</v>
      </c>
      <c r="B1891" s="155" t="s">
        <v>686</v>
      </c>
      <c r="C1891" s="170" t="s">
        <v>23</v>
      </c>
      <c r="D1891" s="170" t="s">
        <v>687</v>
      </c>
      <c r="E1891" s="387" t="s">
        <v>459</v>
      </c>
      <c r="F1891" s="387"/>
      <c r="G1891" s="156" t="s">
        <v>39</v>
      </c>
      <c r="H1891" s="157">
        <v>2.6</v>
      </c>
      <c r="I1891" s="158">
        <v>41.43</v>
      </c>
      <c r="J1891" s="158">
        <v>107.71</v>
      </c>
    </row>
    <row r="1892" spans="1:10" ht="25.5" x14ac:dyDescent="0.2">
      <c r="A1892" s="171"/>
      <c r="B1892" s="171"/>
      <c r="C1892" s="171"/>
      <c r="D1892" s="171"/>
      <c r="E1892" s="171" t="s">
        <v>465</v>
      </c>
      <c r="F1892" s="159">
        <v>251.44</v>
      </c>
      <c r="G1892" s="171" t="s">
        <v>466</v>
      </c>
      <c r="H1892" s="159">
        <v>0</v>
      </c>
      <c r="I1892" s="171" t="s">
        <v>467</v>
      </c>
      <c r="J1892" s="159">
        <v>251.44</v>
      </c>
    </row>
    <row r="1893" spans="1:10" ht="15" thickBot="1" x14ac:dyDescent="0.25">
      <c r="A1893" s="171"/>
      <c r="B1893" s="171"/>
      <c r="C1893" s="171"/>
      <c r="D1893" s="171"/>
      <c r="E1893" s="171" t="s">
        <v>468</v>
      </c>
      <c r="F1893" s="159">
        <v>68.23</v>
      </c>
      <c r="G1893" s="171"/>
      <c r="H1893" s="384" t="s">
        <v>469</v>
      </c>
      <c r="I1893" s="384"/>
      <c r="J1893" s="159">
        <v>360.07</v>
      </c>
    </row>
    <row r="1894" spans="1:10" ht="0.95" customHeight="1" thickTop="1" x14ac:dyDescent="0.2">
      <c r="A1894" s="160"/>
      <c r="B1894" s="160"/>
      <c r="C1894" s="160"/>
      <c r="D1894" s="160"/>
      <c r="E1894" s="160"/>
      <c r="F1894" s="160"/>
      <c r="G1894" s="160"/>
      <c r="H1894" s="160"/>
      <c r="I1894" s="160"/>
      <c r="J1894" s="160"/>
    </row>
    <row r="1895" spans="1:10" ht="18" customHeight="1" x14ac:dyDescent="0.2">
      <c r="A1895" s="168"/>
      <c r="B1895" s="133" t="s">
        <v>8</v>
      </c>
      <c r="C1895" s="168" t="s">
        <v>9</v>
      </c>
      <c r="D1895" s="168" t="s">
        <v>10</v>
      </c>
      <c r="E1895" s="349" t="s">
        <v>454</v>
      </c>
      <c r="F1895" s="349"/>
      <c r="G1895" s="169" t="s">
        <v>11</v>
      </c>
      <c r="H1895" s="133" t="s">
        <v>12</v>
      </c>
      <c r="I1895" s="133" t="s">
        <v>13</v>
      </c>
      <c r="J1895" s="133" t="s">
        <v>15</v>
      </c>
    </row>
    <row r="1896" spans="1:10" ht="26.1" customHeight="1" x14ac:dyDescent="0.2">
      <c r="A1896" s="138" t="s">
        <v>133</v>
      </c>
      <c r="B1896" s="139" t="s">
        <v>676</v>
      </c>
      <c r="C1896" s="138" t="s">
        <v>23</v>
      </c>
      <c r="D1896" s="138" t="s">
        <v>677</v>
      </c>
      <c r="E1896" s="385" t="s">
        <v>665</v>
      </c>
      <c r="F1896" s="385"/>
      <c r="G1896" s="140" t="s">
        <v>109</v>
      </c>
      <c r="H1896" s="154">
        <v>1</v>
      </c>
      <c r="I1896" s="141">
        <v>224.5</v>
      </c>
      <c r="J1896" s="141">
        <v>224.5</v>
      </c>
    </row>
    <row r="1897" spans="1:10" ht="26.1" customHeight="1" x14ac:dyDescent="0.2">
      <c r="A1897" s="170" t="s">
        <v>134</v>
      </c>
      <c r="B1897" s="155" t="s">
        <v>684</v>
      </c>
      <c r="C1897" s="170" t="s">
        <v>23</v>
      </c>
      <c r="D1897" s="170" t="s">
        <v>685</v>
      </c>
      <c r="E1897" s="387" t="s">
        <v>459</v>
      </c>
      <c r="F1897" s="387"/>
      <c r="G1897" s="156" t="s">
        <v>39</v>
      </c>
      <c r="H1897" s="157">
        <v>4</v>
      </c>
      <c r="I1897" s="158">
        <v>35.409999999999997</v>
      </c>
      <c r="J1897" s="158">
        <v>141.63999999999999</v>
      </c>
    </row>
    <row r="1898" spans="1:10" ht="26.1" customHeight="1" x14ac:dyDescent="0.2">
      <c r="A1898" s="170" t="s">
        <v>134</v>
      </c>
      <c r="B1898" s="155" t="s">
        <v>686</v>
      </c>
      <c r="C1898" s="170" t="s">
        <v>23</v>
      </c>
      <c r="D1898" s="170" t="s">
        <v>687</v>
      </c>
      <c r="E1898" s="387" t="s">
        <v>459</v>
      </c>
      <c r="F1898" s="387"/>
      <c r="G1898" s="156" t="s">
        <v>39</v>
      </c>
      <c r="H1898" s="157">
        <v>2</v>
      </c>
      <c r="I1898" s="158">
        <v>41.43</v>
      </c>
      <c r="J1898" s="158">
        <v>82.86</v>
      </c>
    </row>
    <row r="1899" spans="1:10" ht="25.5" x14ac:dyDescent="0.2">
      <c r="A1899" s="171"/>
      <c r="B1899" s="171"/>
      <c r="C1899" s="171"/>
      <c r="D1899" s="171"/>
      <c r="E1899" s="171" t="s">
        <v>465</v>
      </c>
      <c r="F1899" s="159">
        <v>193.42</v>
      </c>
      <c r="G1899" s="171" t="s">
        <v>466</v>
      </c>
      <c r="H1899" s="159">
        <v>0</v>
      </c>
      <c r="I1899" s="171" t="s">
        <v>467</v>
      </c>
      <c r="J1899" s="159">
        <v>193.42</v>
      </c>
    </row>
    <row r="1900" spans="1:10" ht="15" thickBot="1" x14ac:dyDescent="0.25">
      <c r="A1900" s="171"/>
      <c r="B1900" s="171"/>
      <c r="C1900" s="171"/>
      <c r="D1900" s="171"/>
      <c r="E1900" s="171" t="s">
        <v>468</v>
      </c>
      <c r="F1900" s="159">
        <v>52.48</v>
      </c>
      <c r="G1900" s="171"/>
      <c r="H1900" s="384" t="s">
        <v>469</v>
      </c>
      <c r="I1900" s="384"/>
      <c r="J1900" s="159">
        <v>276.98</v>
      </c>
    </row>
    <row r="1901" spans="1:10" ht="0.95" customHeight="1" thickTop="1" x14ac:dyDescent="0.2">
      <c r="A1901" s="160"/>
      <c r="B1901" s="160"/>
      <c r="C1901" s="160"/>
      <c r="D1901" s="160"/>
      <c r="E1901" s="160"/>
      <c r="F1901" s="160"/>
      <c r="G1901" s="160"/>
      <c r="H1901" s="160"/>
      <c r="I1901" s="160"/>
      <c r="J1901" s="160"/>
    </row>
    <row r="1902" spans="1:10" ht="18" customHeight="1" x14ac:dyDescent="0.2">
      <c r="A1902" s="168"/>
      <c r="B1902" s="133" t="s">
        <v>8</v>
      </c>
      <c r="C1902" s="168" t="s">
        <v>9</v>
      </c>
      <c r="D1902" s="168" t="s">
        <v>10</v>
      </c>
      <c r="E1902" s="349" t="s">
        <v>454</v>
      </c>
      <c r="F1902" s="349"/>
      <c r="G1902" s="169" t="s">
        <v>11</v>
      </c>
      <c r="H1902" s="133" t="s">
        <v>12</v>
      </c>
      <c r="I1902" s="133" t="s">
        <v>13</v>
      </c>
      <c r="J1902" s="133" t="s">
        <v>15</v>
      </c>
    </row>
    <row r="1903" spans="1:10" ht="26.1" customHeight="1" x14ac:dyDescent="0.2">
      <c r="A1903" s="138" t="s">
        <v>133</v>
      </c>
      <c r="B1903" s="139" t="s">
        <v>678</v>
      </c>
      <c r="C1903" s="138" t="s">
        <v>23</v>
      </c>
      <c r="D1903" s="138" t="s">
        <v>679</v>
      </c>
      <c r="E1903" s="385" t="s">
        <v>665</v>
      </c>
      <c r="F1903" s="385"/>
      <c r="G1903" s="140" t="s">
        <v>109</v>
      </c>
      <c r="H1903" s="154">
        <v>1</v>
      </c>
      <c r="I1903" s="141">
        <v>246.94</v>
      </c>
      <c r="J1903" s="141">
        <v>246.94</v>
      </c>
    </row>
    <row r="1904" spans="1:10" ht="26.1" customHeight="1" x14ac:dyDescent="0.2">
      <c r="A1904" s="170" t="s">
        <v>134</v>
      </c>
      <c r="B1904" s="155" t="s">
        <v>684</v>
      </c>
      <c r="C1904" s="170" t="s">
        <v>23</v>
      </c>
      <c r="D1904" s="170" t="s">
        <v>685</v>
      </c>
      <c r="E1904" s="387" t="s">
        <v>459</v>
      </c>
      <c r="F1904" s="387"/>
      <c r="G1904" s="156" t="s">
        <v>39</v>
      </c>
      <c r="H1904" s="157">
        <v>4.4000000000000004</v>
      </c>
      <c r="I1904" s="158">
        <v>35.409999999999997</v>
      </c>
      <c r="J1904" s="158">
        <v>155.80000000000001</v>
      </c>
    </row>
    <row r="1905" spans="1:10" ht="26.1" customHeight="1" x14ac:dyDescent="0.2">
      <c r="A1905" s="170" t="s">
        <v>134</v>
      </c>
      <c r="B1905" s="155" t="s">
        <v>686</v>
      </c>
      <c r="C1905" s="170" t="s">
        <v>23</v>
      </c>
      <c r="D1905" s="170" t="s">
        <v>687</v>
      </c>
      <c r="E1905" s="387" t="s">
        <v>459</v>
      </c>
      <c r="F1905" s="387"/>
      <c r="G1905" s="156" t="s">
        <v>39</v>
      </c>
      <c r="H1905" s="157">
        <v>2.2000000000000002</v>
      </c>
      <c r="I1905" s="158">
        <v>41.43</v>
      </c>
      <c r="J1905" s="158">
        <v>91.14</v>
      </c>
    </row>
    <row r="1906" spans="1:10" ht="25.5" x14ac:dyDescent="0.2">
      <c r="A1906" s="171"/>
      <c r="B1906" s="171"/>
      <c r="C1906" s="171"/>
      <c r="D1906" s="171"/>
      <c r="E1906" s="171" t="s">
        <v>465</v>
      </c>
      <c r="F1906" s="159">
        <v>212.76</v>
      </c>
      <c r="G1906" s="171" t="s">
        <v>466</v>
      </c>
      <c r="H1906" s="159">
        <v>0</v>
      </c>
      <c r="I1906" s="171" t="s">
        <v>467</v>
      </c>
      <c r="J1906" s="159">
        <v>212.76</v>
      </c>
    </row>
    <row r="1907" spans="1:10" ht="15" thickBot="1" x14ac:dyDescent="0.25">
      <c r="A1907" s="171"/>
      <c r="B1907" s="171"/>
      <c r="C1907" s="171"/>
      <c r="D1907" s="171"/>
      <c r="E1907" s="171" t="s">
        <v>468</v>
      </c>
      <c r="F1907" s="159">
        <v>57.73</v>
      </c>
      <c r="G1907" s="171"/>
      <c r="H1907" s="384" t="s">
        <v>469</v>
      </c>
      <c r="I1907" s="384"/>
      <c r="J1907" s="159">
        <v>304.67</v>
      </c>
    </row>
    <row r="1908" spans="1:10" ht="0.95" customHeight="1" thickTop="1" x14ac:dyDescent="0.2">
      <c r="A1908" s="160"/>
      <c r="B1908" s="160"/>
      <c r="C1908" s="160"/>
      <c r="D1908" s="160"/>
      <c r="E1908" s="160"/>
      <c r="F1908" s="160"/>
      <c r="G1908" s="160"/>
      <c r="H1908" s="160"/>
      <c r="I1908" s="160"/>
      <c r="J1908" s="160"/>
    </row>
    <row r="1909" spans="1:10" ht="18" customHeight="1" x14ac:dyDescent="0.2">
      <c r="A1909" s="168"/>
      <c r="B1909" s="133" t="s">
        <v>8</v>
      </c>
      <c r="C1909" s="168" t="s">
        <v>9</v>
      </c>
      <c r="D1909" s="168" t="s">
        <v>10</v>
      </c>
      <c r="E1909" s="349" t="s">
        <v>454</v>
      </c>
      <c r="F1909" s="349"/>
      <c r="G1909" s="169" t="s">
        <v>11</v>
      </c>
      <c r="H1909" s="133" t="s">
        <v>12</v>
      </c>
      <c r="I1909" s="133" t="s">
        <v>13</v>
      </c>
      <c r="J1909" s="133" t="s">
        <v>15</v>
      </c>
    </row>
    <row r="1910" spans="1:10" ht="24" customHeight="1" x14ac:dyDescent="0.2">
      <c r="A1910" s="138" t="s">
        <v>133</v>
      </c>
      <c r="B1910" s="139" t="s">
        <v>668</v>
      </c>
      <c r="C1910" s="138" t="s">
        <v>23</v>
      </c>
      <c r="D1910" s="138" t="s">
        <v>669</v>
      </c>
      <c r="E1910" s="385" t="s">
        <v>665</v>
      </c>
      <c r="F1910" s="385"/>
      <c r="G1910" s="140" t="s">
        <v>109</v>
      </c>
      <c r="H1910" s="154">
        <v>1</v>
      </c>
      <c r="I1910" s="141">
        <v>179.59</v>
      </c>
      <c r="J1910" s="141">
        <v>179.59</v>
      </c>
    </row>
    <row r="1911" spans="1:10" ht="26.1" customHeight="1" x14ac:dyDescent="0.2">
      <c r="A1911" s="170" t="s">
        <v>134</v>
      </c>
      <c r="B1911" s="155" t="s">
        <v>684</v>
      </c>
      <c r="C1911" s="170" t="s">
        <v>23</v>
      </c>
      <c r="D1911" s="170" t="s">
        <v>685</v>
      </c>
      <c r="E1911" s="387" t="s">
        <v>459</v>
      </c>
      <c r="F1911" s="387"/>
      <c r="G1911" s="156" t="s">
        <v>39</v>
      </c>
      <c r="H1911" s="157">
        <v>3.2</v>
      </c>
      <c r="I1911" s="158">
        <v>35.409999999999997</v>
      </c>
      <c r="J1911" s="158">
        <v>113.31</v>
      </c>
    </row>
    <row r="1912" spans="1:10" ht="26.1" customHeight="1" x14ac:dyDescent="0.2">
      <c r="A1912" s="170" t="s">
        <v>134</v>
      </c>
      <c r="B1912" s="155" t="s">
        <v>686</v>
      </c>
      <c r="C1912" s="170" t="s">
        <v>23</v>
      </c>
      <c r="D1912" s="170" t="s">
        <v>687</v>
      </c>
      <c r="E1912" s="387" t="s">
        <v>459</v>
      </c>
      <c r="F1912" s="387"/>
      <c r="G1912" s="156" t="s">
        <v>39</v>
      </c>
      <c r="H1912" s="157">
        <v>1.6</v>
      </c>
      <c r="I1912" s="158">
        <v>41.43</v>
      </c>
      <c r="J1912" s="158">
        <v>66.28</v>
      </c>
    </row>
    <row r="1913" spans="1:10" ht="25.5" x14ac:dyDescent="0.2">
      <c r="A1913" s="171"/>
      <c r="B1913" s="171"/>
      <c r="C1913" s="171"/>
      <c r="D1913" s="171"/>
      <c r="E1913" s="171" t="s">
        <v>465</v>
      </c>
      <c r="F1913" s="159">
        <v>154.72999999999999</v>
      </c>
      <c r="G1913" s="171" t="s">
        <v>466</v>
      </c>
      <c r="H1913" s="159">
        <v>0</v>
      </c>
      <c r="I1913" s="171" t="s">
        <v>467</v>
      </c>
      <c r="J1913" s="159">
        <v>154.72999999999999</v>
      </c>
    </row>
    <row r="1914" spans="1:10" ht="15" thickBot="1" x14ac:dyDescent="0.25">
      <c r="A1914" s="171"/>
      <c r="B1914" s="171"/>
      <c r="C1914" s="171"/>
      <c r="D1914" s="171"/>
      <c r="E1914" s="171" t="s">
        <v>468</v>
      </c>
      <c r="F1914" s="159">
        <v>41.98</v>
      </c>
      <c r="G1914" s="171"/>
      <c r="H1914" s="384" t="s">
        <v>469</v>
      </c>
      <c r="I1914" s="384"/>
      <c r="J1914" s="159">
        <v>221.57</v>
      </c>
    </row>
    <row r="1915" spans="1:10" ht="0.95" customHeight="1" thickTop="1" x14ac:dyDescent="0.2">
      <c r="A1915" s="160"/>
      <c r="B1915" s="160"/>
      <c r="C1915" s="160"/>
      <c r="D1915" s="160"/>
      <c r="E1915" s="160"/>
      <c r="F1915" s="160"/>
      <c r="G1915" s="160"/>
      <c r="H1915" s="160"/>
      <c r="I1915" s="160"/>
      <c r="J1915" s="160"/>
    </row>
    <row r="1916" spans="1:10" ht="18" customHeight="1" x14ac:dyDescent="0.2">
      <c r="A1916" s="168"/>
      <c r="B1916" s="133" t="s">
        <v>8</v>
      </c>
      <c r="C1916" s="168" t="s">
        <v>9</v>
      </c>
      <c r="D1916" s="168" t="s">
        <v>10</v>
      </c>
      <c r="E1916" s="349" t="s">
        <v>454</v>
      </c>
      <c r="F1916" s="349"/>
      <c r="G1916" s="169" t="s">
        <v>11</v>
      </c>
      <c r="H1916" s="133" t="s">
        <v>12</v>
      </c>
      <c r="I1916" s="133" t="s">
        <v>13</v>
      </c>
      <c r="J1916" s="133" t="s">
        <v>15</v>
      </c>
    </row>
    <row r="1917" spans="1:10" ht="26.1" customHeight="1" x14ac:dyDescent="0.2">
      <c r="A1917" s="138" t="s">
        <v>133</v>
      </c>
      <c r="B1917" s="139" t="s">
        <v>680</v>
      </c>
      <c r="C1917" s="138" t="s">
        <v>23</v>
      </c>
      <c r="D1917" s="138" t="s">
        <v>681</v>
      </c>
      <c r="E1917" s="385" t="s">
        <v>665</v>
      </c>
      <c r="F1917" s="385"/>
      <c r="G1917" s="140" t="s">
        <v>109</v>
      </c>
      <c r="H1917" s="154">
        <v>1</v>
      </c>
      <c r="I1917" s="141">
        <v>112.25</v>
      </c>
      <c r="J1917" s="141">
        <v>112.25</v>
      </c>
    </row>
    <row r="1918" spans="1:10" ht="26.1" customHeight="1" x14ac:dyDescent="0.2">
      <c r="A1918" s="170" t="s">
        <v>134</v>
      </c>
      <c r="B1918" s="155" t="s">
        <v>684</v>
      </c>
      <c r="C1918" s="170" t="s">
        <v>23</v>
      </c>
      <c r="D1918" s="170" t="s">
        <v>685</v>
      </c>
      <c r="E1918" s="387" t="s">
        <v>459</v>
      </c>
      <c r="F1918" s="387"/>
      <c r="G1918" s="156" t="s">
        <v>39</v>
      </c>
      <c r="H1918" s="157">
        <v>2</v>
      </c>
      <c r="I1918" s="158">
        <v>35.409999999999997</v>
      </c>
      <c r="J1918" s="158">
        <v>70.819999999999993</v>
      </c>
    </row>
    <row r="1919" spans="1:10" ht="26.1" customHeight="1" x14ac:dyDescent="0.2">
      <c r="A1919" s="170" t="s">
        <v>134</v>
      </c>
      <c r="B1919" s="155" t="s">
        <v>686</v>
      </c>
      <c r="C1919" s="170" t="s">
        <v>23</v>
      </c>
      <c r="D1919" s="170" t="s">
        <v>687</v>
      </c>
      <c r="E1919" s="387" t="s">
        <v>459</v>
      </c>
      <c r="F1919" s="387"/>
      <c r="G1919" s="156" t="s">
        <v>39</v>
      </c>
      <c r="H1919" s="157">
        <v>1</v>
      </c>
      <c r="I1919" s="158">
        <v>41.43</v>
      </c>
      <c r="J1919" s="158">
        <v>41.43</v>
      </c>
    </row>
    <row r="1920" spans="1:10" ht="25.5" x14ac:dyDescent="0.2">
      <c r="A1920" s="171"/>
      <c r="B1920" s="171"/>
      <c r="C1920" s="171"/>
      <c r="D1920" s="171"/>
      <c r="E1920" s="171" t="s">
        <v>465</v>
      </c>
      <c r="F1920" s="159">
        <v>96.71</v>
      </c>
      <c r="G1920" s="171" t="s">
        <v>466</v>
      </c>
      <c r="H1920" s="159">
        <v>0</v>
      </c>
      <c r="I1920" s="171" t="s">
        <v>467</v>
      </c>
      <c r="J1920" s="159">
        <v>96.71</v>
      </c>
    </row>
    <row r="1921" spans="1:10" ht="15" thickBot="1" x14ac:dyDescent="0.25">
      <c r="A1921" s="171"/>
      <c r="B1921" s="171"/>
      <c r="C1921" s="171"/>
      <c r="D1921" s="171"/>
      <c r="E1921" s="171" t="s">
        <v>468</v>
      </c>
      <c r="F1921" s="159">
        <v>26.24</v>
      </c>
      <c r="G1921" s="171"/>
      <c r="H1921" s="384" t="s">
        <v>469</v>
      </c>
      <c r="I1921" s="384"/>
      <c r="J1921" s="159">
        <v>138.49</v>
      </c>
    </row>
    <row r="1922" spans="1:10" ht="0.95" customHeight="1" thickTop="1" x14ac:dyDescent="0.2">
      <c r="A1922" s="160"/>
      <c r="B1922" s="160"/>
      <c r="C1922" s="160"/>
      <c r="D1922" s="160"/>
      <c r="E1922" s="160"/>
      <c r="F1922" s="160"/>
      <c r="G1922" s="160"/>
      <c r="H1922" s="160"/>
      <c r="I1922" s="160"/>
      <c r="J1922" s="160"/>
    </row>
    <row r="1923" spans="1:10" ht="18" customHeight="1" x14ac:dyDescent="0.2">
      <c r="A1923" s="168"/>
      <c r="B1923" s="133" t="s">
        <v>8</v>
      </c>
      <c r="C1923" s="168" t="s">
        <v>9</v>
      </c>
      <c r="D1923" s="168" t="s">
        <v>10</v>
      </c>
      <c r="E1923" s="349" t="s">
        <v>454</v>
      </c>
      <c r="F1923" s="349"/>
      <c r="G1923" s="169" t="s">
        <v>11</v>
      </c>
      <c r="H1923" s="133" t="s">
        <v>12</v>
      </c>
      <c r="I1923" s="133" t="s">
        <v>13</v>
      </c>
      <c r="J1923" s="133" t="s">
        <v>15</v>
      </c>
    </row>
    <row r="1924" spans="1:10" ht="24" customHeight="1" x14ac:dyDescent="0.2">
      <c r="A1924" s="138" t="s">
        <v>133</v>
      </c>
      <c r="B1924" s="139" t="s">
        <v>674</v>
      </c>
      <c r="C1924" s="138" t="s">
        <v>23</v>
      </c>
      <c r="D1924" s="138" t="s">
        <v>675</v>
      </c>
      <c r="E1924" s="385" t="s">
        <v>665</v>
      </c>
      <c r="F1924" s="385"/>
      <c r="G1924" s="140" t="s">
        <v>109</v>
      </c>
      <c r="H1924" s="154">
        <v>1</v>
      </c>
      <c r="I1924" s="141">
        <v>224.5</v>
      </c>
      <c r="J1924" s="141">
        <v>224.5</v>
      </c>
    </row>
    <row r="1925" spans="1:10" ht="26.1" customHeight="1" x14ac:dyDescent="0.2">
      <c r="A1925" s="170" t="s">
        <v>134</v>
      </c>
      <c r="B1925" s="155" t="s">
        <v>684</v>
      </c>
      <c r="C1925" s="170" t="s">
        <v>23</v>
      </c>
      <c r="D1925" s="170" t="s">
        <v>685</v>
      </c>
      <c r="E1925" s="387" t="s">
        <v>459</v>
      </c>
      <c r="F1925" s="387"/>
      <c r="G1925" s="156" t="s">
        <v>39</v>
      </c>
      <c r="H1925" s="157">
        <v>4</v>
      </c>
      <c r="I1925" s="158">
        <v>35.409999999999997</v>
      </c>
      <c r="J1925" s="158">
        <v>141.63999999999999</v>
      </c>
    </row>
    <row r="1926" spans="1:10" ht="26.1" customHeight="1" x14ac:dyDescent="0.2">
      <c r="A1926" s="170" t="s">
        <v>134</v>
      </c>
      <c r="B1926" s="155" t="s">
        <v>686</v>
      </c>
      <c r="C1926" s="170" t="s">
        <v>23</v>
      </c>
      <c r="D1926" s="170" t="s">
        <v>687</v>
      </c>
      <c r="E1926" s="387" t="s">
        <v>459</v>
      </c>
      <c r="F1926" s="387"/>
      <c r="G1926" s="156" t="s">
        <v>39</v>
      </c>
      <c r="H1926" s="157">
        <v>2</v>
      </c>
      <c r="I1926" s="158">
        <v>41.43</v>
      </c>
      <c r="J1926" s="158">
        <v>82.86</v>
      </c>
    </row>
    <row r="1927" spans="1:10" ht="25.5" x14ac:dyDescent="0.2">
      <c r="A1927" s="171"/>
      <c r="B1927" s="171"/>
      <c r="C1927" s="171"/>
      <c r="D1927" s="171"/>
      <c r="E1927" s="171" t="s">
        <v>465</v>
      </c>
      <c r="F1927" s="159">
        <v>193.42</v>
      </c>
      <c r="G1927" s="171" t="s">
        <v>466</v>
      </c>
      <c r="H1927" s="159">
        <v>0</v>
      </c>
      <c r="I1927" s="171" t="s">
        <v>467</v>
      </c>
      <c r="J1927" s="159">
        <v>193.42</v>
      </c>
    </row>
    <row r="1928" spans="1:10" ht="15" thickBot="1" x14ac:dyDescent="0.25">
      <c r="A1928" s="171"/>
      <c r="B1928" s="171"/>
      <c r="C1928" s="171"/>
      <c r="D1928" s="171"/>
      <c r="E1928" s="171" t="s">
        <v>468</v>
      </c>
      <c r="F1928" s="159">
        <v>52.48</v>
      </c>
      <c r="G1928" s="171"/>
      <c r="H1928" s="384" t="s">
        <v>469</v>
      </c>
      <c r="I1928" s="384"/>
      <c r="J1928" s="159">
        <v>276.98</v>
      </c>
    </row>
    <row r="1929" spans="1:10" ht="0.95" customHeight="1" thickTop="1" x14ac:dyDescent="0.2">
      <c r="A1929" s="160"/>
      <c r="B1929" s="160"/>
      <c r="C1929" s="160"/>
      <c r="D1929" s="160"/>
      <c r="E1929" s="160"/>
      <c r="F1929" s="160"/>
      <c r="G1929" s="160"/>
      <c r="H1929" s="160"/>
      <c r="I1929" s="160"/>
      <c r="J1929" s="160"/>
    </row>
    <row r="1930" spans="1:10" ht="18" customHeight="1" x14ac:dyDescent="0.2">
      <c r="A1930" s="168"/>
      <c r="B1930" s="133" t="s">
        <v>8</v>
      </c>
      <c r="C1930" s="168" t="s">
        <v>9</v>
      </c>
      <c r="D1930" s="168" t="s">
        <v>10</v>
      </c>
      <c r="E1930" s="349" t="s">
        <v>454</v>
      </c>
      <c r="F1930" s="349"/>
      <c r="G1930" s="169" t="s">
        <v>11</v>
      </c>
      <c r="H1930" s="133" t="s">
        <v>12</v>
      </c>
      <c r="I1930" s="133" t="s">
        <v>13</v>
      </c>
      <c r="J1930" s="133" t="s">
        <v>15</v>
      </c>
    </row>
    <row r="1931" spans="1:10" ht="26.1" customHeight="1" x14ac:dyDescent="0.2">
      <c r="A1931" s="138" t="s">
        <v>133</v>
      </c>
      <c r="B1931" s="139" t="s">
        <v>666</v>
      </c>
      <c r="C1931" s="138" t="s">
        <v>23</v>
      </c>
      <c r="D1931" s="138" t="s">
        <v>667</v>
      </c>
      <c r="E1931" s="385" t="s">
        <v>665</v>
      </c>
      <c r="F1931" s="385"/>
      <c r="G1931" s="140" t="s">
        <v>109</v>
      </c>
      <c r="H1931" s="154">
        <v>1</v>
      </c>
      <c r="I1931" s="141">
        <v>246.94</v>
      </c>
      <c r="J1931" s="141">
        <v>246.94</v>
      </c>
    </row>
    <row r="1932" spans="1:10" ht="26.1" customHeight="1" x14ac:dyDescent="0.2">
      <c r="A1932" s="170" t="s">
        <v>134</v>
      </c>
      <c r="B1932" s="155" t="s">
        <v>684</v>
      </c>
      <c r="C1932" s="170" t="s">
        <v>23</v>
      </c>
      <c r="D1932" s="170" t="s">
        <v>685</v>
      </c>
      <c r="E1932" s="387" t="s">
        <v>459</v>
      </c>
      <c r="F1932" s="387"/>
      <c r="G1932" s="156" t="s">
        <v>39</v>
      </c>
      <c r="H1932" s="157">
        <v>4.4000000000000004</v>
      </c>
      <c r="I1932" s="158">
        <v>35.409999999999997</v>
      </c>
      <c r="J1932" s="158">
        <v>155.80000000000001</v>
      </c>
    </row>
    <row r="1933" spans="1:10" ht="26.1" customHeight="1" x14ac:dyDescent="0.2">
      <c r="A1933" s="170" t="s">
        <v>134</v>
      </c>
      <c r="B1933" s="155" t="s">
        <v>686</v>
      </c>
      <c r="C1933" s="170" t="s">
        <v>23</v>
      </c>
      <c r="D1933" s="170" t="s">
        <v>687</v>
      </c>
      <c r="E1933" s="387" t="s">
        <v>459</v>
      </c>
      <c r="F1933" s="387"/>
      <c r="G1933" s="156" t="s">
        <v>39</v>
      </c>
      <c r="H1933" s="157">
        <v>2.2000000000000002</v>
      </c>
      <c r="I1933" s="158">
        <v>41.43</v>
      </c>
      <c r="J1933" s="158">
        <v>91.14</v>
      </c>
    </row>
    <row r="1934" spans="1:10" ht="25.5" x14ac:dyDescent="0.2">
      <c r="A1934" s="171"/>
      <c r="B1934" s="171"/>
      <c r="C1934" s="171"/>
      <c r="D1934" s="171"/>
      <c r="E1934" s="171" t="s">
        <v>465</v>
      </c>
      <c r="F1934" s="159">
        <v>212.76</v>
      </c>
      <c r="G1934" s="171" t="s">
        <v>466</v>
      </c>
      <c r="H1934" s="159">
        <v>0</v>
      </c>
      <c r="I1934" s="171" t="s">
        <v>467</v>
      </c>
      <c r="J1934" s="159">
        <v>212.76</v>
      </c>
    </row>
    <row r="1935" spans="1:10" ht="15" thickBot="1" x14ac:dyDescent="0.25">
      <c r="A1935" s="171"/>
      <c r="B1935" s="171"/>
      <c r="C1935" s="171"/>
      <c r="D1935" s="171"/>
      <c r="E1935" s="171" t="s">
        <v>468</v>
      </c>
      <c r="F1935" s="159">
        <v>57.73</v>
      </c>
      <c r="G1935" s="171"/>
      <c r="H1935" s="384" t="s">
        <v>469</v>
      </c>
      <c r="I1935" s="384"/>
      <c r="J1935" s="159">
        <v>304.67</v>
      </c>
    </row>
    <row r="1936" spans="1:10" ht="0.95" customHeight="1" thickTop="1" x14ac:dyDescent="0.2">
      <c r="A1936" s="160"/>
      <c r="B1936" s="160"/>
      <c r="C1936" s="160"/>
      <c r="D1936" s="160"/>
      <c r="E1936" s="160"/>
      <c r="F1936" s="160"/>
      <c r="G1936" s="160"/>
      <c r="H1936" s="160"/>
      <c r="I1936" s="160"/>
      <c r="J1936" s="160"/>
    </row>
    <row r="1937" spans="1:10" ht="18" customHeight="1" x14ac:dyDescent="0.2">
      <c r="A1937" s="168"/>
      <c r="B1937" s="133" t="s">
        <v>8</v>
      </c>
      <c r="C1937" s="168" t="s">
        <v>9</v>
      </c>
      <c r="D1937" s="168" t="s">
        <v>10</v>
      </c>
      <c r="E1937" s="349" t="s">
        <v>454</v>
      </c>
      <c r="F1937" s="349"/>
      <c r="G1937" s="169" t="s">
        <v>11</v>
      </c>
      <c r="H1937" s="133" t="s">
        <v>12</v>
      </c>
      <c r="I1937" s="133" t="s">
        <v>13</v>
      </c>
      <c r="J1937" s="133" t="s">
        <v>15</v>
      </c>
    </row>
    <row r="1938" spans="1:10" ht="39" customHeight="1" x14ac:dyDescent="0.2">
      <c r="A1938" s="138" t="s">
        <v>133</v>
      </c>
      <c r="B1938" s="139" t="s">
        <v>487</v>
      </c>
      <c r="C1938" s="138" t="s">
        <v>23</v>
      </c>
      <c r="D1938" s="138" t="s">
        <v>488</v>
      </c>
      <c r="E1938" s="385" t="s">
        <v>462</v>
      </c>
      <c r="F1938" s="385"/>
      <c r="G1938" s="140" t="s">
        <v>136</v>
      </c>
      <c r="H1938" s="154">
        <v>1</v>
      </c>
      <c r="I1938" s="141">
        <v>96.22</v>
      </c>
      <c r="J1938" s="141">
        <v>96.22</v>
      </c>
    </row>
    <row r="1939" spans="1:10" ht="39" customHeight="1" x14ac:dyDescent="0.2">
      <c r="A1939" s="170" t="s">
        <v>134</v>
      </c>
      <c r="B1939" s="155" t="s">
        <v>915</v>
      </c>
      <c r="C1939" s="170" t="s">
        <v>23</v>
      </c>
      <c r="D1939" s="170" t="s">
        <v>916</v>
      </c>
      <c r="E1939" s="387" t="s">
        <v>751</v>
      </c>
      <c r="F1939" s="387"/>
      <c r="G1939" s="156" t="s">
        <v>39</v>
      </c>
      <c r="H1939" s="157">
        <v>1</v>
      </c>
      <c r="I1939" s="158">
        <v>47.6</v>
      </c>
      <c r="J1939" s="158">
        <v>47.6</v>
      </c>
    </row>
    <row r="1940" spans="1:10" ht="39" customHeight="1" x14ac:dyDescent="0.2">
      <c r="A1940" s="170" t="s">
        <v>134</v>
      </c>
      <c r="B1940" s="155" t="s">
        <v>917</v>
      </c>
      <c r="C1940" s="170" t="s">
        <v>23</v>
      </c>
      <c r="D1940" s="170" t="s">
        <v>918</v>
      </c>
      <c r="E1940" s="387" t="s">
        <v>751</v>
      </c>
      <c r="F1940" s="387"/>
      <c r="G1940" s="156" t="s">
        <v>39</v>
      </c>
      <c r="H1940" s="157">
        <v>1</v>
      </c>
      <c r="I1940" s="158">
        <v>12.58</v>
      </c>
      <c r="J1940" s="158">
        <v>12.58</v>
      </c>
    </row>
    <row r="1941" spans="1:10" ht="26.1" customHeight="1" x14ac:dyDescent="0.2">
      <c r="A1941" s="170" t="s">
        <v>134</v>
      </c>
      <c r="B1941" s="155" t="s">
        <v>919</v>
      </c>
      <c r="C1941" s="170" t="s">
        <v>23</v>
      </c>
      <c r="D1941" s="170" t="s">
        <v>920</v>
      </c>
      <c r="E1941" s="387" t="s">
        <v>459</v>
      </c>
      <c r="F1941" s="387"/>
      <c r="G1941" s="156" t="s">
        <v>39</v>
      </c>
      <c r="H1941" s="157">
        <v>1</v>
      </c>
      <c r="I1941" s="158">
        <v>36.04</v>
      </c>
      <c r="J1941" s="158">
        <v>36.04</v>
      </c>
    </row>
    <row r="1942" spans="1:10" ht="25.5" x14ac:dyDescent="0.2">
      <c r="A1942" s="171"/>
      <c r="B1942" s="171"/>
      <c r="C1942" s="171"/>
      <c r="D1942" s="171"/>
      <c r="E1942" s="171" t="s">
        <v>465</v>
      </c>
      <c r="F1942" s="159">
        <v>30.68</v>
      </c>
      <c r="G1942" s="171" t="s">
        <v>466</v>
      </c>
      <c r="H1942" s="159">
        <v>0</v>
      </c>
      <c r="I1942" s="171" t="s">
        <v>467</v>
      </c>
      <c r="J1942" s="159">
        <v>30.68</v>
      </c>
    </row>
    <row r="1943" spans="1:10" ht="15" thickBot="1" x14ac:dyDescent="0.25">
      <c r="A1943" s="171"/>
      <c r="B1943" s="171"/>
      <c r="C1943" s="171"/>
      <c r="D1943" s="171"/>
      <c r="E1943" s="171" t="s">
        <v>468</v>
      </c>
      <c r="F1943" s="159">
        <v>22.49</v>
      </c>
      <c r="G1943" s="171"/>
      <c r="H1943" s="384" t="s">
        <v>469</v>
      </c>
      <c r="I1943" s="384"/>
      <c r="J1943" s="159">
        <v>118.71</v>
      </c>
    </row>
    <row r="1944" spans="1:10" ht="0.95" customHeight="1" thickTop="1" x14ac:dyDescent="0.2">
      <c r="A1944" s="160"/>
      <c r="B1944" s="160"/>
      <c r="C1944" s="160"/>
      <c r="D1944" s="160"/>
      <c r="E1944" s="160"/>
      <c r="F1944" s="160"/>
      <c r="G1944" s="160"/>
      <c r="H1944" s="160"/>
      <c r="I1944" s="160"/>
      <c r="J1944" s="160"/>
    </row>
    <row r="1945" spans="1:10" ht="18" customHeight="1" x14ac:dyDescent="0.2">
      <c r="A1945" s="168"/>
      <c r="B1945" s="133" t="s">
        <v>8</v>
      </c>
      <c r="C1945" s="168" t="s">
        <v>9</v>
      </c>
      <c r="D1945" s="168" t="s">
        <v>10</v>
      </c>
      <c r="E1945" s="349" t="s">
        <v>454</v>
      </c>
      <c r="F1945" s="349"/>
      <c r="G1945" s="169" t="s">
        <v>11</v>
      </c>
      <c r="H1945" s="133" t="s">
        <v>12</v>
      </c>
      <c r="I1945" s="133" t="s">
        <v>13</v>
      </c>
      <c r="J1945" s="133" t="s">
        <v>15</v>
      </c>
    </row>
    <row r="1946" spans="1:10" ht="39" customHeight="1" x14ac:dyDescent="0.2">
      <c r="A1946" s="138" t="s">
        <v>133</v>
      </c>
      <c r="B1946" s="139" t="s">
        <v>915</v>
      </c>
      <c r="C1946" s="138" t="s">
        <v>23</v>
      </c>
      <c r="D1946" s="138" t="s">
        <v>916</v>
      </c>
      <c r="E1946" s="385" t="s">
        <v>751</v>
      </c>
      <c r="F1946" s="385"/>
      <c r="G1946" s="140" t="s">
        <v>39</v>
      </c>
      <c r="H1946" s="154">
        <v>1</v>
      </c>
      <c r="I1946" s="141">
        <v>47.6</v>
      </c>
      <c r="J1946" s="141">
        <v>47.6</v>
      </c>
    </row>
    <row r="1947" spans="1:10" ht="26.1" customHeight="1" x14ac:dyDescent="0.2">
      <c r="A1947" s="172" t="s">
        <v>137</v>
      </c>
      <c r="B1947" s="161" t="s">
        <v>921</v>
      </c>
      <c r="C1947" s="172" t="s">
        <v>23</v>
      </c>
      <c r="D1947" s="172" t="s">
        <v>922</v>
      </c>
      <c r="E1947" s="386" t="s">
        <v>762</v>
      </c>
      <c r="F1947" s="386"/>
      <c r="G1947" s="164" t="s">
        <v>109</v>
      </c>
      <c r="H1947" s="162">
        <v>5.5999999999999999E-5</v>
      </c>
      <c r="I1947" s="165">
        <v>850000</v>
      </c>
      <c r="J1947" s="165">
        <v>47.6</v>
      </c>
    </row>
    <row r="1948" spans="1:10" ht="25.5" x14ac:dyDescent="0.2">
      <c r="A1948" s="171"/>
      <c r="B1948" s="171"/>
      <c r="C1948" s="171"/>
      <c r="D1948" s="171"/>
      <c r="E1948" s="171" t="s">
        <v>465</v>
      </c>
      <c r="F1948" s="159">
        <v>0</v>
      </c>
      <c r="G1948" s="171" t="s">
        <v>466</v>
      </c>
      <c r="H1948" s="159">
        <v>0</v>
      </c>
      <c r="I1948" s="171" t="s">
        <v>467</v>
      </c>
      <c r="J1948" s="159">
        <v>0</v>
      </c>
    </row>
    <row r="1949" spans="1:10" ht="15" thickBot="1" x14ac:dyDescent="0.25">
      <c r="A1949" s="171"/>
      <c r="B1949" s="171"/>
      <c r="C1949" s="171"/>
      <c r="D1949" s="171"/>
      <c r="E1949" s="171" t="s">
        <v>468</v>
      </c>
      <c r="F1949" s="159">
        <v>11.12</v>
      </c>
      <c r="G1949" s="171"/>
      <c r="H1949" s="384" t="s">
        <v>469</v>
      </c>
      <c r="I1949" s="384"/>
      <c r="J1949" s="159">
        <v>58.72</v>
      </c>
    </row>
    <row r="1950" spans="1:10" ht="0.95" customHeight="1" thickTop="1" x14ac:dyDescent="0.2">
      <c r="A1950" s="160"/>
      <c r="B1950" s="160"/>
      <c r="C1950" s="160"/>
      <c r="D1950" s="160"/>
      <c r="E1950" s="160"/>
      <c r="F1950" s="160"/>
      <c r="G1950" s="160"/>
      <c r="H1950" s="160"/>
      <c r="I1950" s="160"/>
      <c r="J1950" s="160"/>
    </row>
    <row r="1951" spans="1:10" ht="18" customHeight="1" x14ac:dyDescent="0.2">
      <c r="A1951" s="168"/>
      <c r="B1951" s="133" t="s">
        <v>8</v>
      </c>
      <c r="C1951" s="168" t="s">
        <v>9</v>
      </c>
      <c r="D1951" s="168" t="s">
        <v>10</v>
      </c>
      <c r="E1951" s="349" t="s">
        <v>454</v>
      </c>
      <c r="F1951" s="349"/>
      <c r="G1951" s="169" t="s">
        <v>11</v>
      </c>
      <c r="H1951" s="133" t="s">
        <v>12</v>
      </c>
      <c r="I1951" s="133" t="s">
        <v>13</v>
      </c>
      <c r="J1951" s="133" t="s">
        <v>15</v>
      </c>
    </row>
    <row r="1952" spans="1:10" ht="39" customHeight="1" x14ac:dyDescent="0.2">
      <c r="A1952" s="138" t="s">
        <v>133</v>
      </c>
      <c r="B1952" s="139" t="s">
        <v>917</v>
      </c>
      <c r="C1952" s="138" t="s">
        <v>23</v>
      </c>
      <c r="D1952" s="138" t="s">
        <v>918</v>
      </c>
      <c r="E1952" s="385" t="s">
        <v>751</v>
      </c>
      <c r="F1952" s="385"/>
      <c r="G1952" s="140" t="s">
        <v>39</v>
      </c>
      <c r="H1952" s="154">
        <v>1</v>
      </c>
      <c r="I1952" s="141">
        <v>12.58</v>
      </c>
      <c r="J1952" s="141">
        <v>12.58</v>
      </c>
    </row>
    <row r="1953" spans="1:10" ht="26.1" customHeight="1" x14ac:dyDescent="0.2">
      <c r="A1953" s="172" t="s">
        <v>137</v>
      </c>
      <c r="B1953" s="161" t="s">
        <v>921</v>
      </c>
      <c r="C1953" s="172" t="s">
        <v>23</v>
      </c>
      <c r="D1953" s="172" t="s">
        <v>922</v>
      </c>
      <c r="E1953" s="386" t="s">
        <v>762</v>
      </c>
      <c r="F1953" s="386"/>
      <c r="G1953" s="164" t="s">
        <v>109</v>
      </c>
      <c r="H1953" s="162">
        <v>1.4800000000000001E-5</v>
      </c>
      <c r="I1953" s="165">
        <v>850000</v>
      </c>
      <c r="J1953" s="165">
        <v>12.58</v>
      </c>
    </row>
    <row r="1954" spans="1:10" ht="25.5" x14ac:dyDescent="0.2">
      <c r="A1954" s="171"/>
      <c r="B1954" s="171"/>
      <c r="C1954" s="171"/>
      <c r="D1954" s="171"/>
      <c r="E1954" s="171" t="s">
        <v>465</v>
      </c>
      <c r="F1954" s="159">
        <v>0</v>
      </c>
      <c r="G1954" s="171" t="s">
        <v>466</v>
      </c>
      <c r="H1954" s="159">
        <v>0</v>
      </c>
      <c r="I1954" s="171" t="s">
        <v>467</v>
      </c>
      <c r="J1954" s="159">
        <v>0</v>
      </c>
    </row>
    <row r="1955" spans="1:10" ht="15" thickBot="1" x14ac:dyDescent="0.25">
      <c r="A1955" s="171"/>
      <c r="B1955" s="171"/>
      <c r="C1955" s="171"/>
      <c r="D1955" s="171"/>
      <c r="E1955" s="171" t="s">
        <v>468</v>
      </c>
      <c r="F1955" s="159">
        <v>2.94</v>
      </c>
      <c r="G1955" s="171"/>
      <c r="H1955" s="384" t="s">
        <v>469</v>
      </c>
      <c r="I1955" s="384"/>
      <c r="J1955" s="159">
        <v>15.52</v>
      </c>
    </row>
    <row r="1956" spans="1:10" ht="0.95" customHeight="1" thickTop="1" x14ac:dyDescent="0.2">
      <c r="A1956" s="160"/>
      <c r="B1956" s="160"/>
      <c r="C1956" s="160"/>
      <c r="D1956" s="160"/>
      <c r="E1956" s="160"/>
      <c r="F1956" s="160"/>
      <c r="G1956" s="160"/>
      <c r="H1956" s="160"/>
      <c r="I1956" s="160"/>
      <c r="J1956" s="160"/>
    </row>
    <row r="1957" spans="1:10" ht="18" customHeight="1" x14ac:dyDescent="0.2">
      <c r="A1957" s="168"/>
      <c r="B1957" s="133" t="s">
        <v>8</v>
      </c>
      <c r="C1957" s="168" t="s">
        <v>9</v>
      </c>
      <c r="D1957" s="168" t="s">
        <v>10</v>
      </c>
      <c r="E1957" s="349" t="s">
        <v>454</v>
      </c>
      <c r="F1957" s="349"/>
      <c r="G1957" s="169" t="s">
        <v>11</v>
      </c>
      <c r="H1957" s="133" t="s">
        <v>12</v>
      </c>
      <c r="I1957" s="133" t="s">
        <v>13</v>
      </c>
      <c r="J1957" s="133" t="s">
        <v>15</v>
      </c>
    </row>
    <row r="1958" spans="1:10" ht="65.099999999999994" customHeight="1" x14ac:dyDescent="0.2">
      <c r="A1958" s="138" t="s">
        <v>133</v>
      </c>
      <c r="B1958" s="139" t="s">
        <v>485</v>
      </c>
      <c r="C1958" s="138" t="s">
        <v>23</v>
      </c>
      <c r="D1958" s="138" t="s">
        <v>486</v>
      </c>
      <c r="E1958" s="385" t="s">
        <v>462</v>
      </c>
      <c r="F1958" s="385"/>
      <c r="G1958" s="140" t="s">
        <v>135</v>
      </c>
      <c r="H1958" s="154">
        <v>1</v>
      </c>
      <c r="I1958" s="141">
        <v>311.39999999999998</v>
      </c>
      <c r="J1958" s="141">
        <v>311.39999999999998</v>
      </c>
    </row>
    <row r="1959" spans="1:10" ht="65.099999999999994" customHeight="1" x14ac:dyDescent="0.2">
      <c r="A1959" s="170" t="s">
        <v>134</v>
      </c>
      <c r="B1959" s="155" t="s">
        <v>923</v>
      </c>
      <c r="C1959" s="170" t="s">
        <v>23</v>
      </c>
      <c r="D1959" s="170" t="s">
        <v>924</v>
      </c>
      <c r="E1959" s="387" t="s">
        <v>751</v>
      </c>
      <c r="F1959" s="387"/>
      <c r="G1959" s="156" t="s">
        <v>39</v>
      </c>
      <c r="H1959" s="157">
        <v>1</v>
      </c>
      <c r="I1959" s="158">
        <v>50.34</v>
      </c>
      <c r="J1959" s="158">
        <v>50.34</v>
      </c>
    </row>
    <row r="1960" spans="1:10" ht="24" customHeight="1" x14ac:dyDescent="0.2">
      <c r="A1960" s="170" t="s">
        <v>134</v>
      </c>
      <c r="B1960" s="155" t="s">
        <v>788</v>
      </c>
      <c r="C1960" s="170" t="s">
        <v>23</v>
      </c>
      <c r="D1960" s="170" t="s">
        <v>789</v>
      </c>
      <c r="E1960" s="387" t="s">
        <v>459</v>
      </c>
      <c r="F1960" s="387"/>
      <c r="G1960" s="156" t="s">
        <v>39</v>
      </c>
      <c r="H1960" s="157">
        <v>1</v>
      </c>
      <c r="I1960" s="158">
        <v>28.25</v>
      </c>
      <c r="J1960" s="158">
        <v>28.25</v>
      </c>
    </row>
    <row r="1961" spans="1:10" ht="65.099999999999994" customHeight="1" x14ac:dyDescent="0.2">
      <c r="A1961" s="170" t="s">
        <v>134</v>
      </c>
      <c r="B1961" s="155" t="s">
        <v>925</v>
      </c>
      <c r="C1961" s="170" t="s">
        <v>23</v>
      </c>
      <c r="D1961" s="170" t="s">
        <v>926</v>
      </c>
      <c r="E1961" s="387" t="s">
        <v>751</v>
      </c>
      <c r="F1961" s="387"/>
      <c r="G1961" s="156" t="s">
        <v>39</v>
      </c>
      <c r="H1961" s="157">
        <v>1</v>
      </c>
      <c r="I1961" s="158">
        <v>29.87</v>
      </c>
      <c r="J1961" s="158">
        <v>29.87</v>
      </c>
    </row>
    <row r="1962" spans="1:10" ht="65.099999999999994" customHeight="1" x14ac:dyDescent="0.2">
      <c r="A1962" s="170" t="s">
        <v>134</v>
      </c>
      <c r="B1962" s="155" t="s">
        <v>927</v>
      </c>
      <c r="C1962" s="170" t="s">
        <v>23</v>
      </c>
      <c r="D1962" s="170" t="s">
        <v>928</v>
      </c>
      <c r="E1962" s="387" t="s">
        <v>751</v>
      </c>
      <c r="F1962" s="387"/>
      <c r="G1962" s="156" t="s">
        <v>39</v>
      </c>
      <c r="H1962" s="157">
        <v>1</v>
      </c>
      <c r="I1962" s="158">
        <v>11.7</v>
      </c>
      <c r="J1962" s="158">
        <v>11.7</v>
      </c>
    </row>
    <row r="1963" spans="1:10" ht="65.099999999999994" customHeight="1" x14ac:dyDescent="0.2">
      <c r="A1963" s="170" t="s">
        <v>134</v>
      </c>
      <c r="B1963" s="155" t="s">
        <v>929</v>
      </c>
      <c r="C1963" s="170" t="s">
        <v>23</v>
      </c>
      <c r="D1963" s="170" t="s">
        <v>930</v>
      </c>
      <c r="E1963" s="387" t="s">
        <v>751</v>
      </c>
      <c r="F1963" s="387"/>
      <c r="G1963" s="156" t="s">
        <v>39</v>
      </c>
      <c r="H1963" s="157">
        <v>1</v>
      </c>
      <c r="I1963" s="158">
        <v>4.72</v>
      </c>
      <c r="J1963" s="158">
        <v>4.72</v>
      </c>
    </row>
    <row r="1964" spans="1:10" ht="65.099999999999994" customHeight="1" x14ac:dyDescent="0.2">
      <c r="A1964" s="170" t="s">
        <v>134</v>
      </c>
      <c r="B1964" s="155" t="s">
        <v>931</v>
      </c>
      <c r="C1964" s="170" t="s">
        <v>23</v>
      </c>
      <c r="D1964" s="170" t="s">
        <v>932</v>
      </c>
      <c r="E1964" s="387" t="s">
        <v>751</v>
      </c>
      <c r="F1964" s="387"/>
      <c r="G1964" s="156" t="s">
        <v>39</v>
      </c>
      <c r="H1964" s="157">
        <v>1</v>
      </c>
      <c r="I1964" s="158">
        <v>186.52</v>
      </c>
      <c r="J1964" s="158">
        <v>186.52</v>
      </c>
    </row>
    <row r="1965" spans="1:10" ht="25.5" x14ac:dyDescent="0.2">
      <c r="A1965" s="171"/>
      <c r="B1965" s="171"/>
      <c r="C1965" s="171"/>
      <c r="D1965" s="171"/>
      <c r="E1965" s="171" t="s">
        <v>465</v>
      </c>
      <c r="F1965" s="159">
        <v>22.89</v>
      </c>
      <c r="G1965" s="171" t="s">
        <v>466</v>
      </c>
      <c r="H1965" s="159">
        <v>0</v>
      </c>
      <c r="I1965" s="171" t="s">
        <v>467</v>
      </c>
      <c r="J1965" s="159">
        <v>22.89</v>
      </c>
    </row>
    <row r="1966" spans="1:10" ht="15" thickBot="1" x14ac:dyDescent="0.25">
      <c r="A1966" s="171"/>
      <c r="B1966" s="171"/>
      <c r="C1966" s="171"/>
      <c r="D1966" s="171"/>
      <c r="E1966" s="171" t="s">
        <v>468</v>
      </c>
      <c r="F1966" s="159">
        <v>72.8</v>
      </c>
      <c r="G1966" s="171"/>
      <c r="H1966" s="384" t="s">
        <v>469</v>
      </c>
      <c r="I1966" s="384"/>
      <c r="J1966" s="159">
        <v>384.2</v>
      </c>
    </row>
    <row r="1967" spans="1:10" ht="0.95" customHeight="1" thickTop="1" x14ac:dyDescent="0.2">
      <c r="A1967" s="160"/>
      <c r="B1967" s="160"/>
      <c r="C1967" s="160"/>
      <c r="D1967" s="160"/>
      <c r="E1967" s="160"/>
      <c r="F1967" s="160"/>
      <c r="G1967" s="160"/>
      <c r="H1967" s="160"/>
      <c r="I1967" s="160"/>
      <c r="J1967" s="160"/>
    </row>
    <row r="1968" spans="1:10" ht="18" customHeight="1" x14ac:dyDescent="0.2">
      <c r="A1968" s="168"/>
      <c r="B1968" s="133" t="s">
        <v>8</v>
      </c>
      <c r="C1968" s="168" t="s">
        <v>9</v>
      </c>
      <c r="D1968" s="168" t="s">
        <v>10</v>
      </c>
      <c r="E1968" s="349" t="s">
        <v>454</v>
      </c>
      <c r="F1968" s="349"/>
      <c r="G1968" s="169" t="s">
        <v>11</v>
      </c>
      <c r="H1968" s="133" t="s">
        <v>12</v>
      </c>
      <c r="I1968" s="133" t="s">
        <v>13</v>
      </c>
      <c r="J1968" s="133" t="s">
        <v>15</v>
      </c>
    </row>
    <row r="1969" spans="1:10" ht="65.099999999999994" customHeight="1" x14ac:dyDescent="0.2">
      <c r="A1969" s="138" t="s">
        <v>133</v>
      </c>
      <c r="B1969" s="139" t="s">
        <v>925</v>
      </c>
      <c r="C1969" s="138" t="s">
        <v>23</v>
      </c>
      <c r="D1969" s="138" t="s">
        <v>926</v>
      </c>
      <c r="E1969" s="385" t="s">
        <v>751</v>
      </c>
      <c r="F1969" s="385"/>
      <c r="G1969" s="140" t="s">
        <v>39</v>
      </c>
      <c r="H1969" s="154">
        <v>1</v>
      </c>
      <c r="I1969" s="141">
        <v>29.87</v>
      </c>
      <c r="J1969" s="141">
        <v>29.87</v>
      </c>
    </row>
    <row r="1970" spans="1:10" ht="51.95" customHeight="1" x14ac:dyDescent="0.2">
      <c r="A1970" s="172" t="s">
        <v>137</v>
      </c>
      <c r="B1970" s="161" t="s">
        <v>933</v>
      </c>
      <c r="C1970" s="172" t="s">
        <v>23</v>
      </c>
      <c r="D1970" s="172" t="s">
        <v>934</v>
      </c>
      <c r="E1970" s="386" t="s">
        <v>762</v>
      </c>
      <c r="F1970" s="386"/>
      <c r="G1970" s="164" t="s">
        <v>109</v>
      </c>
      <c r="H1970" s="162">
        <v>3.1999999999999999E-5</v>
      </c>
      <c r="I1970" s="165">
        <v>279744.94</v>
      </c>
      <c r="J1970" s="165">
        <v>8.9499999999999993</v>
      </c>
    </row>
    <row r="1971" spans="1:10" ht="51.95" customHeight="1" x14ac:dyDescent="0.2">
      <c r="A1971" s="172" t="s">
        <v>137</v>
      </c>
      <c r="B1971" s="161" t="s">
        <v>935</v>
      </c>
      <c r="C1971" s="172" t="s">
        <v>23</v>
      </c>
      <c r="D1971" s="172" t="s">
        <v>936</v>
      </c>
      <c r="E1971" s="386" t="s">
        <v>762</v>
      </c>
      <c r="F1971" s="386"/>
      <c r="G1971" s="164" t="s">
        <v>109</v>
      </c>
      <c r="H1971" s="162">
        <v>3.43E-5</v>
      </c>
      <c r="I1971" s="165">
        <v>609985.6</v>
      </c>
      <c r="J1971" s="165">
        <v>20.92</v>
      </c>
    </row>
    <row r="1972" spans="1:10" ht="25.5" x14ac:dyDescent="0.2">
      <c r="A1972" s="171"/>
      <c r="B1972" s="171"/>
      <c r="C1972" s="171"/>
      <c r="D1972" s="171"/>
      <c r="E1972" s="171" t="s">
        <v>465</v>
      </c>
      <c r="F1972" s="159">
        <v>0</v>
      </c>
      <c r="G1972" s="171" t="s">
        <v>466</v>
      </c>
      <c r="H1972" s="159">
        <v>0</v>
      </c>
      <c r="I1972" s="171" t="s">
        <v>467</v>
      </c>
      <c r="J1972" s="159">
        <v>0</v>
      </c>
    </row>
    <row r="1973" spans="1:10" ht="15" thickBot="1" x14ac:dyDescent="0.25">
      <c r="A1973" s="171"/>
      <c r="B1973" s="171"/>
      <c r="C1973" s="171"/>
      <c r="D1973" s="171"/>
      <c r="E1973" s="171" t="s">
        <v>468</v>
      </c>
      <c r="F1973" s="159">
        <v>6.98</v>
      </c>
      <c r="G1973" s="171"/>
      <c r="H1973" s="384" t="s">
        <v>469</v>
      </c>
      <c r="I1973" s="384"/>
      <c r="J1973" s="159">
        <v>36.85</v>
      </c>
    </row>
    <row r="1974" spans="1:10" ht="0.95" customHeight="1" thickTop="1" x14ac:dyDescent="0.2">
      <c r="A1974" s="160"/>
      <c r="B1974" s="160"/>
      <c r="C1974" s="160"/>
      <c r="D1974" s="160"/>
      <c r="E1974" s="160"/>
      <c r="F1974" s="160"/>
      <c r="G1974" s="160"/>
      <c r="H1974" s="160"/>
      <c r="I1974" s="160"/>
      <c r="J1974" s="160"/>
    </row>
    <row r="1975" spans="1:10" ht="18" customHeight="1" x14ac:dyDescent="0.2">
      <c r="A1975" s="168"/>
      <c r="B1975" s="133" t="s">
        <v>8</v>
      </c>
      <c r="C1975" s="168" t="s">
        <v>9</v>
      </c>
      <c r="D1975" s="168" t="s">
        <v>10</v>
      </c>
      <c r="E1975" s="349" t="s">
        <v>454</v>
      </c>
      <c r="F1975" s="349"/>
      <c r="G1975" s="169" t="s">
        <v>11</v>
      </c>
      <c r="H1975" s="133" t="s">
        <v>12</v>
      </c>
      <c r="I1975" s="133" t="s">
        <v>13</v>
      </c>
      <c r="J1975" s="133" t="s">
        <v>15</v>
      </c>
    </row>
    <row r="1976" spans="1:10" ht="65.099999999999994" customHeight="1" x14ac:dyDescent="0.2">
      <c r="A1976" s="138" t="s">
        <v>133</v>
      </c>
      <c r="B1976" s="139" t="s">
        <v>929</v>
      </c>
      <c r="C1976" s="138" t="s">
        <v>23</v>
      </c>
      <c r="D1976" s="138" t="s">
        <v>930</v>
      </c>
      <c r="E1976" s="385" t="s">
        <v>751</v>
      </c>
      <c r="F1976" s="385"/>
      <c r="G1976" s="140" t="s">
        <v>39</v>
      </c>
      <c r="H1976" s="154">
        <v>1</v>
      </c>
      <c r="I1976" s="141">
        <v>4.72</v>
      </c>
      <c r="J1976" s="141">
        <v>4.72</v>
      </c>
    </row>
    <row r="1977" spans="1:10" ht="51.95" customHeight="1" x14ac:dyDescent="0.2">
      <c r="A1977" s="172" t="s">
        <v>137</v>
      </c>
      <c r="B1977" s="161" t="s">
        <v>933</v>
      </c>
      <c r="C1977" s="172" t="s">
        <v>23</v>
      </c>
      <c r="D1977" s="172" t="s">
        <v>934</v>
      </c>
      <c r="E1977" s="386" t="s">
        <v>762</v>
      </c>
      <c r="F1977" s="386"/>
      <c r="G1977" s="164" t="s">
        <v>109</v>
      </c>
      <c r="H1977" s="162">
        <v>4.5000000000000001E-6</v>
      </c>
      <c r="I1977" s="165">
        <v>279744.94</v>
      </c>
      <c r="J1977" s="165">
        <v>1.25</v>
      </c>
    </row>
    <row r="1978" spans="1:10" ht="51.95" customHeight="1" x14ac:dyDescent="0.2">
      <c r="A1978" s="172" t="s">
        <v>137</v>
      </c>
      <c r="B1978" s="161" t="s">
        <v>935</v>
      </c>
      <c r="C1978" s="172" t="s">
        <v>23</v>
      </c>
      <c r="D1978" s="172" t="s">
        <v>936</v>
      </c>
      <c r="E1978" s="386" t="s">
        <v>762</v>
      </c>
      <c r="F1978" s="386"/>
      <c r="G1978" s="164" t="s">
        <v>109</v>
      </c>
      <c r="H1978" s="162">
        <v>5.6999999999999996E-6</v>
      </c>
      <c r="I1978" s="165">
        <v>609985.6</v>
      </c>
      <c r="J1978" s="165">
        <v>3.47</v>
      </c>
    </row>
    <row r="1979" spans="1:10" ht="25.5" x14ac:dyDescent="0.2">
      <c r="A1979" s="171"/>
      <c r="B1979" s="171"/>
      <c r="C1979" s="171"/>
      <c r="D1979" s="171"/>
      <c r="E1979" s="171" t="s">
        <v>465</v>
      </c>
      <c r="F1979" s="159">
        <v>0</v>
      </c>
      <c r="G1979" s="171" t="s">
        <v>466</v>
      </c>
      <c r="H1979" s="159">
        <v>0</v>
      </c>
      <c r="I1979" s="171" t="s">
        <v>467</v>
      </c>
      <c r="J1979" s="159">
        <v>0</v>
      </c>
    </row>
    <row r="1980" spans="1:10" ht="15" thickBot="1" x14ac:dyDescent="0.25">
      <c r="A1980" s="171"/>
      <c r="B1980" s="171"/>
      <c r="C1980" s="171"/>
      <c r="D1980" s="171"/>
      <c r="E1980" s="171" t="s">
        <v>468</v>
      </c>
      <c r="F1980" s="159">
        <v>1.1000000000000001</v>
      </c>
      <c r="G1980" s="171"/>
      <c r="H1980" s="384" t="s">
        <v>469</v>
      </c>
      <c r="I1980" s="384"/>
      <c r="J1980" s="159">
        <v>5.82</v>
      </c>
    </row>
    <row r="1981" spans="1:10" ht="0.95" customHeight="1" thickTop="1" x14ac:dyDescent="0.2">
      <c r="A1981" s="160"/>
      <c r="B1981" s="160"/>
      <c r="C1981" s="160"/>
      <c r="D1981" s="160"/>
      <c r="E1981" s="160"/>
      <c r="F1981" s="160"/>
      <c r="G1981" s="160"/>
      <c r="H1981" s="160"/>
      <c r="I1981" s="160"/>
      <c r="J1981" s="160"/>
    </row>
    <row r="1982" spans="1:10" ht="18" customHeight="1" x14ac:dyDescent="0.2">
      <c r="A1982" s="168"/>
      <c r="B1982" s="133" t="s">
        <v>8</v>
      </c>
      <c r="C1982" s="168" t="s">
        <v>9</v>
      </c>
      <c r="D1982" s="168" t="s">
        <v>10</v>
      </c>
      <c r="E1982" s="349" t="s">
        <v>454</v>
      </c>
      <c r="F1982" s="349"/>
      <c r="G1982" s="169" t="s">
        <v>11</v>
      </c>
      <c r="H1982" s="133" t="s">
        <v>12</v>
      </c>
      <c r="I1982" s="133" t="s">
        <v>13</v>
      </c>
      <c r="J1982" s="133" t="s">
        <v>15</v>
      </c>
    </row>
    <row r="1983" spans="1:10" ht="65.099999999999994" customHeight="1" x14ac:dyDescent="0.2">
      <c r="A1983" s="138" t="s">
        <v>133</v>
      </c>
      <c r="B1983" s="139" t="s">
        <v>927</v>
      </c>
      <c r="C1983" s="138" t="s">
        <v>23</v>
      </c>
      <c r="D1983" s="138" t="s">
        <v>928</v>
      </c>
      <c r="E1983" s="385" t="s">
        <v>751</v>
      </c>
      <c r="F1983" s="385"/>
      <c r="G1983" s="140" t="s">
        <v>39</v>
      </c>
      <c r="H1983" s="154">
        <v>1</v>
      </c>
      <c r="I1983" s="141">
        <v>11.7</v>
      </c>
      <c r="J1983" s="141">
        <v>11.7</v>
      </c>
    </row>
    <row r="1984" spans="1:10" ht="51.95" customHeight="1" x14ac:dyDescent="0.2">
      <c r="A1984" s="172" t="s">
        <v>137</v>
      </c>
      <c r="B1984" s="161" t="s">
        <v>933</v>
      </c>
      <c r="C1984" s="172" t="s">
        <v>23</v>
      </c>
      <c r="D1984" s="172" t="s">
        <v>934</v>
      </c>
      <c r="E1984" s="386" t="s">
        <v>762</v>
      </c>
      <c r="F1984" s="386"/>
      <c r="G1984" s="164" t="s">
        <v>109</v>
      </c>
      <c r="H1984" s="162">
        <v>1.11E-5</v>
      </c>
      <c r="I1984" s="165">
        <v>279744.94</v>
      </c>
      <c r="J1984" s="165">
        <v>3.1</v>
      </c>
    </row>
    <row r="1985" spans="1:10" ht="51.95" customHeight="1" x14ac:dyDescent="0.2">
      <c r="A1985" s="172" t="s">
        <v>137</v>
      </c>
      <c r="B1985" s="161" t="s">
        <v>935</v>
      </c>
      <c r="C1985" s="172" t="s">
        <v>23</v>
      </c>
      <c r="D1985" s="172" t="s">
        <v>936</v>
      </c>
      <c r="E1985" s="386" t="s">
        <v>762</v>
      </c>
      <c r="F1985" s="386"/>
      <c r="G1985" s="164" t="s">
        <v>109</v>
      </c>
      <c r="H1985" s="162">
        <v>1.4100000000000001E-5</v>
      </c>
      <c r="I1985" s="165">
        <v>609985.6</v>
      </c>
      <c r="J1985" s="165">
        <v>8.6</v>
      </c>
    </row>
    <row r="1986" spans="1:10" ht="25.5" x14ac:dyDescent="0.2">
      <c r="A1986" s="171"/>
      <c r="B1986" s="171"/>
      <c r="C1986" s="171"/>
      <c r="D1986" s="171"/>
      <c r="E1986" s="171" t="s">
        <v>465</v>
      </c>
      <c r="F1986" s="159">
        <v>0</v>
      </c>
      <c r="G1986" s="171" t="s">
        <v>466</v>
      </c>
      <c r="H1986" s="159">
        <v>0</v>
      </c>
      <c r="I1986" s="171" t="s">
        <v>467</v>
      </c>
      <c r="J1986" s="159">
        <v>0</v>
      </c>
    </row>
    <row r="1987" spans="1:10" ht="15" thickBot="1" x14ac:dyDescent="0.25">
      <c r="A1987" s="171"/>
      <c r="B1987" s="171"/>
      <c r="C1987" s="171"/>
      <c r="D1987" s="171"/>
      <c r="E1987" s="171" t="s">
        <v>468</v>
      </c>
      <c r="F1987" s="159">
        <v>2.73</v>
      </c>
      <c r="G1987" s="171"/>
      <c r="H1987" s="384" t="s">
        <v>469</v>
      </c>
      <c r="I1987" s="384"/>
      <c r="J1987" s="159">
        <v>14.43</v>
      </c>
    </row>
    <row r="1988" spans="1:10" ht="0.95" customHeight="1" thickTop="1" x14ac:dyDescent="0.2">
      <c r="A1988" s="160"/>
      <c r="B1988" s="160"/>
      <c r="C1988" s="160"/>
      <c r="D1988" s="160"/>
      <c r="E1988" s="160"/>
      <c r="F1988" s="160"/>
      <c r="G1988" s="160"/>
      <c r="H1988" s="160"/>
      <c r="I1988" s="160"/>
      <c r="J1988" s="160"/>
    </row>
    <row r="1989" spans="1:10" ht="18" customHeight="1" x14ac:dyDescent="0.2">
      <c r="A1989" s="168"/>
      <c r="B1989" s="133" t="s">
        <v>8</v>
      </c>
      <c r="C1989" s="168" t="s">
        <v>9</v>
      </c>
      <c r="D1989" s="168" t="s">
        <v>10</v>
      </c>
      <c r="E1989" s="349" t="s">
        <v>454</v>
      </c>
      <c r="F1989" s="349"/>
      <c r="G1989" s="169" t="s">
        <v>11</v>
      </c>
      <c r="H1989" s="133" t="s">
        <v>12</v>
      </c>
      <c r="I1989" s="133" t="s">
        <v>13</v>
      </c>
      <c r="J1989" s="133" t="s">
        <v>15</v>
      </c>
    </row>
    <row r="1990" spans="1:10" ht="65.099999999999994" customHeight="1" x14ac:dyDescent="0.2">
      <c r="A1990" s="138" t="s">
        <v>133</v>
      </c>
      <c r="B1990" s="139" t="s">
        <v>923</v>
      </c>
      <c r="C1990" s="138" t="s">
        <v>23</v>
      </c>
      <c r="D1990" s="138" t="s">
        <v>924</v>
      </c>
      <c r="E1990" s="385" t="s">
        <v>751</v>
      </c>
      <c r="F1990" s="385"/>
      <c r="G1990" s="140" t="s">
        <v>39</v>
      </c>
      <c r="H1990" s="154">
        <v>1</v>
      </c>
      <c r="I1990" s="141">
        <v>50.34</v>
      </c>
      <c r="J1990" s="141">
        <v>50.34</v>
      </c>
    </row>
    <row r="1991" spans="1:10" ht="51.95" customHeight="1" x14ac:dyDescent="0.2">
      <c r="A1991" s="172" t="s">
        <v>137</v>
      </c>
      <c r="B1991" s="161" t="s">
        <v>933</v>
      </c>
      <c r="C1991" s="172" t="s">
        <v>23</v>
      </c>
      <c r="D1991" s="172" t="s">
        <v>934</v>
      </c>
      <c r="E1991" s="386" t="s">
        <v>762</v>
      </c>
      <c r="F1991" s="386"/>
      <c r="G1991" s="164" t="s">
        <v>109</v>
      </c>
      <c r="H1991" s="162">
        <v>4.0000000000000003E-5</v>
      </c>
      <c r="I1991" s="165">
        <v>279744.94</v>
      </c>
      <c r="J1991" s="165">
        <v>11.18</v>
      </c>
    </row>
    <row r="1992" spans="1:10" ht="51.95" customHeight="1" x14ac:dyDescent="0.2">
      <c r="A1992" s="172" t="s">
        <v>137</v>
      </c>
      <c r="B1992" s="161" t="s">
        <v>935</v>
      </c>
      <c r="C1992" s="172" t="s">
        <v>23</v>
      </c>
      <c r="D1992" s="172" t="s">
        <v>936</v>
      </c>
      <c r="E1992" s="386" t="s">
        <v>762</v>
      </c>
      <c r="F1992" s="386"/>
      <c r="G1992" s="164" t="s">
        <v>109</v>
      </c>
      <c r="H1992" s="162">
        <v>6.4200000000000002E-5</v>
      </c>
      <c r="I1992" s="165">
        <v>609985.6</v>
      </c>
      <c r="J1992" s="165">
        <v>39.159999999999997</v>
      </c>
    </row>
    <row r="1993" spans="1:10" ht="25.5" x14ac:dyDescent="0.2">
      <c r="A1993" s="171"/>
      <c r="B1993" s="171"/>
      <c r="C1993" s="171"/>
      <c r="D1993" s="171"/>
      <c r="E1993" s="171" t="s">
        <v>465</v>
      </c>
      <c r="F1993" s="159">
        <v>0</v>
      </c>
      <c r="G1993" s="171" t="s">
        <v>466</v>
      </c>
      <c r="H1993" s="159">
        <v>0</v>
      </c>
      <c r="I1993" s="171" t="s">
        <v>467</v>
      </c>
      <c r="J1993" s="159">
        <v>0</v>
      </c>
    </row>
    <row r="1994" spans="1:10" ht="15" thickBot="1" x14ac:dyDescent="0.25">
      <c r="A1994" s="171"/>
      <c r="B1994" s="171"/>
      <c r="C1994" s="171"/>
      <c r="D1994" s="171"/>
      <c r="E1994" s="171" t="s">
        <v>468</v>
      </c>
      <c r="F1994" s="159">
        <v>11.76</v>
      </c>
      <c r="G1994" s="171"/>
      <c r="H1994" s="384" t="s">
        <v>469</v>
      </c>
      <c r="I1994" s="384"/>
      <c r="J1994" s="159">
        <v>62.1</v>
      </c>
    </row>
    <row r="1995" spans="1:10" ht="0.95" customHeight="1" thickTop="1" x14ac:dyDescent="0.2">
      <c r="A1995" s="160"/>
      <c r="B1995" s="160"/>
      <c r="C1995" s="160"/>
      <c r="D1995" s="160"/>
      <c r="E1995" s="160"/>
      <c r="F1995" s="160"/>
      <c r="G1995" s="160"/>
      <c r="H1995" s="160"/>
      <c r="I1995" s="160"/>
      <c r="J1995" s="160"/>
    </row>
    <row r="1996" spans="1:10" ht="18" customHeight="1" x14ac:dyDescent="0.2">
      <c r="A1996" s="168"/>
      <c r="B1996" s="133" t="s">
        <v>8</v>
      </c>
      <c r="C1996" s="168" t="s">
        <v>9</v>
      </c>
      <c r="D1996" s="168" t="s">
        <v>10</v>
      </c>
      <c r="E1996" s="349" t="s">
        <v>454</v>
      </c>
      <c r="F1996" s="349"/>
      <c r="G1996" s="169" t="s">
        <v>11</v>
      </c>
      <c r="H1996" s="133" t="s">
        <v>12</v>
      </c>
      <c r="I1996" s="133" t="s">
        <v>13</v>
      </c>
      <c r="J1996" s="133" t="s">
        <v>15</v>
      </c>
    </row>
    <row r="1997" spans="1:10" ht="65.099999999999994" customHeight="1" x14ac:dyDescent="0.2">
      <c r="A1997" s="138" t="s">
        <v>133</v>
      </c>
      <c r="B1997" s="139" t="s">
        <v>931</v>
      </c>
      <c r="C1997" s="138" t="s">
        <v>23</v>
      </c>
      <c r="D1997" s="138" t="s">
        <v>932</v>
      </c>
      <c r="E1997" s="385" t="s">
        <v>751</v>
      </c>
      <c r="F1997" s="385"/>
      <c r="G1997" s="140" t="s">
        <v>39</v>
      </c>
      <c r="H1997" s="154">
        <v>1</v>
      </c>
      <c r="I1997" s="141">
        <v>186.52</v>
      </c>
      <c r="J1997" s="141">
        <v>186.52</v>
      </c>
    </row>
    <row r="1998" spans="1:10" ht="26.1" customHeight="1" x14ac:dyDescent="0.2">
      <c r="A1998" s="172" t="s">
        <v>137</v>
      </c>
      <c r="B1998" s="161" t="s">
        <v>765</v>
      </c>
      <c r="C1998" s="172" t="s">
        <v>23</v>
      </c>
      <c r="D1998" s="172" t="s">
        <v>766</v>
      </c>
      <c r="E1998" s="386" t="s">
        <v>521</v>
      </c>
      <c r="F1998" s="386"/>
      <c r="G1998" s="164" t="s">
        <v>767</v>
      </c>
      <c r="H1998" s="162">
        <v>25.87</v>
      </c>
      <c r="I1998" s="165">
        <v>7.21</v>
      </c>
      <c r="J1998" s="165">
        <v>186.52</v>
      </c>
    </row>
    <row r="1999" spans="1:10" ht="25.5" x14ac:dyDescent="0.2">
      <c r="A1999" s="171"/>
      <c r="B1999" s="171"/>
      <c r="C1999" s="171"/>
      <c r="D1999" s="171"/>
      <c r="E1999" s="171" t="s">
        <v>465</v>
      </c>
      <c r="F1999" s="159">
        <v>0</v>
      </c>
      <c r="G1999" s="171" t="s">
        <v>466</v>
      </c>
      <c r="H1999" s="159">
        <v>0</v>
      </c>
      <c r="I1999" s="171" t="s">
        <v>467</v>
      </c>
      <c r="J1999" s="159">
        <v>0</v>
      </c>
    </row>
    <row r="2000" spans="1:10" ht="15" thickBot="1" x14ac:dyDescent="0.25">
      <c r="A2000" s="171"/>
      <c r="B2000" s="171"/>
      <c r="C2000" s="171"/>
      <c r="D2000" s="171"/>
      <c r="E2000" s="171" t="s">
        <v>468</v>
      </c>
      <c r="F2000" s="159">
        <v>43.6</v>
      </c>
      <c r="G2000" s="171"/>
      <c r="H2000" s="384" t="s">
        <v>469</v>
      </c>
      <c r="I2000" s="384"/>
      <c r="J2000" s="159">
        <v>230.12</v>
      </c>
    </row>
    <row r="2001" spans="1:10" ht="0.95" customHeight="1" thickTop="1" x14ac:dyDescent="0.2">
      <c r="A2001" s="160"/>
      <c r="B2001" s="160"/>
      <c r="C2001" s="160"/>
      <c r="D2001" s="160"/>
      <c r="E2001" s="160"/>
      <c r="F2001" s="160"/>
      <c r="G2001" s="160"/>
      <c r="H2001" s="160"/>
      <c r="I2001" s="160"/>
      <c r="J2001" s="160"/>
    </row>
    <row r="2002" spans="1:10" ht="18" customHeight="1" x14ac:dyDescent="0.2">
      <c r="A2002" s="168"/>
      <c r="B2002" s="133" t="s">
        <v>8</v>
      </c>
      <c r="C2002" s="168" t="s">
        <v>9</v>
      </c>
      <c r="D2002" s="168" t="s">
        <v>10</v>
      </c>
      <c r="E2002" s="349" t="s">
        <v>454</v>
      </c>
      <c r="F2002" s="349"/>
      <c r="G2002" s="169" t="s">
        <v>11</v>
      </c>
      <c r="H2002" s="133" t="s">
        <v>12</v>
      </c>
      <c r="I2002" s="133" t="s">
        <v>13</v>
      </c>
      <c r="J2002" s="133" t="s">
        <v>15</v>
      </c>
    </row>
    <row r="2003" spans="1:10" ht="26.1" customHeight="1" x14ac:dyDescent="0.2">
      <c r="A2003" s="138" t="s">
        <v>133</v>
      </c>
      <c r="B2003" s="139" t="s">
        <v>937</v>
      </c>
      <c r="C2003" s="138" t="s">
        <v>110</v>
      </c>
      <c r="D2003" s="138" t="s">
        <v>532</v>
      </c>
      <c r="E2003" s="385" t="s">
        <v>449</v>
      </c>
      <c r="F2003" s="385"/>
      <c r="G2003" s="140" t="s">
        <v>48</v>
      </c>
      <c r="H2003" s="154">
        <v>1</v>
      </c>
      <c r="I2003" s="141">
        <v>49.96</v>
      </c>
      <c r="J2003" s="141">
        <v>49.96</v>
      </c>
    </row>
    <row r="2004" spans="1:10" ht="20.100000000000001" customHeight="1" x14ac:dyDescent="0.2">
      <c r="A2004" s="168" t="s">
        <v>169</v>
      </c>
      <c r="B2004" s="133" t="s">
        <v>8</v>
      </c>
      <c r="C2004" s="168" t="s">
        <v>9</v>
      </c>
      <c r="D2004" s="168" t="s">
        <v>470</v>
      </c>
      <c r="E2004" s="133" t="s">
        <v>471</v>
      </c>
      <c r="F2004" s="350" t="s">
        <v>472</v>
      </c>
      <c r="G2004" s="350"/>
      <c r="H2004" s="350"/>
      <c r="I2004" s="350"/>
      <c r="J2004" s="133" t="s">
        <v>473</v>
      </c>
    </row>
    <row r="2005" spans="1:10" ht="24" customHeight="1" x14ac:dyDescent="0.2">
      <c r="A2005" s="172" t="s">
        <v>137</v>
      </c>
      <c r="B2005" s="161" t="s">
        <v>121</v>
      </c>
      <c r="C2005" s="172" t="s">
        <v>110</v>
      </c>
      <c r="D2005" s="172" t="s">
        <v>122</v>
      </c>
      <c r="E2005" s="162">
        <v>1</v>
      </c>
      <c r="F2005" s="172"/>
      <c r="G2005" s="172"/>
      <c r="H2005" s="172"/>
      <c r="I2005" s="174">
        <v>23.782399999999999</v>
      </c>
      <c r="J2005" s="174">
        <v>23.782399999999999</v>
      </c>
    </row>
    <row r="2006" spans="1:10" ht="20.100000000000001" customHeight="1" x14ac:dyDescent="0.2">
      <c r="A2006" s="345"/>
      <c r="B2006" s="345"/>
      <c r="C2006" s="345"/>
      <c r="D2006" s="345"/>
      <c r="E2006" s="345"/>
      <c r="F2006" s="345" t="s">
        <v>474</v>
      </c>
      <c r="G2006" s="345"/>
      <c r="H2006" s="345"/>
      <c r="I2006" s="345"/>
      <c r="J2006" s="163">
        <v>23.782399999999999</v>
      </c>
    </row>
    <row r="2007" spans="1:10" ht="20.100000000000001" customHeight="1" x14ac:dyDescent="0.2">
      <c r="A2007" s="345"/>
      <c r="B2007" s="345"/>
      <c r="C2007" s="345"/>
      <c r="D2007" s="345"/>
      <c r="E2007" s="345"/>
      <c r="F2007" s="345" t="s">
        <v>475</v>
      </c>
      <c r="G2007" s="345"/>
      <c r="H2007" s="345"/>
      <c r="I2007" s="345"/>
      <c r="J2007" s="163">
        <v>0</v>
      </c>
    </row>
    <row r="2008" spans="1:10" ht="20.100000000000001" customHeight="1" x14ac:dyDescent="0.2">
      <c r="A2008" s="345"/>
      <c r="B2008" s="345"/>
      <c r="C2008" s="345"/>
      <c r="D2008" s="345"/>
      <c r="E2008" s="345"/>
      <c r="F2008" s="345" t="s">
        <v>476</v>
      </c>
      <c r="G2008" s="345"/>
      <c r="H2008" s="345"/>
      <c r="I2008" s="345"/>
      <c r="J2008" s="163">
        <v>23.782399999999999</v>
      </c>
    </row>
    <row r="2009" spans="1:10" ht="20.100000000000001" customHeight="1" x14ac:dyDescent="0.2">
      <c r="A2009" s="345"/>
      <c r="B2009" s="345"/>
      <c r="C2009" s="345"/>
      <c r="D2009" s="345"/>
      <c r="E2009" s="345"/>
      <c r="F2009" s="345" t="s">
        <v>477</v>
      </c>
      <c r="G2009" s="345"/>
      <c r="H2009" s="345"/>
      <c r="I2009" s="345"/>
      <c r="J2009" s="163">
        <v>5.04E-2</v>
      </c>
    </row>
    <row r="2010" spans="1:10" ht="20.100000000000001" customHeight="1" x14ac:dyDescent="0.2">
      <c r="A2010" s="345"/>
      <c r="B2010" s="345"/>
      <c r="C2010" s="345"/>
      <c r="D2010" s="345"/>
      <c r="E2010" s="345"/>
      <c r="F2010" s="345" t="s">
        <v>478</v>
      </c>
      <c r="G2010" s="345"/>
      <c r="H2010" s="345"/>
      <c r="I2010" s="345"/>
      <c r="J2010" s="163">
        <v>2.3992</v>
      </c>
    </row>
    <row r="2011" spans="1:10" ht="20.100000000000001" customHeight="1" x14ac:dyDescent="0.2">
      <c r="A2011" s="345"/>
      <c r="B2011" s="345"/>
      <c r="C2011" s="345"/>
      <c r="D2011" s="345"/>
      <c r="E2011" s="345"/>
      <c r="F2011" s="345" t="s">
        <v>479</v>
      </c>
      <c r="G2011" s="345"/>
      <c r="H2011" s="345"/>
      <c r="I2011" s="345"/>
      <c r="J2011" s="163">
        <v>0.5</v>
      </c>
    </row>
    <row r="2012" spans="1:10" ht="20.100000000000001" customHeight="1" x14ac:dyDescent="0.2">
      <c r="A2012" s="345"/>
      <c r="B2012" s="345"/>
      <c r="C2012" s="345"/>
      <c r="D2012" s="345"/>
      <c r="E2012" s="345"/>
      <c r="F2012" s="345" t="s">
        <v>480</v>
      </c>
      <c r="G2012" s="345"/>
      <c r="H2012" s="345"/>
      <c r="I2012" s="345"/>
      <c r="J2012" s="163">
        <v>47.564799999999998</v>
      </c>
    </row>
    <row r="2013" spans="1:10" ht="25.5" x14ac:dyDescent="0.2">
      <c r="A2013" s="171"/>
      <c r="B2013" s="171"/>
      <c r="C2013" s="171"/>
      <c r="D2013" s="171"/>
      <c r="E2013" s="171" t="s">
        <v>465</v>
      </c>
      <c r="F2013" s="159">
        <v>47.564799999999998</v>
      </c>
      <c r="G2013" s="171" t="s">
        <v>466</v>
      </c>
      <c r="H2013" s="159">
        <v>0</v>
      </c>
      <c r="I2013" s="171" t="s">
        <v>467</v>
      </c>
      <c r="J2013" s="159">
        <v>47.564799999999998</v>
      </c>
    </row>
    <row r="2014" spans="1:10" ht="15" thickBot="1" x14ac:dyDescent="0.25">
      <c r="A2014" s="171"/>
      <c r="B2014" s="171"/>
      <c r="C2014" s="171"/>
      <c r="D2014" s="171"/>
      <c r="E2014" s="171" t="s">
        <v>468</v>
      </c>
      <c r="F2014" s="159">
        <v>11.68</v>
      </c>
      <c r="G2014" s="171"/>
      <c r="H2014" s="384" t="s">
        <v>469</v>
      </c>
      <c r="I2014" s="384"/>
      <c r="J2014" s="159">
        <v>61.64</v>
      </c>
    </row>
    <row r="2015" spans="1:10" ht="0.95" customHeight="1" thickTop="1" x14ac:dyDescent="0.2">
      <c r="A2015" s="160"/>
      <c r="B2015" s="160"/>
      <c r="C2015" s="160"/>
      <c r="D2015" s="160"/>
      <c r="E2015" s="160"/>
      <c r="F2015" s="160"/>
      <c r="G2015" s="160"/>
      <c r="H2015" s="160"/>
      <c r="I2015" s="160"/>
      <c r="J2015" s="160"/>
    </row>
    <row r="2016" spans="1:10" ht="18" customHeight="1" x14ac:dyDescent="0.2">
      <c r="A2016" s="168"/>
      <c r="B2016" s="133" t="s">
        <v>8</v>
      </c>
      <c r="C2016" s="168" t="s">
        <v>9</v>
      </c>
      <c r="D2016" s="168" t="s">
        <v>10</v>
      </c>
      <c r="E2016" s="349" t="s">
        <v>454</v>
      </c>
      <c r="F2016" s="349"/>
      <c r="G2016" s="169" t="s">
        <v>11</v>
      </c>
      <c r="H2016" s="133" t="s">
        <v>12</v>
      </c>
      <c r="I2016" s="133" t="s">
        <v>13</v>
      </c>
      <c r="J2016" s="133" t="s">
        <v>15</v>
      </c>
    </row>
    <row r="2017" spans="1:10" ht="51.95" customHeight="1" x14ac:dyDescent="0.2">
      <c r="A2017" s="138" t="s">
        <v>133</v>
      </c>
      <c r="B2017" s="139" t="s">
        <v>938</v>
      </c>
      <c r="C2017" s="138" t="s">
        <v>110</v>
      </c>
      <c r="D2017" s="138" t="s">
        <v>591</v>
      </c>
      <c r="E2017" s="385" t="s">
        <v>449</v>
      </c>
      <c r="F2017" s="385"/>
      <c r="G2017" s="140" t="s">
        <v>48</v>
      </c>
      <c r="H2017" s="154">
        <v>1</v>
      </c>
      <c r="I2017" s="141">
        <v>27.81</v>
      </c>
      <c r="J2017" s="141">
        <v>27.81</v>
      </c>
    </row>
    <row r="2018" spans="1:10" ht="15" customHeight="1" x14ac:dyDescent="0.2">
      <c r="A2018" s="349" t="s">
        <v>165</v>
      </c>
      <c r="B2018" s="350" t="s">
        <v>8</v>
      </c>
      <c r="C2018" s="349" t="s">
        <v>9</v>
      </c>
      <c r="D2018" s="349" t="s">
        <v>501</v>
      </c>
      <c r="E2018" s="350" t="s">
        <v>471</v>
      </c>
      <c r="F2018" s="348" t="s">
        <v>502</v>
      </c>
      <c r="G2018" s="350"/>
      <c r="H2018" s="348" t="s">
        <v>503</v>
      </c>
      <c r="I2018" s="350"/>
      <c r="J2018" s="350" t="s">
        <v>473</v>
      </c>
    </row>
    <row r="2019" spans="1:10" ht="15" customHeight="1" x14ac:dyDescent="0.2">
      <c r="A2019" s="350"/>
      <c r="B2019" s="350"/>
      <c r="C2019" s="350"/>
      <c r="D2019" s="350"/>
      <c r="E2019" s="350"/>
      <c r="F2019" s="133" t="s">
        <v>504</v>
      </c>
      <c r="G2019" s="133" t="s">
        <v>505</v>
      </c>
      <c r="H2019" s="133" t="s">
        <v>504</v>
      </c>
      <c r="I2019" s="133" t="s">
        <v>505</v>
      </c>
      <c r="J2019" s="350"/>
    </row>
    <row r="2020" spans="1:10" ht="39" customHeight="1" x14ac:dyDescent="0.2">
      <c r="A2020" s="172" t="s">
        <v>137</v>
      </c>
      <c r="B2020" s="161" t="s">
        <v>939</v>
      </c>
      <c r="C2020" s="172" t="s">
        <v>110</v>
      </c>
      <c r="D2020" s="172" t="s">
        <v>940</v>
      </c>
      <c r="E2020" s="162">
        <v>1</v>
      </c>
      <c r="F2020" s="165">
        <v>1</v>
      </c>
      <c r="G2020" s="165">
        <v>0</v>
      </c>
      <c r="H2020" s="174">
        <v>153.88229999999999</v>
      </c>
      <c r="I2020" s="174">
        <v>78.289400000000001</v>
      </c>
      <c r="J2020" s="174">
        <v>153.88229999999999</v>
      </c>
    </row>
    <row r="2021" spans="1:10" ht="20.100000000000001" customHeight="1" x14ac:dyDescent="0.2">
      <c r="A2021" s="345"/>
      <c r="B2021" s="345"/>
      <c r="C2021" s="345"/>
      <c r="D2021" s="345"/>
      <c r="E2021" s="345"/>
      <c r="F2021" s="345" t="s">
        <v>508</v>
      </c>
      <c r="G2021" s="345"/>
      <c r="H2021" s="345"/>
      <c r="I2021" s="345"/>
      <c r="J2021" s="163">
        <v>153.88229999999999</v>
      </c>
    </row>
    <row r="2022" spans="1:10" ht="20.100000000000001" customHeight="1" x14ac:dyDescent="0.2">
      <c r="A2022" s="168" t="s">
        <v>169</v>
      </c>
      <c r="B2022" s="133" t="s">
        <v>8</v>
      </c>
      <c r="C2022" s="168" t="s">
        <v>9</v>
      </c>
      <c r="D2022" s="168" t="s">
        <v>470</v>
      </c>
      <c r="E2022" s="133" t="s">
        <v>471</v>
      </c>
      <c r="F2022" s="350" t="s">
        <v>472</v>
      </c>
      <c r="G2022" s="350"/>
      <c r="H2022" s="350"/>
      <c r="I2022" s="350"/>
      <c r="J2022" s="133" t="s">
        <v>473</v>
      </c>
    </row>
    <row r="2023" spans="1:10" ht="24" customHeight="1" x14ac:dyDescent="0.2">
      <c r="A2023" s="172" t="s">
        <v>137</v>
      </c>
      <c r="B2023" s="161" t="s">
        <v>121</v>
      </c>
      <c r="C2023" s="172" t="s">
        <v>110</v>
      </c>
      <c r="D2023" s="172" t="s">
        <v>122</v>
      </c>
      <c r="E2023" s="162">
        <v>1</v>
      </c>
      <c r="F2023" s="172"/>
      <c r="G2023" s="172"/>
      <c r="H2023" s="172"/>
      <c r="I2023" s="174">
        <v>23.782399999999999</v>
      </c>
      <c r="J2023" s="174">
        <v>23.782399999999999</v>
      </c>
    </row>
    <row r="2024" spans="1:10" ht="20.100000000000001" customHeight="1" x14ac:dyDescent="0.2">
      <c r="A2024" s="345"/>
      <c r="B2024" s="345"/>
      <c r="C2024" s="345"/>
      <c r="D2024" s="345"/>
      <c r="E2024" s="345"/>
      <c r="F2024" s="345" t="s">
        <v>474</v>
      </c>
      <c r="G2024" s="345"/>
      <c r="H2024" s="345"/>
      <c r="I2024" s="345"/>
      <c r="J2024" s="163">
        <v>23.782399999999999</v>
      </c>
    </row>
    <row r="2025" spans="1:10" ht="20.100000000000001" customHeight="1" x14ac:dyDescent="0.2">
      <c r="A2025" s="345"/>
      <c r="B2025" s="345"/>
      <c r="C2025" s="345"/>
      <c r="D2025" s="345"/>
      <c r="E2025" s="345"/>
      <c r="F2025" s="345" t="s">
        <v>475</v>
      </c>
      <c r="G2025" s="345"/>
      <c r="H2025" s="345"/>
      <c r="I2025" s="345"/>
      <c r="J2025" s="163">
        <v>0</v>
      </c>
    </row>
    <row r="2026" spans="1:10" ht="20.100000000000001" customHeight="1" x14ac:dyDescent="0.2">
      <c r="A2026" s="345"/>
      <c r="B2026" s="345"/>
      <c r="C2026" s="345"/>
      <c r="D2026" s="345"/>
      <c r="E2026" s="345"/>
      <c r="F2026" s="345" t="s">
        <v>476</v>
      </c>
      <c r="G2026" s="345"/>
      <c r="H2026" s="345"/>
      <c r="I2026" s="345"/>
      <c r="J2026" s="163">
        <v>177.66470000000001</v>
      </c>
    </row>
    <row r="2027" spans="1:10" ht="20.100000000000001" customHeight="1" x14ac:dyDescent="0.2">
      <c r="A2027" s="345"/>
      <c r="B2027" s="345"/>
      <c r="C2027" s="345"/>
      <c r="D2027" s="345"/>
      <c r="E2027" s="345"/>
      <c r="F2027" s="345" t="s">
        <v>477</v>
      </c>
      <c r="G2027" s="345"/>
      <c r="H2027" s="345"/>
      <c r="I2027" s="345"/>
      <c r="J2027" s="163">
        <v>5.04E-2</v>
      </c>
    </row>
    <row r="2028" spans="1:10" ht="20.100000000000001" customHeight="1" x14ac:dyDescent="0.2">
      <c r="A2028" s="345"/>
      <c r="B2028" s="345"/>
      <c r="C2028" s="345"/>
      <c r="D2028" s="345"/>
      <c r="E2028" s="345"/>
      <c r="F2028" s="345" t="s">
        <v>478</v>
      </c>
      <c r="G2028" s="345"/>
      <c r="H2028" s="345"/>
      <c r="I2028" s="345"/>
      <c r="J2028" s="163">
        <v>0.78320000000000001</v>
      </c>
    </row>
    <row r="2029" spans="1:10" ht="20.100000000000001" customHeight="1" x14ac:dyDescent="0.2">
      <c r="A2029" s="345"/>
      <c r="B2029" s="345"/>
      <c r="C2029" s="345"/>
      <c r="D2029" s="345"/>
      <c r="E2029" s="345"/>
      <c r="F2029" s="345" t="s">
        <v>479</v>
      </c>
      <c r="G2029" s="345"/>
      <c r="H2029" s="345"/>
      <c r="I2029" s="345"/>
      <c r="J2029" s="163">
        <v>6.5735999999999999</v>
      </c>
    </row>
    <row r="2030" spans="1:10" ht="20.100000000000001" customHeight="1" x14ac:dyDescent="0.2">
      <c r="A2030" s="345"/>
      <c r="B2030" s="345"/>
      <c r="C2030" s="345"/>
      <c r="D2030" s="345"/>
      <c r="E2030" s="345"/>
      <c r="F2030" s="345" t="s">
        <v>480</v>
      </c>
      <c r="G2030" s="345"/>
      <c r="H2030" s="345"/>
      <c r="I2030" s="345"/>
      <c r="J2030" s="163">
        <v>27.027000000000001</v>
      </c>
    </row>
    <row r="2031" spans="1:10" ht="25.5" x14ac:dyDescent="0.2">
      <c r="A2031" s="171"/>
      <c r="B2031" s="171"/>
      <c r="C2031" s="171"/>
      <c r="D2031" s="171"/>
      <c r="E2031" s="171" t="s">
        <v>465</v>
      </c>
      <c r="F2031" s="159">
        <v>3.617865400997931</v>
      </c>
      <c r="G2031" s="171" t="s">
        <v>466</v>
      </c>
      <c r="H2031" s="159">
        <v>0</v>
      </c>
      <c r="I2031" s="171" t="s">
        <v>467</v>
      </c>
      <c r="J2031" s="159">
        <v>3.617865400997931</v>
      </c>
    </row>
    <row r="2032" spans="1:10" ht="15" thickBot="1" x14ac:dyDescent="0.25">
      <c r="A2032" s="171"/>
      <c r="B2032" s="171"/>
      <c r="C2032" s="171"/>
      <c r="D2032" s="171"/>
      <c r="E2032" s="171" t="s">
        <v>468</v>
      </c>
      <c r="F2032" s="159">
        <v>6.5</v>
      </c>
      <c r="G2032" s="171"/>
      <c r="H2032" s="384" t="s">
        <v>469</v>
      </c>
      <c r="I2032" s="384"/>
      <c r="J2032" s="159">
        <v>34.31</v>
      </c>
    </row>
    <row r="2033" spans="1:10" ht="0.95" customHeight="1" thickTop="1" x14ac:dyDescent="0.2">
      <c r="A2033" s="160"/>
      <c r="B2033" s="160"/>
      <c r="C2033" s="160"/>
      <c r="D2033" s="160"/>
      <c r="E2033" s="160"/>
      <c r="F2033" s="160"/>
      <c r="G2033" s="160"/>
      <c r="H2033" s="160"/>
      <c r="I2033" s="160"/>
      <c r="J2033" s="160"/>
    </row>
    <row r="2034" spans="1:10" ht="18" customHeight="1" x14ac:dyDescent="0.2">
      <c r="A2034" s="168"/>
      <c r="B2034" s="133" t="s">
        <v>8</v>
      </c>
      <c r="C2034" s="168" t="s">
        <v>9</v>
      </c>
      <c r="D2034" s="168" t="s">
        <v>10</v>
      </c>
      <c r="E2034" s="349" t="s">
        <v>454</v>
      </c>
      <c r="F2034" s="349"/>
      <c r="G2034" s="169" t="s">
        <v>11</v>
      </c>
      <c r="H2034" s="133" t="s">
        <v>12</v>
      </c>
      <c r="I2034" s="133" t="s">
        <v>13</v>
      </c>
      <c r="J2034" s="133" t="s">
        <v>15</v>
      </c>
    </row>
    <row r="2035" spans="1:10" ht="39" customHeight="1" x14ac:dyDescent="0.2">
      <c r="A2035" s="138" t="s">
        <v>133</v>
      </c>
      <c r="B2035" s="139" t="s">
        <v>941</v>
      </c>
      <c r="C2035" s="138" t="s">
        <v>110</v>
      </c>
      <c r="D2035" s="138" t="s">
        <v>560</v>
      </c>
      <c r="E2035" s="385" t="s">
        <v>449</v>
      </c>
      <c r="F2035" s="385"/>
      <c r="G2035" s="140" t="s">
        <v>25</v>
      </c>
      <c r="H2035" s="154">
        <v>1</v>
      </c>
      <c r="I2035" s="141">
        <v>73.349999999999994</v>
      </c>
      <c r="J2035" s="141">
        <v>73.349999999999994</v>
      </c>
    </row>
    <row r="2036" spans="1:10" ht="15" customHeight="1" x14ac:dyDescent="0.2">
      <c r="A2036" s="349" t="s">
        <v>165</v>
      </c>
      <c r="B2036" s="350" t="s">
        <v>8</v>
      </c>
      <c r="C2036" s="349" t="s">
        <v>9</v>
      </c>
      <c r="D2036" s="349" t="s">
        <v>501</v>
      </c>
      <c r="E2036" s="350" t="s">
        <v>471</v>
      </c>
      <c r="F2036" s="348" t="s">
        <v>502</v>
      </c>
      <c r="G2036" s="350"/>
      <c r="H2036" s="348" t="s">
        <v>503</v>
      </c>
      <c r="I2036" s="350"/>
      <c r="J2036" s="350" t="s">
        <v>473</v>
      </c>
    </row>
    <row r="2037" spans="1:10" ht="15" customHeight="1" x14ac:dyDescent="0.2">
      <c r="A2037" s="350"/>
      <c r="B2037" s="350"/>
      <c r="C2037" s="350"/>
      <c r="D2037" s="350"/>
      <c r="E2037" s="350"/>
      <c r="F2037" s="133" t="s">
        <v>504</v>
      </c>
      <c r="G2037" s="133" t="s">
        <v>505</v>
      </c>
      <c r="H2037" s="133" t="s">
        <v>504</v>
      </c>
      <c r="I2037" s="133" t="s">
        <v>505</v>
      </c>
      <c r="J2037" s="350"/>
    </row>
    <row r="2038" spans="1:10" ht="24" customHeight="1" x14ac:dyDescent="0.2">
      <c r="A2038" s="172" t="s">
        <v>137</v>
      </c>
      <c r="B2038" s="161" t="s">
        <v>902</v>
      </c>
      <c r="C2038" s="172" t="s">
        <v>110</v>
      </c>
      <c r="D2038" s="172" t="s">
        <v>903</v>
      </c>
      <c r="E2038" s="162">
        <v>9.3719999999999998E-2</v>
      </c>
      <c r="F2038" s="165">
        <v>1</v>
      </c>
      <c r="G2038" s="165">
        <v>0</v>
      </c>
      <c r="H2038" s="174">
        <v>20.5945</v>
      </c>
      <c r="I2038" s="174">
        <v>5.9923999999999999</v>
      </c>
      <c r="J2038" s="174">
        <v>1.9300999999999999</v>
      </c>
    </row>
    <row r="2039" spans="1:10" ht="24" customHeight="1" x14ac:dyDescent="0.2">
      <c r="A2039" s="172" t="s">
        <v>137</v>
      </c>
      <c r="B2039" s="161" t="s">
        <v>904</v>
      </c>
      <c r="C2039" s="172" t="s">
        <v>110</v>
      </c>
      <c r="D2039" s="172" t="s">
        <v>905</v>
      </c>
      <c r="E2039" s="162">
        <v>9.3719999999999998E-2</v>
      </c>
      <c r="F2039" s="165">
        <v>1</v>
      </c>
      <c r="G2039" s="165">
        <v>0</v>
      </c>
      <c r="H2039" s="174">
        <v>27.644600000000001</v>
      </c>
      <c r="I2039" s="174">
        <v>27.262899999999998</v>
      </c>
      <c r="J2039" s="174">
        <v>2.5909</v>
      </c>
    </row>
    <row r="2040" spans="1:10" ht="20.100000000000001" customHeight="1" x14ac:dyDescent="0.2">
      <c r="A2040" s="345"/>
      <c r="B2040" s="345"/>
      <c r="C2040" s="345"/>
      <c r="D2040" s="345"/>
      <c r="E2040" s="345"/>
      <c r="F2040" s="345" t="s">
        <v>508</v>
      </c>
      <c r="G2040" s="345"/>
      <c r="H2040" s="345"/>
      <c r="I2040" s="345"/>
      <c r="J2040" s="163">
        <v>4.5209999999999999</v>
      </c>
    </row>
    <row r="2041" spans="1:10" ht="20.100000000000001" customHeight="1" x14ac:dyDescent="0.2">
      <c r="A2041" s="168" t="s">
        <v>169</v>
      </c>
      <c r="B2041" s="133" t="s">
        <v>8</v>
      </c>
      <c r="C2041" s="168" t="s">
        <v>9</v>
      </c>
      <c r="D2041" s="168" t="s">
        <v>470</v>
      </c>
      <c r="E2041" s="133" t="s">
        <v>471</v>
      </c>
      <c r="F2041" s="350" t="s">
        <v>472</v>
      </c>
      <c r="G2041" s="350"/>
      <c r="H2041" s="350"/>
      <c r="I2041" s="350"/>
      <c r="J2041" s="133" t="s">
        <v>473</v>
      </c>
    </row>
    <row r="2042" spans="1:10" ht="24" customHeight="1" x14ac:dyDescent="0.2">
      <c r="A2042" s="172" t="s">
        <v>137</v>
      </c>
      <c r="B2042" s="161" t="s">
        <v>737</v>
      </c>
      <c r="C2042" s="172" t="s">
        <v>110</v>
      </c>
      <c r="D2042" s="172" t="s">
        <v>738</v>
      </c>
      <c r="E2042" s="162">
        <v>0.9</v>
      </c>
      <c r="F2042" s="172"/>
      <c r="G2042" s="172"/>
      <c r="H2042" s="172"/>
      <c r="I2042" s="174">
        <v>25.172000000000001</v>
      </c>
      <c r="J2042" s="174">
        <v>22.654800000000002</v>
      </c>
    </row>
    <row r="2043" spans="1:10" ht="24" customHeight="1" x14ac:dyDescent="0.2">
      <c r="A2043" s="172" t="s">
        <v>137</v>
      </c>
      <c r="B2043" s="161" t="s">
        <v>517</v>
      </c>
      <c r="C2043" s="172" t="s">
        <v>110</v>
      </c>
      <c r="D2043" s="172" t="s">
        <v>518</v>
      </c>
      <c r="E2043" s="162">
        <v>0.9</v>
      </c>
      <c r="F2043" s="172"/>
      <c r="G2043" s="172"/>
      <c r="H2043" s="172"/>
      <c r="I2043" s="174">
        <v>28.6557</v>
      </c>
      <c r="J2043" s="174">
        <v>25.790099999999999</v>
      </c>
    </row>
    <row r="2044" spans="1:10" ht="20.100000000000001" customHeight="1" x14ac:dyDescent="0.2">
      <c r="A2044" s="345"/>
      <c r="B2044" s="345"/>
      <c r="C2044" s="345"/>
      <c r="D2044" s="345"/>
      <c r="E2044" s="345"/>
      <c r="F2044" s="345" t="s">
        <v>474</v>
      </c>
      <c r="G2044" s="345"/>
      <c r="H2044" s="345"/>
      <c r="I2044" s="345"/>
      <c r="J2044" s="163">
        <v>48.444899999999997</v>
      </c>
    </row>
    <row r="2045" spans="1:10" ht="20.100000000000001" customHeight="1" x14ac:dyDescent="0.2">
      <c r="A2045" s="345"/>
      <c r="B2045" s="345"/>
      <c r="C2045" s="345"/>
      <c r="D2045" s="345"/>
      <c r="E2045" s="345"/>
      <c r="F2045" s="345" t="s">
        <v>475</v>
      </c>
      <c r="G2045" s="345"/>
      <c r="H2045" s="345"/>
      <c r="I2045" s="345"/>
      <c r="J2045" s="163">
        <v>0</v>
      </c>
    </row>
    <row r="2046" spans="1:10" ht="20.100000000000001" customHeight="1" x14ac:dyDescent="0.2">
      <c r="A2046" s="345"/>
      <c r="B2046" s="345"/>
      <c r="C2046" s="345"/>
      <c r="D2046" s="345"/>
      <c r="E2046" s="345"/>
      <c r="F2046" s="345" t="s">
        <v>476</v>
      </c>
      <c r="G2046" s="345"/>
      <c r="H2046" s="345"/>
      <c r="I2046" s="345"/>
      <c r="J2046" s="163">
        <v>52.965899999999998</v>
      </c>
    </row>
    <row r="2047" spans="1:10" ht="20.100000000000001" customHeight="1" x14ac:dyDescent="0.2">
      <c r="A2047" s="345"/>
      <c r="B2047" s="345"/>
      <c r="C2047" s="345"/>
      <c r="D2047" s="345"/>
      <c r="E2047" s="345"/>
      <c r="F2047" s="345" t="s">
        <v>477</v>
      </c>
      <c r="G2047" s="345"/>
      <c r="H2047" s="345"/>
      <c r="I2047" s="345"/>
      <c r="J2047" s="163">
        <v>0</v>
      </c>
    </row>
    <row r="2048" spans="1:10" ht="20.100000000000001" customHeight="1" x14ac:dyDescent="0.2">
      <c r="A2048" s="345"/>
      <c r="B2048" s="345"/>
      <c r="C2048" s="345"/>
      <c r="D2048" s="345"/>
      <c r="E2048" s="345"/>
      <c r="F2048" s="345" t="s">
        <v>478</v>
      </c>
      <c r="G2048" s="345"/>
      <c r="H2048" s="345"/>
      <c r="I2048" s="345"/>
      <c r="J2048" s="163">
        <v>0</v>
      </c>
    </row>
    <row r="2049" spans="1:10" ht="20.100000000000001" customHeight="1" x14ac:dyDescent="0.2">
      <c r="A2049" s="345"/>
      <c r="B2049" s="345"/>
      <c r="C2049" s="345"/>
      <c r="D2049" s="345"/>
      <c r="E2049" s="345"/>
      <c r="F2049" s="345" t="s">
        <v>479</v>
      </c>
      <c r="G2049" s="345"/>
      <c r="H2049" s="345"/>
      <c r="I2049" s="345"/>
      <c r="J2049" s="163">
        <v>1</v>
      </c>
    </row>
    <row r="2050" spans="1:10" ht="20.100000000000001" customHeight="1" x14ac:dyDescent="0.2">
      <c r="A2050" s="345"/>
      <c r="B2050" s="345"/>
      <c r="C2050" s="345"/>
      <c r="D2050" s="345"/>
      <c r="E2050" s="345"/>
      <c r="F2050" s="345" t="s">
        <v>480</v>
      </c>
      <c r="G2050" s="345"/>
      <c r="H2050" s="345"/>
      <c r="I2050" s="345"/>
      <c r="J2050" s="163">
        <v>52.965899999999998</v>
      </c>
    </row>
    <row r="2051" spans="1:10" ht="20.100000000000001" customHeight="1" x14ac:dyDescent="0.2">
      <c r="A2051" s="168" t="s">
        <v>179</v>
      </c>
      <c r="B2051" s="133" t="s">
        <v>9</v>
      </c>
      <c r="C2051" s="168" t="s">
        <v>8</v>
      </c>
      <c r="D2051" s="168" t="s">
        <v>521</v>
      </c>
      <c r="E2051" s="133" t="s">
        <v>471</v>
      </c>
      <c r="F2051" s="133" t="s">
        <v>268</v>
      </c>
      <c r="G2051" s="350" t="s">
        <v>513</v>
      </c>
      <c r="H2051" s="350"/>
      <c r="I2051" s="350"/>
      <c r="J2051" s="133" t="s">
        <v>473</v>
      </c>
    </row>
    <row r="2052" spans="1:10" ht="24" customHeight="1" x14ac:dyDescent="0.2">
      <c r="A2052" s="172" t="s">
        <v>137</v>
      </c>
      <c r="B2052" s="161" t="s">
        <v>110</v>
      </c>
      <c r="C2052" s="172" t="s">
        <v>942</v>
      </c>
      <c r="D2052" s="172" t="s">
        <v>943</v>
      </c>
      <c r="E2052" s="162">
        <v>1.8519999999999998E-2</v>
      </c>
      <c r="F2052" s="164" t="s">
        <v>529</v>
      </c>
      <c r="G2052" s="389">
        <v>12.6723</v>
      </c>
      <c r="H2052" s="389"/>
      <c r="I2052" s="386"/>
      <c r="J2052" s="174">
        <v>0.23469999999999999</v>
      </c>
    </row>
    <row r="2053" spans="1:10" ht="24" customHeight="1" x14ac:dyDescent="0.2">
      <c r="A2053" s="172" t="s">
        <v>137</v>
      </c>
      <c r="B2053" s="161" t="s">
        <v>110</v>
      </c>
      <c r="C2053" s="172" t="s">
        <v>908</v>
      </c>
      <c r="D2053" s="172" t="s">
        <v>909</v>
      </c>
      <c r="E2053" s="162">
        <v>2.3650000000000001E-2</v>
      </c>
      <c r="F2053" s="164" t="s">
        <v>524</v>
      </c>
      <c r="G2053" s="389">
        <v>16.73</v>
      </c>
      <c r="H2053" s="389"/>
      <c r="I2053" s="386"/>
      <c r="J2053" s="174">
        <v>0.3957</v>
      </c>
    </row>
    <row r="2054" spans="1:10" ht="24" customHeight="1" x14ac:dyDescent="0.2">
      <c r="A2054" s="172" t="s">
        <v>137</v>
      </c>
      <c r="B2054" s="161" t="s">
        <v>110</v>
      </c>
      <c r="C2054" s="172" t="s">
        <v>944</v>
      </c>
      <c r="D2054" s="172" t="s">
        <v>945</v>
      </c>
      <c r="E2054" s="162">
        <v>1.21489</v>
      </c>
      <c r="F2054" s="164" t="s">
        <v>336</v>
      </c>
      <c r="G2054" s="389">
        <v>3.6457999999999999</v>
      </c>
      <c r="H2054" s="389"/>
      <c r="I2054" s="386"/>
      <c r="J2054" s="174">
        <v>4.4291999999999998</v>
      </c>
    </row>
    <row r="2055" spans="1:10" ht="24" customHeight="1" x14ac:dyDescent="0.2">
      <c r="A2055" s="172" t="s">
        <v>137</v>
      </c>
      <c r="B2055" s="161" t="s">
        <v>110</v>
      </c>
      <c r="C2055" s="172" t="s">
        <v>946</v>
      </c>
      <c r="D2055" s="172" t="s">
        <v>947</v>
      </c>
      <c r="E2055" s="162">
        <v>0.40429999999999999</v>
      </c>
      <c r="F2055" s="164" t="s">
        <v>25</v>
      </c>
      <c r="G2055" s="389">
        <v>36.755899999999997</v>
      </c>
      <c r="H2055" s="389"/>
      <c r="I2055" s="386"/>
      <c r="J2055" s="174">
        <v>14.8604</v>
      </c>
    </row>
    <row r="2056" spans="1:10" ht="20.100000000000001" customHeight="1" x14ac:dyDescent="0.2">
      <c r="A2056" s="345"/>
      <c r="B2056" s="345"/>
      <c r="C2056" s="345"/>
      <c r="D2056" s="345"/>
      <c r="E2056" s="345"/>
      <c r="F2056" s="345" t="s">
        <v>530</v>
      </c>
      <c r="G2056" s="345"/>
      <c r="H2056" s="345"/>
      <c r="I2056" s="345"/>
      <c r="J2056" s="163">
        <v>19.920000000000002</v>
      </c>
    </row>
    <row r="2057" spans="1:10" ht="20.100000000000001" customHeight="1" x14ac:dyDescent="0.2">
      <c r="A2057" s="168" t="s">
        <v>533</v>
      </c>
      <c r="B2057" s="133" t="s">
        <v>9</v>
      </c>
      <c r="C2057" s="168" t="s">
        <v>137</v>
      </c>
      <c r="D2057" s="168" t="s">
        <v>534</v>
      </c>
      <c r="E2057" s="133" t="s">
        <v>8</v>
      </c>
      <c r="F2057" s="133" t="s">
        <v>471</v>
      </c>
      <c r="G2057" s="169" t="s">
        <v>268</v>
      </c>
      <c r="H2057" s="350" t="s">
        <v>513</v>
      </c>
      <c r="I2057" s="350"/>
      <c r="J2057" s="133" t="s">
        <v>473</v>
      </c>
    </row>
    <row r="2058" spans="1:10" ht="39" customHeight="1" x14ac:dyDescent="0.2">
      <c r="A2058" s="170" t="s">
        <v>535</v>
      </c>
      <c r="B2058" s="155" t="s">
        <v>110</v>
      </c>
      <c r="C2058" s="170" t="s">
        <v>942</v>
      </c>
      <c r="D2058" s="170" t="s">
        <v>536</v>
      </c>
      <c r="E2058" s="155">
        <v>5914655</v>
      </c>
      <c r="F2058" s="157">
        <v>2.0000000000000002E-5</v>
      </c>
      <c r="G2058" s="156" t="s">
        <v>120</v>
      </c>
      <c r="H2058" s="388">
        <v>35.18</v>
      </c>
      <c r="I2058" s="387"/>
      <c r="J2058" s="173">
        <v>6.9999999999999999E-4</v>
      </c>
    </row>
    <row r="2059" spans="1:10" ht="39" customHeight="1" x14ac:dyDescent="0.2">
      <c r="A2059" s="170" t="s">
        <v>535</v>
      </c>
      <c r="B2059" s="155" t="s">
        <v>110</v>
      </c>
      <c r="C2059" s="170" t="s">
        <v>908</v>
      </c>
      <c r="D2059" s="170" t="s">
        <v>536</v>
      </c>
      <c r="E2059" s="155">
        <v>5914655</v>
      </c>
      <c r="F2059" s="157">
        <v>2.0000000000000002E-5</v>
      </c>
      <c r="G2059" s="156" t="s">
        <v>120</v>
      </c>
      <c r="H2059" s="388">
        <v>35.18</v>
      </c>
      <c r="I2059" s="387"/>
      <c r="J2059" s="173">
        <v>6.9999999999999999E-4</v>
      </c>
    </row>
    <row r="2060" spans="1:10" ht="39" customHeight="1" x14ac:dyDescent="0.2">
      <c r="A2060" s="170" t="s">
        <v>535</v>
      </c>
      <c r="B2060" s="155" t="s">
        <v>110</v>
      </c>
      <c r="C2060" s="170" t="s">
        <v>944</v>
      </c>
      <c r="D2060" s="170" t="s">
        <v>536</v>
      </c>
      <c r="E2060" s="155">
        <v>5914655</v>
      </c>
      <c r="F2060" s="157">
        <v>3.0400000000000002E-3</v>
      </c>
      <c r="G2060" s="156" t="s">
        <v>120</v>
      </c>
      <c r="H2060" s="388">
        <v>35.18</v>
      </c>
      <c r="I2060" s="387"/>
      <c r="J2060" s="173">
        <v>0.1069</v>
      </c>
    </row>
    <row r="2061" spans="1:10" ht="39" customHeight="1" x14ac:dyDescent="0.2">
      <c r="A2061" s="170" t="s">
        <v>535</v>
      </c>
      <c r="B2061" s="155" t="s">
        <v>110</v>
      </c>
      <c r="C2061" s="170" t="s">
        <v>946</v>
      </c>
      <c r="D2061" s="170" t="s">
        <v>536</v>
      </c>
      <c r="E2061" s="155">
        <v>5914655</v>
      </c>
      <c r="F2061" s="157">
        <v>1.0109999999999999E-2</v>
      </c>
      <c r="G2061" s="156" t="s">
        <v>120</v>
      </c>
      <c r="H2061" s="388">
        <v>35.18</v>
      </c>
      <c r="I2061" s="387"/>
      <c r="J2061" s="173">
        <v>0.35570000000000002</v>
      </c>
    </row>
    <row r="2062" spans="1:10" ht="20.100000000000001" customHeight="1" x14ac:dyDescent="0.2">
      <c r="A2062" s="345"/>
      <c r="B2062" s="345"/>
      <c r="C2062" s="345"/>
      <c r="D2062" s="345"/>
      <c r="E2062" s="345"/>
      <c r="F2062" s="345" t="s">
        <v>537</v>
      </c>
      <c r="G2062" s="345"/>
      <c r="H2062" s="345"/>
      <c r="I2062" s="345"/>
      <c r="J2062" s="163">
        <v>0.46400000000000002</v>
      </c>
    </row>
    <row r="2063" spans="1:10" ht="20.100000000000001" customHeight="1" x14ac:dyDescent="0.2">
      <c r="A2063" s="168" t="s">
        <v>538</v>
      </c>
      <c r="B2063" s="133" t="s">
        <v>9</v>
      </c>
      <c r="C2063" s="168" t="s">
        <v>137</v>
      </c>
      <c r="D2063" s="168" t="s">
        <v>539</v>
      </c>
      <c r="E2063" s="133" t="s">
        <v>471</v>
      </c>
      <c r="F2063" s="133" t="s">
        <v>268</v>
      </c>
      <c r="G2063" s="348" t="s">
        <v>540</v>
      </c>
      <c r="H2063" s="350"/>
      <c r="I2063" s="350"/>
      <c r="J2063" s="133" t="s">
        <v>473</v>
      </c>
    </row>
    <row r="2064" spans="1:10" ht="20.100000000000001" customHeight="1" x14ac:dyDescent="0.2">
      <c r="A2064" s="169"/>
      <c r="B2064" s="169"/>
      <c r="C2064" s="169"/>
      <c r="D2064" s="169"/>
      <c r="E2064" s="169"/>
      <c r="F2064" s="169"/>
      <c r="G2064" s="169" t="s">
        <v>541</v>
      </c>
      <c r="H2064" s="169" t="s">
        <v>542</v>
      </c>
      <c r="I2064" s="169" t="s">
        <v>543</v>
      </c>
      <c r="J2064" s="169"/>
    </row>
    <row r="2065" spans="1:10" ht="50.1" customHeight="1" x14ac:dyDescent="0.2">
      <c r="A2065" s="170" t="s">
        <v>539</v>
      </c>
      <c r="B2065" s="155" t="s">
        <v>110</v>
      </c>
      <c r="C2065" s="170" t="s">
        <v>942</v>
      </c>
      <c r="D2065" s="170" t="s">
        <v>948</v>
      </c>
      <c r="E2065" s="157">
        <v>2.0000000000000002E-5</v>
      </c>
      <c r="F2065" s="156" t="s">
        <v>341</v>
      </c>
      <c r="G2065" s="155" t="s">
        <v>1134</v>
      </c>
      <c r="H2065" s="155" t="s">
        <v>1135</v>
      </c>
      <c r="I2065" s="155" t="s">
        <v>1136</v>
      </c>
      <c r="J2065" s="173">
        <v>0</v>
      </c>
    </row>
    <row r="2066" spans="1:10" ht="50.1" customHeight="1" x14ac:dyDescent="0.2">
      <c r="A2066" s="170" t="s">
        <v>539</v>
      </c>
      <c r="B2066" s="155" t="s">
        <v>110</v>
      </c>
      <c r="C2066" s="170" t="s">
        <v>908</v>
      </c>
      <c r="D2066" s="170" t="s">
        <v>913</v>
      </c>
      <c r="E2066" s="157">
        <v>2.0000000000000002E-5</v>
      </c>
      <c r="F2066" s="156" t="s">
        <v>341</v>
      </c>
      <c r="G2066" s="155" t="s">
        <v>1134</v>
      </c>
      <c r="H2066" s="155" t="s">
        <v>1135</v>
      </c>
      <c r="I2066" s="155" t="s">
        <v>1136</v>
      </c>
      <c r="J2066" s="173">
        <v>0</v>
      </c>
    </row>
    <row r="2067" spans="1:10" ht="50.1" customHeight="1" x14ac:dyDescent="0.2">
      <c r="A2067" s="170" t="s">
        <v>539</v>
      </c>
      <c r="B2067" s="155" t="s">
        <v>110</v>
      </c>
      <c r="C2067" s="170" t="s">
        <v>944</v>
      </c>
      <c r="D2067" s="170" t="s">
        <v>949</v>
      </c>
      <c r="E2067" s="157">
        <v>3.0400000000000002E-3</v>
      </c>
      <c r="F2067" s="156" t="s">
        <v>341</v>
      </c>
      <c r="G2067" s="155" t="s">
        <v>1134</v>
      </c>
      <c r="H2067" s="155" t="s">
        <v>1135</v>
      </c>
      <c r="I2067" s="155" t="s">
        <v>1136</v>
      </c>
      <c r="J2067" s="173">
        <v>0</v>
      </c>
    </row>
    <row r="2068" spans="1:10" ht="50.1" customHeight="1" x14ac:dyDescent="0.2">
      <c r="A2068" s="170" t="s">
        <v>539</v>
      </c>
      <c r="B2068" s="155" t="s">
        <v>110</v>
      </c>
      <c r="C2068" s="170" t="s">
        <v>946</v>
      </c>
      <c r="D2068" s="170" t="s">
        <v>950</v>
      </c>
      <c r="E2068" s="157">
        <v>1.0109999999999999E-2</v>
      </c>
      <c r="F2068" s="156" t="s">
        <v>341</v>
      </c>
      <c r="G2068" s="155" t="s">
        <v>1134</v>
      </c>
      <c r="H2068" s="155" t="s">
        <v>1135</v>
      </c>
      <c r="I2068" s="155" t="s">
        <v>1136</v>
      </c>
      <c r="J2068" s="173">
        <v>0</v>
      </c>
    </row>
    <row r="2069" spans="1:10" ht="20.100000000000001" customHeight="1" x14ac:dyDescent="0.2">
      <c r="A2069" s="345"/>
      <c r="B2069" s="345"/>
      <c r="C2069" s="345"/>
      <c r="D2069" s="345"/>
      <c r="E2069" s="345"/>
      <c r="F2069" s="345" t="s">
        <v>547</v>
      </c>
      <c r="G2069" s="345"/>
      <c r="H2069" s="345"/>
      <c r="I2069" s="345"/>
      <c r="J2069" s="163">
        <v>0</v>
      </c>
    </row>
    <row r="2070" spans="1:10" ht="25.5" x14ac:dyDescent="0.2">
      <c r="A2070" s="171"/>
      <c r="B2070" s="171"/>
      <c r="C2070" s="171"/>
      <c r="D2070" s="171"/>
      <c r="E2070" s="171" t="s">
        <v>465</v>
      </c>
      <c r="F2070" s="159">
        <v>48.597453399999999</v>
      </c>
      <c r="G2070" s="171" t="s">
        <v>466</v>
      </c>
      <c r="H2070" s="159">
        <v>0</v>
      </c>
      <c r="I2070" s="171" t="s">
        <v>467</v>
      </c>
      <c r="J2070" s="159">
        <v>48.597453430794168</v>
      </c>
    </row>
    <row r="2071" spans="1:10" ht="15" thickBot="1" x14ac:dyDescent="0.25">
      <c r="A2071" s="171"/>
      <c r="B2071" s="171"/>
      <c r="C2071" s="171"/>
      <c r="D2071" s="171"/>
      <c r="E2071" s="171" t="s">
        <v>468</v>
      </c>
      <c r="F2071" s="159">
        <v>17.14</v>
      </c>
      <c r="G2071" s="171"/>
      <c r="H2071" s="384" t="s">
        <v>469</v>
      </c>
      <c r="I2071" s="384"/>
      <c r="J2071" s="159">
        <v>90.49</v>
      </c>
    </row>
    <row r="2072" spans="1:10" ht="0.95" customHeight="1" thickTop="1" x14ac:dyDescent="0.2">
      <c r="A2072" s="160"/>
      <c r="B2072" s="160"/>
      <c r="C2072" s="160"/>
      <c r="D2072" s="160"/>
      <c r="E2072" s="160"/>
      <c r="F2072" s="160"/>
      <c r="G2072" s="160"/>
      <c r="H2072" s="160"/>
      <c r="I2072" s="160"/>
      <c r="J2072" s="160"/>
    </row>
    <row r="2073" spans="1:10" ht="18" customHeight="1" x14ac:dyDescent="0.2">
      <c r="A2073" s="168"/>
      <c r="B2073" s="133" t="s">
        <v>8</v>
      </c>
      <c r="C2073" s="168" t="s">
        <v>9</v>
      </c>
      <c r="D2073" s="168" t="s">
        <v>10</v>
      </c>
      <c r="E2073" s="349" t="s">
        <v>454</v>
      </c>
      <c r="F2073" s="349"/>
      <c r="G2073" s="169" t="s">
        <v>11</v>
      </c>
      <c r="H2073" s="133" t="s">
        <v>12</v>
      </c>
      <c r="I2073" s="133" t="s">
        <v>13</v>
      </c>
      <c r="J2073" s="133" t="s">
        <v>15</v>
      </c>
    </row>
    <row r="2074" spans="1:10" ht="26.1" customHeight="1" x14ac:dyDescent="0.2">
      <c r="A2074" s="138" t="s">
        <v>133</v>
      </c>
      <c r="B2074" s="139" t="s">
        <v>951</v>
      </c>
      <c r="C2074" s="138" t="s">
        <v>110</v>
      </c>
      <c r="D2074" s="138" t="s">
        <v>592</v>
      </c>
      <c r="E2074" s="385" t="s">
        <v>449</v>
      </c>
      <c r="F2074" s="385"/>
      <c r="G2074" s="140" t="s">
        <v>336</v>
      </c>
      <c r="H2074" s="154">
        <v>1</v>
      </c>
      <c r="I2074" s="141">
        <v>3.7</v>
      </c>
      <c r="J2074" s="141">
        <v>3.7</v>
      </c>
    </row>
    <row r="2075" spans="1:10" ht="20.100000000000001" customHeight="1" x14ac:dyDescent="0.2">
      <c r="A2075" s="168" t="s">
        <v>169</v>
      </c>
      <c r="B2075" s="133" t="s">
        <v>8</v>
      </c>
      <c r="C2075" s="168" t="s">
        <v>9</v>
      </c>
      <c r="D2075" s="168" t="s">
        <v>470</v>
      </c>
      <c r="E2075" s="133" t="s">
        <v>471</v>
      </c>
      <c r="F2075" s="350" t="s">
        <v>472</v>
      </c>
      <c r="G2075" s="350"/>
      <c r="H2075" s="350"/>
      <c r="I2075" s="350"/>
      <c r="J2075" s="133" t="s">
        <v>473</v>
      </c>
    </row>
    <row r="2076" spans="1:10" ht="24" customHeight="1" x14ac:dyDescent="0.2">
      <c r="A2076" s="172" t="s">
        <v>137</v>
      </c>
      <c r="B2076" s="161" t="s">
        <v>737</v>
      </c>
      <c r="C2076" s="172" t="s">
        <v>110</v>
      </c>
      <c r="D2076" s="172" t="s">
        <v>738</v>
      </c>
      <c r="E2076" s="162">
        <v>1</v>
      </c>
      <c r="F2076" s="172"/>
      <c r="G2076" s="172"/>
      <c r="H2076" s="172"/>
      <c r="I2076" s="174">
        <v>25.172000000000001</v>
      </c>
      <c r="J2076" s="174">
        <v>25.172000000000001</v>
      </c>
    </row>
    <row r="2077" spans="1:10" ht="24" customHeight="1" x14ac:dyDescent="0.2">
      <c r="A2077" s="172" t="s">
        <v>137</v>
      </c>
      <c r="B2077" s="161" t="s">
        <v>517</v>
      </c>
      <c r="C2077" s="172" t="s">
        <v>110</v>
      </c>
      <c r="D2077" s="172" t="s">
        <v>518</v>
      </c>
      <c r="E2077" s="162">
        <v>1</v>
      </c>
      <c r="F2077" s="172"/>
      <c r="G2077" s="172"/>
      <c r="H2077" s="172"/>
      <c r="I2077" s="174">
        <v>28.6557</v>
      </c>
      <c r="J2077" s="174">
        <v>28.6557</v>
      </c>
    </row>
    <row r="2078" spans="1:10" ht="20.100000000000001" customHeight="1" x14ac:dyDescent="0.2">
      <c r="A2078" s="345"/>
      <c r="B2078" s="345"/>
      <c r="C2078" s="345"/>
      <c r="D2078" s="345"/>
      <c r="E2078" s="345"/>
      <c r="F2078" s="345" t="s">
        <v>474</v>
      </c>
      <c r="G2078" s="345"/>
      <c r="H2078" s="345"/>
      <c r="I2078" s="345"/>
      <c r="J2078" s="163">
        <v>53.8277</v>
      </c>
    </row>
    <row r="2079" spans="1:10" ht="20.100000000000001" customHeight="1" x14ac:dyDescent="0.2">
      <c r="A2079" s="345"/>
      <c r="B2079" s="345"/>
      <c r="C2079" s="345"/>
      <c r="D2079" s="345"/>
      <c r="E2079" s="345"/>
      <c r="F2079" s="345" t="s">
        <v>475</v>
      </c>
      <c r="G2079" s="345"/>
      <c r="H2079" s="345"/>
      <c r="I2079" s="345"/>
      <c r="J2079" s="163">
        <v>0</v>
      </c>
    </row>
    <row r="2080" spans="1:10" ht="20.100000000000001" customHeight="1" x14ac:dyDescent="0.2">
      <c r="A2080" s="345"/>
      <c r="B2080" s="345"/>
      <c r="C2080" s="345"/>
      <c r="D2080" s="345"/>
      <c r="E2080" s="345"/>
      <c r="F2080" s="345" t="s">
        <v>476</v>
      </c>
      <c r="G2080" s="345"/>
      <c r="H2080" s="345"/>
      <c r="I2080" s="345"/>
      <c r="J2080" s="163">
        <v>53.8277</v>
      </c>
    </row>
    <row r="2081" spans="1:10" ht="20.100000000000001" customHeight="1" x14ac:dyDescent="0.2">
      <c r="A2081" s="345"/>
      <c r="B2081" s="345"/>
      <c r="C2081" s="345"/>
      <c r="D2081" s="345"/>
      <c r="E2081" s="345"/>
      <c r="F2081" s="345" t="s">
        <v>477</v>
      </c>
      <c r="G2081" s="345"/>
      <c r="H2081" s="345"/>
      <c r="I2081" s="345"/>
      <c r="J2081" s="163">
        <v>0</v>
      </c>
    </row>
    <row r="2082" spans="1:10" ht="20.100000000000001" customHeight="1" x14ac:dyDescent="0.2">
      <c r="A2082" s="345"/>
      <c r="B2082" s="345"/>
      <c r="C2082" s="345"/>
      <c r="D2082" s="345"/>
      <c r="E2082" s="345"/>
      <c r="F2082" s="345" t="s">
        <v>478</v>
      </c>
      <c r="G2082" s="345"/>
      <c r="H2082" s="345"/>
      <c r="I2082" s="345"/>
      <c r="J2082" s="163">
        <v>0</v>
      </c>
    </row>
    <row r="2083" spans="1:10" ht="20.100000000000001" customHeight="1" x14ac:dyDescent="0.2">
      <c r="A2083" s="345"/>
      <c r="B2083" s="345"/>
      <c r="C2083" s="345"/>
      <c r="D2083" s="345"/>
      <c r="E2083" s="345"/>
      <c r="F2083" s="345" t="s">
        <v>479</v>
      </c>
      <c r="G2083" s="345"/>
      <c r="H2083" s="345"/>
      <c r="I2083" s="345"/>
      <c r="J2083" s="163">
        <v>100</v>
      </c>
    </row>
    <row r="2084" spans="1:10" ht="20.100000000000001" customHeight="1" x14ac:dyDescent="0.2">
      <c r="A2084" s="345"/>
      <c r="B2084" s="345"/>
      <c r="C2084" s="345"/>
      <c r="D2084" s="345"/>
      <c r="E2084" s="345"/>
      <c r="F2084" s="345" t="s">
        <v>480</v>
      </c>
      <c r="G2084" s="345"/>
      <c r="H2084" s="345"/>
      <c r="I2084" s="345"/>
      <c r="J2084" s="163">
        <v>0.5383</v>
      </c>
    </row>
    <row r="2085" spans="1:10" ht="20.100000000000001" customHeight="1" x14ac:dyDescent="0.2">
      <c r="A2085" s="168" t="s">
        <v>179</v>
      </c>
      <c r="B2085" s="133" t="s">
        <v>9</v>
      </c>
      <c r="C2085" s="168" t="s">
        <v>8</v>
      </c>
      <c r="D2085" s="168" t="s">
        <v>521</v>
      </c>
      <c r="E2085" s="133" t="s">
        <v>471</v>
      </c>
      <c r="F2085" s="133" t="s">
        <v>268</v>
      </c>
      <c r="G2085" s="350" t="s">
        <v>513</v>
      </c>
      <c r="H2085" s="350"/>
      <c r="I2085" s="350"/>
      <c r="J2085" s="133" t="s">
        <v>473</v>
      </c>
    </row>
    <row r="2086" spans="1:10" ht="24" customHeight="1" x14ac:dyDescent="0.2">
      <c r="A2086" s="172" t="s">
        <v>137</v>
      </c>
      <c r="B2086" s="161" t="s">
        <v>110</v>
      </c>
      <c r="C2086" s="172" t="s">
        <v>946</v>
      </c>
      <c r="D2086" s="172" t="s">
        <v>947</v>
      </c>
      <c r="E2086" s="162">
        <v>8.4000000000000005E-2</v>
      </c>
      <c r="F2086" s="164" t="s">
        <v>25</v>
      </c>
      <c r="G2086" s="389">
        <v>36.755899999999997</v>
      </c>
      <c r="H2086" s="389"/>
      <c r="I2086" s="386"/>
      <c r="J2086" s="174">
        <v>3.0874999999999999</v>
      </c>
    </row>
    <row r="2087" spans="1:10" ht="20.100000000000001" customHeight="1" x14ac:dyDescent="0.2">
      <c r="A2087" s="345"/>
      <c r="B2087" s="345"/>
      <c r="C2087" s="345"/>
      <c r="D2087" s="345"/>
      <c r="E2087" s="345"/>
      <c r="F2087" s="345" t="s">
        <v>530</v>
      </c>
      <c r="G2087" s="345"/>
      <c r="H2087" s="345"/>
      <c r="I2087" s="345"/>
      <c r="J2087" s="163">
        <v>3.0874999999999999</v>
      </c>
    </row>
    <row r="2088" spans="1:10" ht="20.100000000000001" customHeight="1" x14ac:dyDescent="0.2">
      <c r="A2088" s="168" t="s">
        <v>533</v>
      </c>
      <c r="B2088" s="133" t="s">
        <v>9</v>
      </c>
      <c r="C2088" s="168" t="s">
        <v>137</v>
      </c>
      <c r="D2088" s="168" t="s">
        <v>534</v>
      </c>
      <c r="E2088" s="133" t="s">
        <v>8</v>
      </c>
      <c r="F2088" s="133" t="s">
        <v>471</v>
      </c>
      <c r="G2088" s="169" t="s">
        <v>268</v>
      </c>
      <c r="H2088" s="350" t="s">
        <v>513</v>
      </c>
      <c r="I2088" s="350"/>
      <c r="J2088" s="133" t="s">
        <v>473</v>
      </c>
    </row>
    <row r="2089" spans="1:10" ht="39" customHeight="1" x14ac:dyDescent="0.2">
      <c r="A2089" s="170" t="s">
        <v>535</v>
      </c>
      <c r="B2089" s="155" t="s">
        <v>110</v>
      </c>
      <c r="C2089" s="170" t="s">
        <v>946</v>
      </c>
      <c r="D2089" s="170" t="s">
        <v>536</v>
      </c>
      <c r="E2089" s="155">
        <v>5914655</v>
      </c>
      <c r="F2089" s="157">
        <v>2.0999999999999999E-3</v>
      </c>
      <c r="G2089" s="156" t="s">
        <v>120</v>
      </c>
      <c r="H2089" s="388">
        <v>35.18</v>
      </c>
      <c r="I2089" s="387"/>
      <c r="J2089" s="173">
        <v>7.3899999999999993E-2</v>
      </c>
    </row>
    <row r="2090" spans="1:10" ht="20.100000000000001" customHeight="1" x14ac:dyDescent="0.2">
      <c r="A2090" s="345"/>
      <c r="B2090" s="345"/>
      <c r="C2090" s="345"/>
      <c r="D2090" s="345"/>
      <c r="E2090" s="345"/>
      <c r="F2090" s="345" t="s">
        <v>537</v>
      </c>
      <c r="G2090" s="345"/>
      <c r="H2090" s="345"/>
      <c r="I2090" s="345"/>
      <c r="J2090" s="163">
        <v>7.3899999999999993E-2</v>
      </c>
    </row>
    <row r="2091" spans="1:10" ht="20.100000000000001" customHeight="1" x14ac:dyDescent="0.2">
      <c r="A2091" s="168" t="s">
        <v>538</v>
      </c>
      <c r="B2091" s="133" t="s">
        <v>9</v>
      </c>
      <c r="C2091" s="168" t="s">
        <v>137</v>
      </c>
      <c r="D2091" s="168" t="s">
        <v>539</v>
      </c>
      <c r="E2091" s="133" t="s">
        <v>471</v>
      </c>
      <c r="F2091" s="133" t="s">
        <v>268</v>
      </c>
      <c r="G2091" s="348" t="s">
        <v>540</v>
      </c>
      <c r="H2091" s="350"/>
      <c r="I2091" s="350"/>
      <c r="J2091" s="133" t="s">
        <v>473</v>
      </c>
    </row>
    <row r="2092" spans="1:10" ht="20.100000000000001" customHeight="1" x14ac:dyDescent="0.2">
      <c r="A2092" s="169"/>
      <c r="B2092" s="169"/>
      <c r="C2092" s="169"/>
      <c r="D2092" s="169"/>
      <c r="E2092" s="169"/>
      <c r="F2092" s="169"/>
      <c r="G2092" s="169" t="s">
        <v>541</v>
      </c>
      <c r="H2092" s="169" t="s">
        <v>542</v>
      </c>
      <c r="I2092" s="169" t="s">
        <v>543</v>
      </c>
      <c r="J2092" s="169"/>
    </row>
    <row r="2093" spans="1:10" ht="50.1" customHeight="1" x14ac:dyDescent="0.2">
      <c r="A2093" s="170" t="s">
        <v>539</v>
      </c>
      <c r="B2093" s="155" t="s">
        <v>110</v>
      </c>
      <c r="C2093" s="170" t="s">
        <v>946</v>
      </c>
      <c r="D2093" s="170" t="s">
        <v>950</v>
      </c>
      <c r="E2093" s="157">
        <v>2.0999999999999999E-3</v>
      </c>
      <c r="F2093" s="156" t="s">
        <v>341</v>
      </c>
      <c r="G2093" s="155" t="s">
        <v>1134</v>
      </c>
      <c r="H2093" s="155" t="s">
        <v>1135</v>
      </c>
      <c r="I2093" s="155" t="s">
        <v>1136</v>
      </c>
      <c r="J2093" s="173">
        <v>0</v>
      </c>
    </row>
    <row r="2094" spans="1:10" ht="20.100000000000001" customHeight="1" x14ac:dyDescent="0.2">
      <c r="A2094" s="345"/>
      <c r="B2094" s="345"/>
      <c r="C2094" s="345"/>
      <c r="D2094" s="345"/>
      <c r="E2094" s="345"/>
      <c r="F2094" s="345" t="s">
        <v>547</v>
      </c>
      <c r="G2094" s="345"/>
      <c r="H2094" s="345"/>
      <c r="I2094" s="345"/>
      <c r="J2094" s="163">
        <v>0</v>
      </c>
    </row>
    <row r="2095" spans="1:10" ht="25.5" x14ac:dyDescent="0.2">
      <c r="A2095" s="171"/>
      <c r="B2095" s="171"/>
      <c r="C2095" s="171"/>
      <c r="D2095" s="171"/>
      <c r="E2095" s="171" t="s">
        <v>465</v>
      </c>
      <c r="F2095" s="159">
        <v>0.56256048784440837</v>
      </c>
      <c r="G2095" s="171" t="s">
        <v>466</v>
      </c>
      <c r="H2095" s="159">
        <v>0</v>
      </c>
      <c r="I2095" s="171" t="s">
        <v>467</v>
      </c>
      <c r="J2095" s="159">
        <v>0.56256048784440837</v>
      </c>
    </row>
    <row r="2096" spans="1:10" ht="15" thickBot="1" x14ac:dyDescent="0.25">
      <c r="A2096" s="171"/>
      <c r="B2096" s="171"/>
      <c r="C2096" s="171"/>
      <c r="D2096" s="171"/>
      <c r="E2096" s="171" t="s">
        <v>468</v>
      </c>
      <c r="F2096" s="159">
        <v>0.86</v>
      </c>
      <c r="G2096" s="171"/>
      <c r="H2096" s="384" t="s">
        <v>469</v>
      </c>
      <c r="I2096" s="384"/>
      <c r="J2096" s="159">
        <v>4.5599999999999996</v>
      </c>
    </row>
    <row r="2097" spans="1:10" ht="0.95" customHeight="1" thickTop="1" x14ac:dyDescent="0.2">
      <c r="A2097" s="160"/>
      <c r="B2097" s="160"/>
      <c r="C2097" s="160"/>
      <c r="D2097" s="160"/>
      <c r="E2097" s="160"/>
      <c r="F2097" s="160"/>
      <c r="G2097" s="160"/>
      <c r="H2097" s="160"/>
      <c r="I2097" s="160"/>
      <c r="J2097" s="160"/>
    </row>
    <row r="2098" spans="1:10" ht="18" customHeight="1" x14ac:dyDescent="0.2">
      <c r="A2098" s="168"/>
      <c r="B2098" s="133" t="s">
        <v>8</v>
      </c>
      <c r="C2098" s="168" t="s">
        <v>9</v>
      </c>
      <c r="D2098" s="168" t="s">
        <v>10</v>
      </c>
      <c r="E2098" s="349" t="s">
        <v>454</v>
      </c>
      <c r="F2098" s="349"/>
      <c r="G2098" s="169" t="s">
        <v>11</v>
      </c>
      <c r="H2098" s="133" t="s">
        <v>12</v>
      </c>
      <c r="I2098" s="133" t="s">
        <v>13</v>
      </c>
      <c r="J2098" s="133" t="s">
        <v>15</v>
      </c>
    </row>
    <row r="2099" spans="1:10" ht="24" customHeight="1" x14ac:dyDescent="0.2">
      <c r="A2099" s="138" t="s">
        <v>133</v>
      </c>
      <c r="B2099" s="139" t="s">
        <v>1168</v>
      </c>
      <c r="C2099" s="138" t="s">
        <v>23</v>
      </c>
      <c r="D2099" s="138" t="s">
        <v>1169</v>
      </c>
      <c r="E2099" s="385" t="s">
        <v>459</v>
      </c>
      <c r="F2099" s="385"/>
      <c r="G2099" s="140" t="s">
        <v>39</v>
      </c>
      <c r="H2099" s="154">
        <v>1</v>
      </c>
      <c r="I2099" s="141">
        <v>25.89</v>
      </c>
      <c r="J2099" s="141">
        <v>25.89</v>
      </c>
    </row>
    <row r="2100" spans="1:10" ht="26.1" customHeight="1" x14ac:dyDescent="0.2">
      <c r="A2100" s="170" t="s">
        <v>134</v>
      </c>
      <c r="B2100" s="155" t="s">
        <v>1295</v>
      </c>
      <c r="C2100" s="170" t="s">
        <v>23</v>
      </c>
      <c r="D2100" s="170" t="s">
        <v>1296</v>
      </c>
      <c r="E2100" s="387" t="s">
        <v>459</v>
      </c>
      <c r="F2100" s="387"/>
      <c r="G2100" s="156" t="s">
        <v>39</v>
      </c>
      <c r="H2100" s="157">
        <v>1</v>
      </c>
      <c r="I2100" s="158">
        <v>0.09</v>
      </c>
      <c r="J2100" s="158">
        <v>0.09</v>
      </c>
    </row>
    <row r="2101" spans="1:10" ht="26.1" customHeight="1" x14ac:dyDescent="0.2">
      <c r="A2101" s="172" t="s">
        <v>137</v>
      </c>
      <c r="B2101" s="161" t="s">
        <v>705</v>
      </c>
      <c r="C2101" s="172" t="s">
        <v>23</v>
      </c>
      <c r="D2101" s="172" t="s">
        <v>706</v>
      </c>
      <c r="E2101" s="386" t="s">
        <v>707</v>
      </c>
      <c r="F2101" s="386"/>
      <c r="G2101" s="164" t="s">
        <v>39</v>
      </c>
      <c r="H2101" s="162">
        <v>1</v>
      </c>
      <c r="I2101" s="165">
        <v>1.82</v>
      </c>
      <c r="J2101" s="165">
        <v>1.82</v>
      </c>
    </row>
    <row r="2102" spans="1:10" ht="26.1" customHeight="1" x14ac:dyDescent="0.2">
      <c r="A2102" s="172" t="s">
        <v>137</v>
      </c>
      <c r="B2102" s="161" t="s">
        <v>708</v>
      </c>
      <c r="C2102" s="172" t="s">
        <v>23</v>
      </c>
      <c r="D2102" s="172" t="s">
        <v>709</v>
      </c>
      <c r="E2102" s="386" t="s">
        <v>707</v>
      </c>
      <c r="F2102" s="386"/>
      <c r="G2102" s="164" t="s">
        <v>39</v>
      </c>
      <c r="H2102" s="162">
        <v>1</v>
      </c>
      <c r="I2102" s="165">
        <v>1.02</v>
      </c>
      <c r="J2102" s="165">
        <v>1.02</v>
      </c>
    </row>
    <row r="2103" spans="1:10" ht="26.1" customHeight="1" x14ac:dyDescent="0.2">
      <c r="A2103" s="172" t="s">
        <v>137</v>
      </c>
      <c r="B2103" s="161" t="s">
        <v>710</v>
      </c>
      <c r="C2103" s="172" t="s">
        <v>23</v>
      </c>
      <c r="D2103" s="172" t="s">
        <v>711</v>
      </c>
      <c r="E2103" s="386" t="s">
        <v>707</v>
      </c>
      <c r="F2103" s="386"/>
      <c r="G2103" s="164" t="s">
        <v>39</v>
      </c>
      <c r="H2103" s="162">
        <v>1</v>
      </c>
      <c r="I2103" s="165">
        <v>1.36</v>
      </c>
      <c r="J2103" s="165">
        <v>1.36</v>
      </c>
    </row>
    <row r="2104" spans="1:10" ht="26.1" customHeight="1" x14ac:dyDescent="0.2">
      <c r="A2104" s="172" t="s">
        <v>137</v>
      </c>
      <c r="B2104" s="161" t="s">
        <v>712</v>
      </c>
      <c r="C2104" s="172" t="s">
        <v>23</v>
      </c>
      <c r="D2104" s="172" t="s">
        <v>713</v>
      </c>
      <c r="E2104" s="386" t="s">
        <v>707</v>
      </c>
      <c r="F2104" s="386"/>
      <c r="G2104" s="164" t="s">
        <v>39</v>
      </c>
      <c r="H2104" s="162">
        <v>1</v>
      </c>
      <c r="I2104" s="165">
        <v>0.11</v>
      </c>
      <c r="J2104" s="165">
        <v>0.11</v>
      </c>
    </row>
    <row r="2105" spans="1:10" ht="26.1" customHeight="1" x14ac:dyDescent="0.2">
      <c r="A2105" s="172" t="s">
        <v>137</v>
      </c>
      <c r="B2105" s="161" t="s">
        <v>1246</v>
      </c>
      <c r="C2105" s="172" t="s">
        <v>23</v>
      </c>
      <c r="D2105" s="172" t="s">
        <v>1247</v>
      </c>
      <c r="E2105" s="386" t="s">
        <v>707</v>
      </c>
      <c r="F2105" s="386"/>
      <c r="G2105" s="164" t="s">
        <v>39</v>
      </c>
      <c r="H2105" s="162">
        <v>1</v>
      </c>
      <c r="I2105" s="165">
        <v>0.71</v>
      </c>
      <c r="J2105" s="165">
        <v>0.71</v>
      </c>
    </row>
    <row r="2106" spans="1:10" ht="26.1" customHeight="1" x14ac:dyDescent="0.2">
      <c r="A2106" s="172" t="s">
        <v>137</v>
      </c>
      <c r="B2106" s="161" t="s">
        <v>1248</v>
      </c>
      <c r="C2106" s="172" t="s">
        <v>23</v>
      </c>
      <c r="D2106" s="172" t="s">
        <v>1249</v>
      </c>
      <c r="E2106" s="386" t="s">
        <v>707</v>
      </c>
      <c r="F2106" s="386"/>
      <c r="G2106" s="164" t="s">
        <v>39</v>
      </c>
      <c r="H2106" s="162">
        <v>1</v>
      </c>
      <c r="I2106" s="165">
        <v>1.62</v>
      </c>
      <c r="J2106" s="165">
        <v>1.62</v>
      </c>
    </row>
    <row r="2107" spans="1:10" ht="24" customHeight="1" x14ac:dyDescent="0.2">
      <c r="A2107" s="172" t="s">
        <v>137</v>
      </c>
      <c r="B2107" s="161" t="s">
        <v>1297</v>
      </c>
      <c r="C2107" s="172" t="s">
        <v>23</v>
      </c>
      <c r="D2107" s="172" t="s">
        <v>1298</v>
      </c>
      <c r="E2107" s="386" t="s">
        <v>470</v>
      </c>
      <c r="F2107" s="386"/>
      <c r="G2107" s="164" t="s">
        <v>39</v>
      </c>
      <c r="H2107" s="162">
        <v>1</v>
      </c>
      <c r="I2107" s="165">
        <v>19.16</v>
      </c>
      <c r="J2107" s="165">
        <v>19.16</v>
      </c>
    </row>
    <row r="2108" spans="1:10" ht="25.5" x14ac:dyDescent="0.2">
      <c r="A2108" s="171"/>
      <c r="B2108" s="171"/>
      <c r="C2108" s="171"/>
      <c r="D2108" s="171"/>
      <c r="E2108" s="171" t="s">
        <v>465</v>
      </c>
      <c r="F2108" s="159">
        <v>19.25</v>
      </c>
      <c r="G2108" s="171" t="s">
        <v>466</v>
      </c>
      <c r="H2108" s="159">
        <v>0</v>
      </c>
      <c r="I2108" s="171" t="s">
        <v>467</v>
      </c>
      <c r="J2108" s="159">
        <v>19.25</v>
      </c>
    </row>
    <row r="2109" spans="1:10" ht="15" thickBot="1" x14ac:dyDescent="0.25">
      <c r="A2109" s="171"/>
      <c r="B2109" s="171"/>
      <c r="C2109" s="171"/>
      <c r="D2109" s="171"/>
      <c r="E2109" s="171" t="s">
        <v>468</v>
      </c>
      <c r="F2109" s="159">
        <v>6.05</v>
      </c>
      <c r="G2109" s="171"/>
      <c r="H2109" s="384" t="s">
        <v>469</v>
      </c>
      <c r="I2109" s="384"/>
      <c r="J2109" s="159">
        <v>31.94</v>
      </c>
    </row>
    <row r="2110" spans="1:10" ht="0.95" customHeight="1" thickTop="1" x14ac:dyDescent="0.2">
      <c r="A2110" s="160"/>
      <c r="B2110" s="160"/>
      <c r="C2110" s="160"/>
      <c r="D2110" s="160"/>
      <c r="E2110" s="160"/>
      <c r="F2110" s="160"/>
      <c r="G2110" s="160"/>
      <c r="H2110" s="160"/>
      <c r="I2110" s="160"/>
      <c r="J2110" s="160"/>
    </row>
    <row r="2111" spans="1:10" ht="18" customHeight="1" x14ac:dyDescent="0.2">
      <c r="A2111" s="168"/>
      <c r="B2111" s="133" t="s">
        <v>8</v>
      </c>
      <c r="C2111" s="168" t="s">
        <v>9</v>
      </c>
      <c r="D2111" s="168" t="s">
        <v>10</v>
      </c>
      <c r="E2111" s="349" t="s">
        <v>454</v>
      </c>
      <c r="F2111" s="349"/>
      <c r="G2111" s="169" t="s">
        <v>11</v>
      </c>
      <c r="H2111" s="133" t="s">
        <v>12</v>
      </c>
      <c r="I2111" s="133" t="s">
        <v>13</v>
      </c>
      <c r="J2111" s="133" t="s">
        <v>15</v>
      </c>
    </row>
    <row r="2112" spans="1:10" ht="51.95" customHeight="1" x14ac:dyDescent="0.2">
      <c r="A2112" s="138" t="s">
        <v>133</v>
      </c>
      <c r="B2112" s="139" t="s">
        <v>463</v>
      </c>
      <c r="C2112" s="138" t="s">
        <v>23</v>
      </c>
      <c r="D2112" s="138" t="s">
        <v>464</v>
      </c>
      <c r="E2112" s="385" t="s">
        <v>462</v>
      </c>
      <c r="F2112" s="385"/>
      <c r="G2112" s="140" t="s">
        <v>136</v>
      </c>
      <c r="H2112" s="154">
        <v>1</v>
      </c>
      <c r="I2112" s="141">
        <v>0.2</v>
      </c>
      <c r="J2112" s="141">
        <v>0.2</v>
      </c>
    </row>
    <row r="2113" spans="1:10" ht="51.95" customHeight="1" x14ac:dyDescent="0.2">
      <c r="A2113" s="170" t="s">
        <v>134</v>
      </c>
      <c r="B2113" s="155" t="s">
        <v>952</v>
      </c>
      <c r="C2113" s="170" t="s">
        <v>23</v>
      </c>
      <c r="D2113" s="170" t="s">
        <v>953</v>
      </c>
      <c r="E2113" s="387" t="s">
        <v>751</v>
      </c>
      <c r="F2113" s="387"/>
      <c r="G2113" s="156" t="s">
        <v>39</v>
      </c>
      <c r="H2113" s="157">
        <v>1</v>
      </c>
      <c r="I2113" s="158">
        <v>0.17</v>
      </c>
      <c r="J2113" s="158">
        <v>0.17</v>
      </c>
    </row>
    <row r="2114" spans="1:10" ht="51.95" customHeight="1" x14ac:dyDescent="0.2">
      <c r="A2114" s="170" t="s">
        <v>134</v>
      </c>
      <c r="B2114" s="155" t="s">
        <v>954</v>
      </c>
      <c r="C2114" s="170" t="s">
        <v>23</v>
      </c>
      <c r="D2114" s="170" t="s">
        <v>955</v>
      </c>
      <c r="E2114" s="387" t="s">
        <v>751</v>
      </c>
      <c r="F2114" s="387"/>
      <c r="G2114" s="156" t="s">
        <v>39</v>
      </c>
      <c r="H2114" s="157">
        <v>1</v>
      </c>
      <c r="I2114" s="158">
        <v>0.03</v>
      </c>
      <c r="J2114" s="158">
        <v>0.03</v>
      </c>
    </row>
    <row r="2115" spans="1:10" ht="25.5" x14ac:dyDescent="0.2">
      <c r="A2115" s="171"/>
      <c r="B2115" s="171"/>
      <c r="C2115" s="171"/>
      <c r="D2115" s="171"/>
      <c r="E2115" s="171" t="s">
        <v>465</v>
      </c>
      <c r="F2115" s="159">
        <v>0</v>
      </c>
      <c r="G2115" s="171" t="s">
        <v>466</v>
      </c>
      <c r="H2115" s="159">
        <v>0</v>
      </c>
      <c r="I2115" s="171" t="s">
        <v>467</v>
      </c>
      <c r="J2115" s="159">
        <v>0</v>
      </c>
    </row>
    <row r="2116" spans="1:10" ht="15" thickBot="1" x14ac:dyDescent="0.25">
      <c r="A2116" s="171"/>
      <c r="B2116" s="171"/>
      <c r="C2116" s="171"/>
      <c r="D2116" s="171"/>
      <c r="E2116" s="171" t="s">
        <v>468</v>
      </c>
      <c r="F2116" s="159">
        <v>0.04</v>
      </c>
      <c r="G2116" s="171"/>
      <c r="H2116" s="384" t="s">
        <v>469</v>
      </c>
      <c r="I2116" s="384"/>
      <c r="J2116" s="159">
        <v>0.24</v>
      </c>
    </row>
    <row r="2117" spans="1:10" ht="0.95" customHeight="1" thickTop="1" x14ac:dyDescent="0.2">
      <c r="A2117" s="160"/>
      <c r="B2117" s="160"/>
      <c r="C2117" s="160"/>
      <c r="D2117" s="160"/>
      <c r="E2117" s="160"/>
      <c r="F2117" s="160"/>
      <c r="G2117" s="160"/>
      <c r="H2117" s="160"/>
      <c r="I2117" s="160"/>
      <c r="J2117" s="160"/>
    </row>
    <row r="2118" spans="1:10" ht="18" customHeight="1" x14ac:dyDescent="0.2">
      <c r="A2118" s="168"/>
      <c r="B2118" s="133" t="s">
        <v>8</v>
      </c>
      <c r="C2118" s="168" t="s">
        <v>9</v>
      </c>
      <c r="D2118" s="168" t="s">
        <v>10</v>
      </c>
      <c r="E2118" s="349" t="s">
        <v>454</v>
      </c>
      <c r="F2118" s="349"/>
      <c r="G2118" s="169" t="s">
        <v>11</v>
      </c>
      <c r="H2118" s="133" t="s">
        <v>12</v>
      </c>
      <c r="I2118" s="133" t="s">
        <v>13</v>
      </c>
      <c r="J2118" s="133" t="s">
        <v>15</v>
      </c>
    </row>
    <row r="2119" spans="1:10" ht="51.95" customHeight="1" x14ac:dyDescent="0.2">
      <c r="A2119" s="138" t="s">
        <v>133</v>
      </c>
      <c r="B2119" s="139" t="s">
        <v>460</v>
      </c>
      <c r="C2119" s="138" t="s">
        <v>23</v>
      </c>
      <c r="D2119" s="138" t="s">
        <v>461</v>
      </c>
      <c r="E2119" s="385" t="s">
        <v>462</v>
      </c>
      <c r="F2119" s="385"/>
      <c r="G2119" s="140" t="s">
        <v>135</v>
      </c>
      <c r="H2119" s="154">
        <v>1</v>
      </c>
      <c r="I2119" s="141">
        <v>4.87</v>
      </c>
      <c r="J2119" s="141">
        <v>4.87</v>
      </c>
    </row>
    <row r="2120" spans="1:10" ht="51.95" customHeight="1" x14ac:dyDescent="0.2">
      <c r="A2120" s="170" t="s">
        <v>134</v>
      </c>
      <c r="B2120" s="155" t="s">
        <v>952</v>
      </c>
      <c r="C2120" s="170" t="s">
        <v>23</v>
      </c>
      <c r="D2120" s="170" t="s">
        <v>953</v>
      </c>
      <c r="E2120" s="387" t="s">
        <v>751</v>
      </c>
      <c r="F2120" s="387"/>
      <c r="G2120" s="156" t="s">
        <v>39</v>
      </c>
      <c r="H2120" s="157">
        <v>1</v>
      </c>
      <c r="I2120" s="158">
        <v>0.17</v>
      </c>
      <c r="J2120" s="158">
        <v>0.17</v>
      </c>
    </row>
    <row r="2121" spans="1:10" ht="51.95" customHeight="1" x14ac:dyDescent="0.2">
      <c r="A2121" s="170" t="s">
        <v>134</v>
      </c>
      <c r="B2121" s="155" t="s">
        <v>954</v>
      </c>
      <c r="C2121" s="170" t="s">
        <v>23</v>
      </c>
      <c r="D2121" s="170" t="s">
        <v>955</v>
      </c>
      <c r="E2121" s="387" t="s">
        <v>751</v>
      </c>
      <c r="F2121" s="387"/>
      <c r="G2121" s="156" t="s">
        <v>39</v>
      </c>
      <c r="H2121" s="157">
        <v>1</v>
      </c>
      <c r="I2121" s="158">
        <v>0.03</v>
      </c>
      <c r="J2121" s="158">
        <v>0.03</v>
      </c>
    </row>
    <row r="2122" spans="1:10" ht="51.95" customHeight="1" x14ac:dyDescent="0.2">
      <c r="A2122" s="170" t="s">
        <v>134</v>
      </c>
      <c r="B2122" s="155" t="s">
        <v>956</v>
      </c>
      <c r="C2122" s="170" t="s">
        <v>23</v>
      </c>
      <c r="D2122" s="170" t="s">
        <v>957</v>
      </c>
      <c r="E2122" s="387" t="s">
        <v>751</v>
      </c>
      <c r="F2122" s="387"/>
      <c r="G2122" s="156" t="s">
        <v>39</v>
      </c>
      <c r="H2122" s="157">
        <v>1</v>
      </c>
      <c r="I2122" s="158">
        <v>0.12</v>
      </c>
      <c r="J2122" s="158">
        <v>0.12</v>
      </c>
    </row>
    <row r="2123" spans="1:10" ht="51.95" customHeight="1" x14ac:dyDescent="0.2">
      <c r="A2123" s="170" t="s">
        <v>134</v>
      </c>
      <c r="B2123" s="155" t="s">
        <v>958</v>
      </c>
      <c r="C2123" s="170" t="s">
        <v>23</v>
      </c>
      <c r="D2123" s="170" t="s">
        <v>959</v>
      </c>
      <c r="E2123" s="387" t="s">
        <v>751</v>
      </c>
      <c r="F2123" s="387"/>
      <c r="G2123" s="156" t="s">
        <v>39</v>
      </c>
      <c r="H2123" s="157">
        <v>1</v>
      </c>
      <c r="I2123" s="158">
        <v>4.55</v>
      </c>
      <c r="J2123" s="158">
        <v>4.55</v>
      </c>
    </row>
    <row r="2124" spans="1:10" ht="25.5" x14ac:dyDescent="0.2">
      <c r="A2124" s="171"/>
      <c r="B2124" s="171"/>
      <c r="C2124" s="171"/>
      <c r="D2124" s="171"/>
      <c r="E2124" s="171" t="s">
        <v>465</v>
      </c>
      <c r="F2124" s="159">
        <v>0</v>
      </c>
      <c r="G2124" s="171" t="s">
        <v>466</v>
      </c>
      <c r="H2124" s="159">
        <v>0</v>
      </c>
      <c r="I2124" s="171" t="s">
        <v>467</v>
      </c>
      <c r="J2124" s="159">
        <v>0</v>
      </c>
    </row>
    <row r="2125" spans="1:10" ht="15" thickBot="1" x14ac:dyDescent="0.25">
      <c r="A2125" s="171"/>
      <c r="B2125" s="171"/>
      <c r="C2125" s="171"/>
      <c r="D2125" s="171"/>
      <c r="E2125" s="171" t="s">
        <v>468</v>
      </c>
      <c r="F2125" s="159">
        <v>1.1299999999999999</v>
      </c>
      <c r="G2125" s="171"/>
      <c r="H2125" s="384" t="s">
        <v>469</v>
      </c>
      <c r="I2125" s="384"/>
      <c r="J2125" s="159">
        <v>6</v>
      </c>
    </row>
    <row r="2126" spans="1:10" ht="0.95" customHeight="1" thickTop="1" x14ac:dyDescent="0.2">
      <c r="A2126" s="160"/>
      <c r="B2126" s="160"/>
      <c r="C2126" s="160"/>
      <c r="D2126" s="160"/>
      <c r="E2126" s="160"/>
      <c r="F2126" s="160"/>
      <c r="G2126" s="160"/>
      <c r="H2126" s="160"/>
      <c r="I2126" s="160"/>
      <c r="J2126" s="160"/>
    </row>
    <row r="2127" spans="1:10" ht="18" customHeight="1" x14ac:dyDescent="0.2">
      <c r="A2127" s="168"/>
      <c r="B2127" s="133" t="s">
        <v>8</v>
      </c>
      <c r="C2127" s="168" t="s">
        <v>9</v>
      </c>
      <c r="D2127" s="168" t="s">
        <v>10</v>
      </c>
      <c r="E2127" s="349" t="s">
        <v>454</v>
      </c>
      <c r="F2127" s="349"/>
      <c r="G2127" s="169" t="s">
        <v>11</v>
      </c>
      <c r="H2127" s="133" t="s">
        <v>12</v>
      </c>
      <c r="I2127" s="133" t="s">
        <v>13</v>
      </c>
      <c r="J2127" s="133" t="s">
        <v>15</v>
      </c>
    </row>
    <row r="2128" spans="1:10" ht="51.95" customHeight="1" x14ac:dyDescent="0.2">
      <c r="A2128" s="138" t="s">
        <v>133</v>
      </c>
      <c r="B2128" s="139" t="s">
        <v>952</v>
      </c>
      <c r="C2128" s="138" t="s">
        <v>23</v>
      </c>
      <c r="D2128" s="138" t="s">
        <v>953</v>
      </c>
      <c r="E2128" s="385" t="s">
        <v>751</v>
      </c>
      <c r="F2128" s="385"/>
      <c r="G2128" s="140" t="s">
        <v>39</v>
      </c>
      <c r="H2128" s="154">
        <v>1</v>
      </c>
      <c r="I2128" s="141">
        <v>0.17</v>
      </c>
      <c r="J2128" s="141">
        <v>0.17</v>
      </c>
    </row>
    <row r="2129" spans="1:10" ht="51.95" customHeight="1" x14ac:dyDescent="0.2">
      <c r="A2129" s="172" t="s">
        <v>137</v>
      </c>
      <c r="B2129" s="161" t="s">
        <v>960</v>
      </c>
      <c r="C2129" s="172" t="s">
        <v>23</v>
      </c>
      <c r="D2129" s="172" t="s">
        <v>961</v>
      </c>
      <c r="E2129" s="386" t="s">
        <v>762</v>
      </c>
      <c r="F2129" s="386"/>
      <c r="G2129" s="164" t="s">
        <v>109</v>
      </c>
      <c r="H2129" s="162">
        <v>7.2000000000000002E-5</v>
      </c>
      <c r="I2129" s="165">
        <v>2499.9</v>
      </c>
      <c r="J2129" s="165">
        <v>0.17</v>
      </c>
    </row>
    <row r="2130" spans="1:10" ht="25.5" x14ac:dyDescent="0.2">
      <c r="A2130" s="171"/>
      <c r="B2130" s="171"/>
      <c r="C2130" s="171"/>
      <c r="D2130" s="171"/>
      <c r="E2130" s="171" t="s">
        <v>465</v>
      </c>
      <c r="F2130" s="159">
        <v>0</v>
      </c>
      <c r="G2130" s="171" t="s">
        <v>466</v>
      </c>
      <c r="H2130" s="159">
        <v>0</v>
      </c>
      <c r="I2130" s="171" t="s">
        <v>467</v>
      </c>
      <c r="J2130" s="159">
        <v>0</v>
      </c>
    </row>
    <row r="2131" spans="1:10" ht="15" thickBot="1" x14ac:dyDescent="0.25">
      <c r="A2131" s="171"/>
      <c r="B2131" s="171"/>
      <c r="C2131" s="171"/>
      <c r="D2131" s="171"/>
      <c r="E2131" s="171" t="s">
        <v>468</v>
      </c>
      <c r="F2131" s="159">
        <v>0.03</v>
      </c>
      <c r="G2131" s="171"/>
      <c r="H2131" s="384" t="s">
        <v>469</v>
      </c>
      <c r="I2131" s="384"/>
      <c r="J2131" s="159">
        <v>0.2</v>
      </c>
    </row>
    <row r="2132" spans="1:10" ht="0.95" customHeight="1" thickTop="1" x14ac:dyDescent="0.2">
      <c r="A2132" s="160"/>
      <c r="B2132" s="160"/>
      <c r="C2132" s="160"/>
      <c r="D2132" s="160"/>
      <c r="E2132" s="160"/>
      <c r="F2132" s="160"/>
      <c r="G2132" s="160"/>
      <c r="H2132" s="160"/>
      <c r="I2132" s="160"/>
      <c r="J2132" s="160"/>
    </row>
    <row r="2133" spans="1:10" ht="18" customHeight="1" x14ac:dyDescent="0.2">
      <c r="A2133" s="168"/>
      <c r="B2133" s="133" t="s">
        <v>8</v>
      </c>
      <c r="C2133" s="168" t="s">
        <v>9</v>
      </c>
      <c r="D2133" s="168" t="s">
        <v>10</v>
      </c>
      <c r="E2133" s="349" t="s">
        <v>454</v>
      </c>
      <c r="F2133" s="349"/>
      <c r="G2133" s="169" t="s">
        <v>11</v>
      </c>
      <c r="H2133" s="133" t="s">
        <v>12</v>
      </c>
      <c r="I2133" s="133" t="s">
        <v>13</v>
      </c>
      <c r="J2133" s="133" t="s">
        <v>15</v>
      </c>
    </row>
    <row r="2134" spans="1:10" ht="51.95" customHeight="1" x14ac:dyDescent="0.2">
      <c r="A2134" s="138" t="s">
        <v>133</v>
      </c>
      <c r="B2134" s="139" t="s">
        <v>954</v>
      </c>
      <c r="C2134" s="138" t="s">
        <v>23</v>
      </c>
      <c r="D2134" s="138" t="s">
        <v>955</v>
      </c>
      <c r="E2134" s="385" t="s">
        <v>751</v>
      </c>
      <c r="F2134" s="385"/>
      <c r="G2134" s="140" t="s">
        <v>39</v>
      </c>
      <c r="H2134" s="154">
        <v>1</v>
      </c>
      <c r="I2134" s="141">
        <v>0.03</v>
      </c>
      <c r="J2134" s="141">
        <v>0.03</v>
      </c>
    </row>
    <row r="2135" spans="1:10" ht="51.95" customHeight="1" x14ac:dyDescent="0.2">
      <c r="A2135" s="172" t="s">
        <v>137</v>
      </c>
      <c r="B2135" s="161" t="s">
        <v>960</v>
      </c>
      <c r="C2135" s="172" t="s">
        <v>23</v>
      </c>
      <c r="D2135" s="172" t="s">
        <v>961</v>
      </c>
      <c r="E2135" s="386" t="s">
        <v>762</v>
      </c>
      <c r="F2135" s="386"/>
      <c r="G2135" s="164" t="s">
        <v>109</v>
      </c>
      <c r="H2135" s="162">
        <v>1.4800000000000001E-5</v>
      </c>
      <c r="I2135" s="165">
        <v>2499.9</v>
      </c>
      <c r="J2135" s="165">
        <v>0.03</v>
      </c>
    </row>
    <row r="2136" spans="1:10" ht="25.5" x14ac:dyDescent="0.2">
      <c r="A2136" s="171"/>
      <c r="B2136" s="171"/>
      <c r="C2136" s="171"/>
      <c r="D2136" s="171"/>
      <c r="E2136" s="171" t="s">
        <v>465</v>
      </c>
      <c r="F2136" s="159">
        <v>0</v>
      </c>
      <c r="G2136" s="171" t="s">
        <v>466</v>
      </c>
      <c r="H2136" s="159">
        <v>0</v>
      </c>
      <c r="I2136" s="171" t="s">
        <v>467</v>
      </c>
      <c r="J2136" s="159">
        <v>0</v>
      </c>
    </row>
    <row r="2137" spans="1:10" ht="15" thickBot="1" x14ac:dyDescent="0.25">
      <c r="A2137" s="171"/>
      <c r="B2137" s="171"/>
      <c r="C2137" s="171"/>
      <c r="D2137" s="171"/>
      <c r="E2137" s="171" t="s">
        <v>468</v>
      </c>
      <c r="F2137" s="159">
        <v>0</v>
      </c>
      <c r="G2137" s="171"/>
      <c r="H2137" s="384" t="s">
        <v>469</v>
      </c>
      <c r="I2137" s="384"/>
      <c r="J2137" s="159">
        <v>0.03</v>
      </c>
    </row>
    <row r="2138" spans="1:10" ht="0.95" customHeight="1" thickTop="1" x14ac:dyDescent="0.2">
      <c r="A2138" s="160"/>
      <c r="B2138" s="160"/>
      <c r="C2138" s="160"/>
      <c r="D2138" s="160"/>
      <c r="E2138" s="160"/>
      <c r="F2138" s="160"/>
      <c r="G2138" s="160"/>
      <c r="H2138" s="160"/>
      <c r="I2138" s="160"/>
      <c r="J2138" s="160"/>
    </row>
    <row r="2139" spans="1:10" ht="18" customHeight="1" x14ac:dyDescent="0.2">
      <c r="A2139" s="168"/>
      <c r="B2139" s="133" t="s">
        <v>8</v>
      </c>
      <c r="C2139" s="168" t="s">
        <v>9</v>
      </c>
      <c r="D2139" s="168" t="s">
        <v>10</v>
      </c>
      <c r="E2139" s="349" t="s">
        <v>454</v>
      </c>
      <c r="F2139" s="349"/>
      <c r="G2139" s="169" t="s">
        <v>11</v>
      </c>
      <c r="H2139" s="133" t="s">
        <v>12</v>
      </c>
      <c r="I2139" s="133" t="s">
        <v>13</v>
      </c>
      <c r="J2139" s="133" t="s">
        <v>15</v>
      </c>
    </row>
    <row r="2140" spans="1:10" ht="51.95" customHeight="1" x14ac:dyDescent="0.2">
      <c r="A2140" s="138" t="s">
        <v>133</v>
      </c>
      <c r="B2140" s="139" t="s">
        <v>956</v>
      </c>
      <c r="C2140" s="138" t="s">
        <v>23</v>
      </c>
      <c r="D2140" s="138" t="s">
        <v>957</v>
      </c>
      <c r="E2140" s="385" t="s">
        <v>751</v>
      </c>
      <c r="F2140" s="385"/>
      <c r="G2140" s="140" t="s">
        <v>39</v>
      </c>
      <c r="H2140" s="154">
        <v>1</v>
      </c>
      <c r="I2140" s="141">
        <v>0.12</v>
      </c>
      <c r="J2140" s="141">
        <v>0.12</v>
      </c>
    </row>
    <row r="2141" spans="1:10" ht="51.95" customHeight="1" x14ac:dyDescent="0.2">
      <c r="A2141" s="172" t="s">
        <v>137</v>
      </c>
      <c r="B2141" s="161" t="s">
        <v>960</v>
      </c>
      <c r="C2141" s="172" t="s">
        <v>23</v>
      </c>
      <c r="D2141" s="172" t="s">
        <v>961</v>
      </c>
      <c r="E2141" s="386" t="s">
        <v>762</v>
      </c>
      <c r="F2141" s="386"/>
      <c r="G2141" s="164" t="s">
        <v>109</v>
      </c>
      <c r="H2141" s="162">
        <v>5.0000000000000002E-5</v>
      </c>
      <c r="I2141" s="165">
        <v>2499.9</v>
      </c>
      <c r="J2141" s="165">
        <v>0.12</v>
      </c>
    </row>
    <row r="2142" spans="1:10" ht="25.5" x14ac:dyDescent="0.2">
      <c r="A2142" s="171"/>
      <c r="B2142" s="171"/>
      <c r="C2142" s="171"/>
      <c r="D2142" s="171"/>
      <c r="E2142" s="171" t="s">
        <v>465</v>
      </c>
      <c r="F2142" s="159">
        <v>0</v>
      </c>
      <c r="G2142" s="171" t="s">
        <v>466</v>
      </c>
      <c r="H2142" s="159">
        <v>0</v>
      </c>
      <c r="I2142" s="171" t="s">
        <v>467</v>
      </c>
      <c r="J2142" s="159">
        <v>0</v>
      </c>
    </row>
    <row r="2143" spans="1:10" ht="15" thickBot="1" x14ac:dyDescent="0.25">
      <c r="A2143" s="171"/>
      <c r="B2143" s="171"/>
      <c r="C2143" s="171"/>
      <c r="D2143" s="171"/>
      <c r="E2143" s="171" t="s">
        <v>468</v>
      </c>
      <c r="F2143" s="159">
        <v>0.02</v>
      </c>
      <c r="G2143" s="171"/>
      <c r="H2143" s="384" t="s">
        <v>469</v>
      </c>
      <c r="I2143" s="384"/>
      <c r="J2143" s="159">
        <v>0.14000000000000001</v>
      </c>
    </row>
    <row r="2144" spans="1:10" ht="0.95" customHeight="1" thickTop="1" x14ac:dyDescent="0.2">
      <c r="A2144" s="160"/>
      <c r="B2144" s="160"/>
      <c r="C2144" s="160"/>
      <c r="D2144" s="160"/>
      <c r="E2144" s="160"/>
      <c r="F2144" s="160"/>
      <c r="G2144" s="160"/>
      <c r="H2144" s="160"/>
      <c r="I2144" s="160"/>
      <c r="J2144" s="160"/>
    </row>
    <row r="2145" spans="1:10" ht="18" customHeight="1" x14ac:dyDescent="0.2">
      <c r="A2145" s="168"/>
      <c r="B2145" s="133" t="s">
        <v>8</v>
      </c>
      <c r="C2145" s="168" t="s">
        <v>9</v>
      </c>
      <c r="D2145" s="168" t="s">
        <v>10</v>
      </c>
      <c r="E2145" s="349" t="s">
        <v>454</v>
      </c>
      <c r="F2145" s="349"/>
      <c r="G2145" s="169" t="s">
        <v>11</v>
      </c>
      <c r="H2145" s="133" t="s">
        <v>12</v>
      </c>
      <c r="I2145" s="133" t="s">
        <v>13</v>
      </c>
      <c r="J2145" s="133" t="s">
        <v>15</v>
      </c>
    </row>
    <row r="2146" spans="1:10" ht="51.95" customHeight="1" x14ac:dyDescent="0.2">
      <c r="A2146" s="138" t="s">
        <v>133</v>
      </c>
      <c r="B2146" s="139" t="s">
        <v>958</v>
      </c>
      <c r="C2146" s="138" t="s">
        <v>23</v>
      </c>
      <c r="D2146" s="138" t="s">
        <v>959</v>
      </c>
      <c r="E2146" s="385" t="s">
        <v>751</v>
      </c>
      <c r="F2146" s="385"/>
      <c r="G2146" s="140" t="s">
        <v>39</v>
      </c>
      <c r="H2146" s="154">
        <v>1</v>
      </c>
      <c r="I2146" s="141">
        <v>4.55</v>
      </c>
      <c r="J2146" s="141">
        <v>4.55</v>
      </c>
    </row>
    <row r="2147" spans="1:10" ht="26.1" customHeight="1" x14ac:dyDescent="0.2">
      <c r="A2147" s="172" t="s">
        <v>137</v>
      </c>
      <c r="B2147" s="161" t="s">
        <v>962</v>
      </c>
      <c r="C2147" s="172" t="s">
        <v>23</v>
      </c>
      <c r="D2147" s="172" t="s">
        <v>963</v>
      </c>
      <c r="E2147" s="386" t="s">
        <v>964</v>
      </c>
      <c r="F2147" s="386"/>
      <c r="G2147" s="164" t="s">
        <v>965</v>
      </c>
      <c r="H2147" s="162">
        <v>4.42</v>
      </c>
      <c r="I2147" s="165">
        <v>1.03</v>
      </c>
      <c r="J2147" s="165">
        <v>4.55</v>
      </c>
    </row>
    <row r="2148" spans="1:10" ht="25.5" x14ac:dyDescent="0.2">
      <c r="A2148" s="171"/>
      <c r="B2148" s="171"/>
      <c r="C2148" s="171"/>
      <c r="D2148" s="171"/>
      <c r="E2148" s="171" t="s">
        <v>465</v>
      </c>
      <c r="F2148" s="159">
        <v>0</v>
      </c>
      <c r="G2148" s="171" t="s">
        <v>466</v>
      </c>
      <c r="H2148" s="159">
        <v>0</v>
      </c>
      <c r="I2148" s="171" t="s">
        <v>467</v>
      </c>
      <c r="J2148" s="159">
        <v>0</v>
      </c>
    </row>
    <row r="2149" spans="1:10" ht="15" thickBot="1" x14ac:dyDescent="0.25">
      <c r="A2149" s="171"/>
      <c r="B2149" s="171"/>
      <c r="C2149" s="171"/>
      <c r="D2149" s="171"/>
      <c r="E2149" s="171" t="s">
        <v>468</v>
      </c>
      <c r="F2149" s="159">
        <v>1.06</v>
      </c>
      <c r="G2149" s="171"/>
      <c r="H2149" s="384" t="s">
        <v>469</v>
      </c>
      <c r="I2149" s="384"/>
      <c r="J2149" s="159">
        <v>5.61</v>
      </c>
    </row>
    <row r="2150" spans="1:10" ht="0.95" customHeight="1" thickTop="1" x14ac:dyDescent="0.2">
      <c r="A2150" s="160"/>
      <c r="B2150" s="160"/>
      <c r="C2150" s="160"/>
      <c r="D2150" s="160"/>
      <c r="E2150" s="160"/>
      <c r="F2150" s="160"/>
      <c r="G2150" s="160"/>
      <c r="H2150" s="160"/>
      <c r="I2150" s="160"/>
      <c r="J2150" s="160"/>
    </row>
    <row r="2151" spans="1:10" ht="18" customHeight="1" x14ac:dyDescent="0.2">
      <c r="A2151" s="168"/>
      <c r="B2151" s="133" t="s">
        <v>8</v>
      </c>
      <c r="C2151" s="168" t="s">
        <v>9</v>
      </c>
      <c r="D2151" s="168" t="s">
        <v>10</v>
      </c>
      <c r="E2151" s="349" t="s">
        <v>454</v>
      </c>
      <c r="F2151" s="349"/>
      <c r="G2151" s="169" t="s">
        <v>11</v>
      </c>
      <c r="H2151" s="133" t="s">
        <v>12</v>
      </c>
      <c r="I2151" s="133" t="s">
        <v>13</v>
      </c>
      <c r="J2151" s="133" t="s">
        <v>15</v>
      </c>
    </row>
    <row r="2152" spans="1:10" ht="26.1" customHeight="1" x14ac:dyDescent="0.2">
      <c r="A2152" s="138" t="s">
        <v>133</v>
      </c>
      <c r="B2152" s="139" t="s">
        <v>1156</v>
      </c>
      <c r="C2152" s="138" t="s">
        <v>23</v>
      </c>
      <c r="D2152" s="138" t="s">
        <v>1157</v>
      </c>
      <c r="E2152" s="385" t="s">
        <v>1158</v>
      </c>
      <c r="F2152" s="385"/>
      <c r="G2152" s="140" t="s">
        <v>1159</v>
      </c>
      <c r="H2152" s="154">
        <v>1</v>
      </c>
      <c r="I2152" s="141">
        <v>9.0500000000000007</v>
      </c>
      <c r="J2152" s="141">
        <v>9.0500000000000007</v>
      </c>
    </row>
    <row r="2153" spans="1:10" ht="24" customHeight="1" x14ac:dyDescent="0.2">
      <c r="A2153" s="170" t="s">
        <v>134</v>
      </c>
      <c r="B2153" s="155" t="s">
        <v>1240</v>
      </c>
      <c r="C2153" s="170" t="s">
        <v>23</v>
      </c>
      <c r="D2153" s="170" t="s">
        <v>1241</v>
      </c>
      <c r="E2153" s="387" t="s">
        <v>459</v>
      </c>
      <c r="F2153" s="387"/>
      <c r="G2153" s="156" t="s">
        <v>39</v>
      </c>
      <c r="H2153" s="157">
        <v>3.3E-3</v>
      </c>
      <c r="I2153" s="158">
        <v>26.1</v>
      </c>
      <c r="J2153" s="158">
        <v>0.08</v>
      </c>
    </row>
    <row r="2154" spans="1:10" ht="24" customHeight="1" x14ac:dyDescent="0.2">
      <c r="A2154" s="170" t="s">
        <v>134</v>
      </c>
      <c r="B2154" s="155" t="s">
        <v>1250</v>
      </c>
      <c r="C2154" s="170" t="s">
        <v>23</v>
      </c>
      <c r="D2154" s="170" t="s">
        <v>1251</v>
      </c>
      <c r="E2154" s="387" t="s">
        <v>459</v>
      </c>
      <c r="F2154" s="387"/>
      <c r="G2154" s="156" t="s">
        <v>39</v>
      </c>
      <c r="H2154" s="157">
        <v>1.67E-2</v>
      </c>
      <c r="I2154" s="158">
        <v>29.66</v>
      </c>
      <c r="J2154" s="158">
        <v>0.49</v>
      </c>
    </row>
    <row r="2155" spans="1:10" ht="26.1" customHeight="1" x14ac:dyDescent="0.2">
      <c r="A2155" s="170" t="s">
        <v>134</v>
      </c>
      <c r="B2155" s="155" t="s">
        <v>1286</v>
      </c>
      <c r="C2155" s="170" t="s">
        <v>23</v>
      </c>
      <c r="D2155" s="170" t="s">
        <v>1287</v>
      </c>
      <c r="E2155" s="387" t="s">
        <v>1288</v>
      </c>
      <c r="F2155" s="387"/>
      <c r="G2155" s="156" t="s">
        <v>1159</v>
      </c>
      <c r="H2155" s="157">
        <v>1</v>
      </c>
      <c r="I2155" s="158">
        <v>8.02</v>
      </c>
      <c r="J2155" s="158">
        <v>8.02</v>
      </c>
    </row>
    <row r="2156" spans="1:10" ht="39" customHeight="1" x14ac:dyDescent="0.2">
      <c r="A2156" s="172" t="s">
        <v>137</v>
      </c>
      <c r="B2156" s="161" t="s">
        <v>1317</v>
      </c>
      <c r="C2156" s="172" t="s">
        <v>23</v>
      </c>
      <c r="D2156" s="172" t="s">
        <v>1318</v>
      </c>
      <c r="E2156" s="386" t="s">
        <v>521</v>
      </c>
      <c r="F2156" s="386"/>
      <c r="G2156" s="164" t="s">
        <v>109</v>
      </c>
      <c r="H2156" s="162">
        <v>0.36699999999999999</v>
      </c>
      <c r="I2156" s="165">
        <v>0.14000000000000001</v>
      </c>
      <c r="J2156" s="165">
        <v>0.05</v>
      </c>
    </row>
    <row r="2157" spans="1:10" ht="26.1" customHeight="1" x14ac:dyDescent="0.2">
      <c r="A2157" s="172" t="s">
        <v>137</v>
      </c>
      <c r="B2157" s="161" t="s">
        <v>1319</v>
      </c>
      <c r="C2157" s="172" t="s">
        <v>23</v>
      </c>
      <c r="D2157" s="172" t="s">
        <v>1320</v>
      </c>
      <c r="E2157" s="386" t="s">
        <v>521</v>
      </c>
      <c r="F2157" s="386"/>
      <c r="G2157" s="164" t="s">
        <v>1159</v>
      </c>
      <c r="H2157" s="162">
        <v>0.02</v>
      </c>
      <c r="I2157" s="165">
        <v>20.99</v>
      </c>
      <c r="J2157" s="165">
        <v>0.41</v>
      </c>
    </row>
    <row r="2158" spans="1:10" ht="25.5" x14ac:dyDescent="0.2">
      <c r="A2158" s="171"/>
      <c r="B2158" s="171"/>
      <c r="C2158" s="171"/>
      <c r="D2158" s="171"/>
      <c r="E2158" s="171" t="s">
        <v>465</v>
      </c>
      <c r="F2158" s="159">
        <v>0.56000000000000005</v>
      </c>
      <c r="G2158" s="171" t="s">
        <v>466</v>
      </c>
      <c r="H2158" s="159">
        <v>0</v>
      </c>
      <c r="I2158" s="171" t="s">
        <v>467</v>
      </c>
      <c r="J2158" s="159">
        <v>0.56000000000000005</v>
      </c>
    </row>
    <row r="2159" spans="1:10" ht="15" thickBot="1" x14ac:dyDescent="0.25">
      <c r="A2159" s="171"/>
      <c r="B2159" s="171"/>
      <c r="C2159" s="171"/>
      <c r="D2159" s="171"/>
      <c r="E2159" s="171" t="s">
        <v>468</v>
      </c>
      <c r="F2159" s="159">
        <v>2.11</v>
      </c>
      <c r="G2159" s="171"/>
      <c r="H2159" s="384" t="s">
        <v>469</v>
      </c>
      <c r="I2159" s="384"/>
      <c r="J2159" s="159">
        <v>11.16</v>
      </c>
    </row>
    <row r="2160" spans="1:10" ht="0.95" customHeight="1" thickTop="1" x14ac:dyDescent="0.2">
      <c r="A2160" s="160"/>
      <c r="B2160" s="160"/>
      <c r="C2160" s="160"/>
      <c r="D2160" s="160"/>
      <c r="E2160" s="160"/>
      <c r="F2160" s="160"/>
      <c r="G2160" s="160"/>
      <c r="H2160" s="160"/>
      <c r="I2160" s="160"/>
      <c r="J2160" s="160"/>
    </row>
    <row r="2161" spans="1:10" ht="18" customHeight="1" x14ac:dyDescent="0.2">
      <c r="A2161" s="168"/>
      <c r="B2161" s="133" t="s">
        <v>8</v>
      </c>
      <c r="C2161" s="168" t="s">
        <v>9</v>
      </c>
      <c r="D2161" s="168" t="s">
        <v>10</v>
      </c>
      <c r="E2161" s="349" t="s">
        <v>454</v>
      </c>
      <c r="F2161" s="349"/>
      <c r="G2161" s="169" t="s">
        <v>11</v>
      </c>
      <c r="H2161" s="133" t="s">
        <v>12</v>
      </c>
      <c r="I2161" s="133" t="s">
        <v>13</v>
      </c>
      <c r="J2161" s="133" t="s">
        <v>15</v>
      </c>
    </row>
    <row r="2162" spans="1:10" ht="39" customHeight="1" x14ac:dyDescent="0.2">
      <c r="A2162" s="138" t="s">
        <v>133</v>
      </c>
      <c r="B2162" s="139" t="s">
        <v>493</v>
      </c>
      <c r="C2162" s="138" t="s">
        <v>23</v>
      </c>
      <c r="D2162" s="138" t="s">
        <v>494</v>
      </c>
      <c r="E2162" s="385" t="s">
        <v>462</v>
      </c>
      <c r="F2162" s="385"/>
      <c r="G2162" s="140" t="s">
        <v>136</v>
      </c>
      <c r="H2162" s="154">
        <v>1</v>
      </c>
      <c r="I2162" s="141">
        <v>116.19</v>
      </c>
      <c r="J2162" s="141">
        <v>116.19</v>
      </c>
    </row>
    <row r="2163" spans="1:10" ht="26.1" customHeight="1" x14ac:dyDescent="0.2">
      <c r="A2163" s="170" t="s">
        <v>134</v>
      </c>
      <c r="B2163" s="155" t="s">
        <v>966</v>
      </c>
      <c r="C2163" s="170" t="s">
        <v>23</v>
      </c>
      <c r="D2163" s="170" t="s">
        <v>967</v>
      </c>
      <c r="E2163" s="387" t="s">
        <v>459</v>
      </c>
      <c r="F2163" s="387"/>
      <c r="G2163" s="156" t="s">
        <v>39</v>
      </c>
      <c r="H2163" s="157">
        <v>1</v>
      </c>
      <c r="I2163" s="158">
        <v>51.27</v>
      </c>
      <c r="J2163" s="158">
        <v>51.27</v>
      </c>
    </row>
    <row r="2164" spans="1:10" ht="39" customHeight="1" x14ac:dyDescent="0.2">
      <c r="A2164" s="170" t="s">
        <v>134</v>
      </c>
      <c r="B2164" s="155" t="s">
        <v>968</v>
      </c>
      <c r="C2164" s="170" t="s">
        <v>23</v>
      </c>
      <c r="D2164" s="170" t="s">
        <v>969</v>
      </c>
      <c r="E2164" s="387" t="s">
        <v>751</v>
      </c>
      <c r="F2164" s="387"/>
      <c r="G2164" s="156" t="s">
        <v>39</v>
      </c>
      <c r="H2164" s="157">
        <v>1</v>
      </c>
      <c r="I2164" s="158">
        <v>48</v>
      </c>
      <c r="J2164" s="158">
        <v>48</v>
      </c>
    </row>
    <row r="2165" spans="1:10" ht="39" customHeight="1" x14ac:dyDescent="0.2">
      <c r="A2165" s="170" t="s">
        <v>134</v>
      </c>
      <c r="B2165" s="155" t="s">
        <v>970</v>
      </c>
      <c r="C2165" s="170" t="s">
        <v>23</v>
      </c>
      <c r="D2165" s="170" t="s">
        <v>971</v>
      </c>
      <c r="E2165" s="387" t="s">
        <v>751</v>
      </c>
      <c r="F2165" s="387"/>
      <c r="G2165" s="156" t="s">
        <v>39</v>
      </c>
      <c r="H2165" s="157">
        <v>1</v>
      </c>
      <c r="I2165" s="158">
        <v>16.920000000000002</v>
      </c>
      <c r="J2165" s="158">
        <v>16.920000000000002</v>
      </c>
    </row>
    <row r="2166" spans="1:10" ht="25.5" x14ac:dyDescent="0.2">
      <c r="A2166" s="171"/>
      <c r="B2166" s="171"/>
      <c r="C2166" s="171"/>
      <c r="D2166" s="171"/>
      <c r="E2166" s="171" t="s">
        <v>465</v>
      </c>
      <c r="F2166" s="159">
        <v>45.91</v>
      </c>
      <c r="G2166" s="171" t="s">
        <v>466</v>
      </c>
      <c r="H2166" s="159">
        <v>0</v>
      </c>
      <c r="I2166" s="171" t="s">
        <v>467</v>
      </c>
      <c r="J2166" s="159">
        <v>45.91</v>
      </c>
    </row>
    <row r="2167" spans="1:10" ht="15" thickBot="1" x14ac:dyDescent="0.25">
      <c r="A2167" s="171"/>
      <c r="B2167" s="171"/>
      <c r="C2167" s="171"/>
      <c r="D2167" s="171"/>
      <c r="E2167" s="171" t="s">
        <v>468</v>
      </c>
      <c r="F2167" s="159">
        <v>27.16</v>
      </c>
      <c r="G2167" s="171"/>
      <c r="H2167" s="384" t="s">
        <v>469</v>
      </c>
      <c r="I2167" s="384"/>
      <c r="J2167" s="159">
        <v>143.35</v>
      </c>
    </row>
    <row r="2168" spans="1:10" ht="0.95" customHeight="1" thickTop="1" x14ac:dyDescent="0.2">
      <c r="A2168" s="160"/>
      <c r="B2168" s="160"/>
      <c r="C2168" s="160"/>
      <c r="D2168" s="160"/>
      <c r="E2168" s="160"/>
      <c r="F2168" s="160"/>
      <c r="G2168" s="160"/>
      <c r="H2168" s="160"/>
      <c r="I2168" s="160"/>
      <c r="J2168" s="160"/>
    </row>
    <row r="2169" spans="1:10" ht="18" customHeight="1" x14ac:dyDescent="0.2">
      <c r="A2169" s="168"/>
      <c r="B2169" s="133" t="s">
        <v>8</v>
      </c>
      <c r="C2169" s="168" t="s">
        <v>9</v>
      </c>
      <c r="D2169" s="168" t="s">
        <v>10</v>
      </c>
      <c r="E2169" s="349" t="s">
        <v>454</v>
      </c>
      <c r="F2169" s="349"/>
      <c r="G2169" s="169" t="s">
        <v>11</v>
      </c>
      <c r="H2169" s="133" t="s">
        <v>12</v>
      </c>
      <c r="I2169" s="133" t="s">
        <v>13</v>
      </c>
      <c r="J2169" s="133" t="s">
        <v>15</v>
      </c>
    </row>
    <row r="2170" spans="1:10" ht="39" customHeight="1" x14ac:dyDescent="0.2">
      <c r="A2170" s="138" t="s">
        <v>133</v>
      </c>
      <c r="B2170" s="139" t="s">
        <v>968</v>
      </c>
      <c r="C2170" s="138" t="s">
        <v>23</v>
      </c>
      <c r="D2170" s="138" t="s">
        <v>969</v>
      </c>
      <c r="E2170" s="385" t="s">
        <v>751</v>
      </c>
      <c r="F2170" s="385"/>
      <c r="G2170" s="140" t="s">
        <v>39</v>
      </c>
      <c r="H2170" s="154">
        <v>1</v>
      </c>
      <c r="I2170" s="141">
        <v>48</v>
      </c>
      <c r="J2170" s="141">
        <v>48</v>
      </c>
    </row>
    <row r="2171" spans="1:10" ht="39" customHeight="1" x14ac:dyDescent="0.2">
      <c r="A2171" s="172" t="s">
        <v>137</v>
      </c>
      <c r="B2171" s="161" t="s">
        <v>972</v>
      </c>
      <c r="C2171" s="172" t="s">
        <v>23</v>
      </c>
      <c r="D2171" s="172" t="s">
        <v>973</v>
      </c>
      <c r="E2171" s="386" t="s">
        <v>762</v>
      </c>
      <c r="F2171" s="386"/>
      <c r="G2171" s="164" t="s">
        <v>109</v>
      </c>
      <c r="H2171" s="162">
        <v>4.0000000000000003E-5</v>
      </c>
      <c r="I2171" s="165">
        <v>1200000</v>
      </c>
      <c r="J2171" s="165">
        <v>48</v>
      </c>
    </row>
    <row r="2172" spans="1:10" ht="25.5" x14ac:dyDescent="0.2">
      <c r="A2172" s="171"/>
      <c r="B2172" s="171"/>
      <c r="C2172" s="171"/>
      <c r="D2172" s="171"/>
      <c r="E2172" s="171" t="s">
        <v>465</v>
      </c>
      <c r="F2172" s="159">
        <v>0</v>
      </c>
      <c r="G2172" s="171" t="s">
        <v>466</v>
      </c>
      <c r="H2172" s="159">
        <v>0</v>
      </c>
      <c r="I2172" s="171" t="s">
        <v>467</v>
      </c>
      <c r="J2172" s="159">
        <v>0</v>
      </c>
    </row>
    <row r="2173" spans="1:10" ht="15" thickBot="1" x14ac:dyDescent="0.25">
      <c r="A2173" s="171"/>
      <c r="B2173" s="171"/>
      <c r="C2173" s="171"/>
      <c r="D2173" s="171"/>
      <c r="E2173" s="171" t="s">
        <v>468</v>
      </c>
      <c r="F2173" s="159">
        <v>11.22</v>
      </c>
      <c r="G2173" s="171"/>
      <c r="H2173" s="384" t="s">
        <v>469</v>
      </c>
      <c r="I2173" s="384"/>
      <c r="J2173" s="159">
        <v>59.22</v>
      </c>
    </row>
    <row r="2174" spans="1:10" ht="0.95" customHeight="1" thickTop="1" x14ac:dyDescent="0.2">
      <c r="A2174" s="160"/>
      <c r="B2174" s="160"/>
      <c r="C2174" s="160"/>
      <c r="D2174" s="160"/>
      <c r="E2174" s="160"/>
      <c r="F2174" s="160"/>
      <c r="G2174" s="160"/>
      <c r="H2174" s="160"/>
      <c r="I2174" s="160"/>
      <c r="J2174" s="160"/>
    </row>
    <row r="2175" spans="1:10" ht="18" customHeight="1" x14ac:dyDescent="0.2">
      <c r="A2175" s="168"/>
      <c r="B2175" s="133" t="s">
        <v>8</v>
      </c>
      <c r="C2175" s="168" t="s">
        <v>9</v>
      </c>
      <c r="D2175" s="168" t="s">
        <v>10</v>
      </c>
      <c r="E2175" s="349" t="s">
        <v>454</v>
      </c>
      <c r="F2175" s="349"/>
      <c r="G2175" s="169" t="s">
        <v>11</v>
      </c>
      <c r="H2175" s="133" t="s">
        <v>12</v>
      </c>
      <c r="I2175" s="133" t="s">
        <v>13</v>
      </c>
      <c r="J2175" s="133" t="s">
        <v>15</v>
      </c>
    </row>
    <row r="2176" spans="1:10" ht="39" customHeight="1" x14ac:dyDescent="0.2">
      <c r="A2176" s="138" t="s">
        <v>133</v>
      </c>
      <c r="B2176" s="139" t="s">
        <v>970</v>
      </c>
      <c r="C2176" s="138" t="s">
        <v>23</v>
      </c>
      <c r="D2176" s="138" t="s">
        <v>971</v>
      </c>
      <c r="E2176" s="385" t="s">
        <v>751</v>
      </c>
      <c r="F2176" s="385"/>
      <c r="G2176" s="140" t="s">
        <v>39</v>
      </c>
      <c r="H2176" s="154">
        <v>1</v>
      </c>
      <c r="I2176" s="141">
        <v>16.920000000000002</v>
      </c>
      <c r="J2176" s="141">
        <v>16.920000000000002</v>
      </c>
    </row>
    <row r="2177" spans="1:10" ht="39" customHeight="1" x14ac:dyDescent="0.2">
      <c r="A2177" s="172" t="s">
        <v>137</v>
      </c>
      <c r="B2177" s="161" t="s">
        <v>972</v>
      </c>
      <c r="C2177" s="172" t="s">
        <v>23</v>
      </c>
      <c r="D2177" s="172" t="s">
        <v>973</v>
      </c>
      <c r="E2177" s="386" t="s">
        <v>762</v>
      </c>
      <c r="F2177" s="386"/>
      <c r="G2177" s="164" t="s">
        <v>109</v>
      </c>
      <c r="H2177" s="162">
        <v>1.4100000000000001E-5</v>
      </c>
      <c r="I2177" s="165">
        <v>1200000</v>
      </c>
      <c r="J2177" s="165">
        <v>16.920000000000002</v>
      </c>
    </row>
    <row r="2178" spans="1:10" ht="25.5" x14ac:dyDescent="0.2">
      <c r="A2178" s="171"/>
      <c r="B2178" s="171"/>
      <c r="C2178" s="171"/>
      <c r="D2178" s="171"/>
      <c r="E2178" s="171" t="s">
        <v>465</v>
      </c>
      <c r="F2178" s="159">
        <v>0</v>
      </c>
      <c r="G2178" s="171" t="s">
        <v>466</v>
      </c>
      <c r="H2178" s="159">
        <v>0</v>
      </c>
      <c r="I2178" s="171" t="s">
        <v>467</v>
      </c>
      <c r="J2178" s="159">
        <v>0</v>
      </c>
    </row>
    <row r="2179" spans="1:10" ht="15" thickBot="1" x14ac:dyDescent="0.25">
      <c r="A2179" s="171"/>
      <c r="B2179" s="171"/>
      <c r="C2179" s="171"/>
      <c r="D2179" s="171"/>
      <c r="E2179" s="171" t="s">
        <v>468</v>
      </c>
      <c r="F2179" s="159">
        <v>3.95</v>
      </c>
      <c r="G2179" s="171"/>
      <c r="H2179" s="384" t="s">
        <v>469</v>
      </c>
      <c r="I2179" s="384"/>
      <c r="J2179" s="159">
        <v>20.87</v>
      </c>
    </row>
    <row r="2180" spans="1:10" ht="0.95" customHeight="1" thickTop="1" x14ac:dyDescent="0.2">
      <c r="A2180" s="160"/>
      <c r="B2180" s="160"/>
      <c r="C2180" s="160"/>
      <c r="D2180" s="160"/>
      <c r="E2180" s="160"/>
      <c r="F2180" s="160"/>
      <c r="G2180" s="160"/>
      <c r="H2180" s="160"/>
      <c r="I2180" s="160"/>
      <c r="J2180" s="160"/>
    </row>
    <row r="2181" spans="1:10" ht="18" customHeight="1" x14ac:dyDescent="0.2">
      <c r="A2181" s="168"/>
      <c r="B2181" s="133" t="s">
        <v>8</v>
      </c>
      <c r="C2181" s="168" t="s">
        <v>9</v>
      </c>
      <c r="D2181" s="168" t="s">
        <v>10</v>
      </c>
      <c r="E2181" s="349" t="s">
        <v>454</v>
      </c>
      <c r="F2181" s="349"/>
      <c r="G2181" s="169" t="s">
        <v>11</v>
      </c>
      <c r="H2181" s="133" t="s">
        <v>12</v>
      </c>
      <c r="I2181" s="133" t="s">
        <v>13</v>
      </c>
      <c r="J2181" s="133" t="s">
        <v>15</v>
      </c>
    </row>
    <row r="2182" spans="1:10" ht="26.1" customHeight="1" x14ac:dyDescent="0.2">
      <c r="A2182" s="138" t="s">
        <v>133</v>
      </c>
      <c r="B2182" s="139" t="s">
        <v>747</v>
      </c>
      <c r="C2182" s="138" t="s">
        <v>23</v>
      </c>
      <c r="D2182" s="138" t="s">
        <v>748</v>
      </c>
      <c r="E2182" s="385" t="s">
        <v>459</v>
      </c>
      <c r="F2182" s="385"/>
      <c r="G2182" s="140" t="s">
        <v>39</v>
      </c>
      <c r="H2182" s="154">
        <v>1</v>
      </c>
      <c r="I2182" s="141">
        <v>29.15</v>
      </c>
      <c r="J2182" s="141">
        <v>29.15</v>
      </c>
    </row>
    <row r="2183" spans="1:10" ht="26.1" customHeight="1" x14ac:dyDescent="0.2">
      <c r="A2183" s="170" t="s">
        <v>134</v>
      </c>
      <c r="B2183" s="155" t="s">
        <v>800</v>
      </c>
      <c r="C2183" s="170" t="s">
        <v>23</v>
      </c>
      <c r="D2183" s="170" t="s">
        <v>801</v>
      </c>
      <c r="E2183" s="387" t="s">
        <v>459</v>
      </c>
      <c r="F2183" s="387"/>
      <c r="G2183" s="156" t="s">
        <v>39</v>
      </c>
      <c r="H2183" s="157">
        <v>1</v>
      </c>
      <c r="I2183" s="158">
        <v>0.12</v>
      </c>
      <c r="J2183" s="158">
        <v>0.12</v>
      </c>
    </row>
    <row r="2184" spans="1:10" ht="24" customHeight="1" x14ac:dyDescent="0.2">
      <c r="A2184" s="172" t="s">
        <v>137</v>
      </c>
      <c r="B2184" s="161" t="s">
        <v>802</v>
      </c>
      <c r="C2184" s="172" t="s">
        <v>23</v>
      </c>
      <c r="D2184" s="172" t="s">
        <v>803</v>
      </c>
      <c r="E2184" s="386" t="s">
        <v>470</v>
      </c>
      <c r="F2184" s="386"/>
      <c r="G2184" s="164" t="s">
        <v>39</v>
      </c>
      <c r="H2184" s="162">
        <v>1</v>
      </c>
      <c r="I2184" s="165">
        <v>23.67</v>
      </c>
      <c r="J2184" s="165">
        <v>23.67</v>
      </c>
    </row>
    <row r="2185" spans="1:10" ht="26.1" customHeight="1" x14ac:dyDescent="0.2">
      <c r="A2185" s="172" t="s">
        <v>137</v>
      </c>
      <c r="B2185" s="161" t="s">
        <v>705</v>
      </c>
      <c r="C2185" s="172" t="s">
        <v>23</v>
      </c>
      <c r="D2185" s="172" t="s">
        <v>706</v>
      </c>
      <c r="E2185" s="386" t="s">
        <v>707</v>
      </c>
      <c r="F2185" s="386"/>
      <c r="G2185" s="164" t="s">
        <v>39</v>
      </c>
      <c r="H2185" s="162">
        <v>1</v>
      </c>
      <c r="I2185" s="165">
        <v>1.82</v>
      </c>
      <c r="J2185" s="165">
        <v>1.82</v>
      </c>
    </row>
    <row r="2186" spans="1:10" ht="26.1" customHeight="1" x14ac:dyDescent="0.2">
      <c r="A2186" s="172" t="s">
        <v>137</v>
      </c>
      <c r="B2186" s="161" t="s">
        <v>708</v>
      </c>
      <c r="C2186" s="172" t="s">
        <v>23</v>
      </c>
      <c r="D2186" s="172" t="s">
        <v>709</v>
      </c>
      <c r="E2186" s="386" t="s">
        <v>707</v>
      </c>
      <c r="F2186" s="386"/>
      <c r="G2186" s="164" t="s">
        <v>39</v>
      </c>
      <c r="H2186" s="162">
        <v>1</v>
      </c>
      <c r="I2186" s="165">
        <v>1.02</v>
      </c>
      <c r="J2186" s="165">
        <v>1.02</v>
      </c>
    </row>
    <row r="2187" spans="1:10" ht="26.1" customHeight="1" x14ac:dyDescent="0.2">
      <c r="A2187" s="172" t="s">
        <v>137</v>
      </c>
      <c r="B2187" s="161" t="s">
        <v>710</v>
      </c>
      <c r="C2187" s="172" t="s">
        <v>23</v>
      </c>
      <c r="D2187" s="172" t="s">
        <v>711</v>
      </c>
      <c r="E2187" s="386" t="s">
        <v>707</v>
      </c>
      <c r="F2187" s="386"/>
      <c r="G2187" s="164" t="s">
        <v>39</v>
      </c>
      <c r="H2187" s="162">
        <v>1</v>
      </c>
      <c r="I2187" s="165">
        <v>1.36</v>
      </c>
      <c r="J2187" s="165">
        <v>1.36</v>
      </c>
    </row>
    <row r="2188" spans="1:10" ht="26.1" customHeight="1" x14ac:dyDescent="0.2">
      <c r="A2188" s="172" t="s">
        <v>137</v>
      </c>
      <c r="B2188" s="161" t="s">
        <v>712</v>
      </c>
      <c r="C2188" s="172" t="s">
        <v>23</v>
      </c>
      <c r="D2188" s="172" t="s">
        <v>713</v>
      </c>
      <c r="E2188" s="386" t="s">
        <v>707</v>
      </c>
      <c r="F2188" s="386"/>
      <c r="G2188" s="164" t="s">
        <v>39</v>
      </c>
      <c r="H2188" s="162">
        <v>1</v>
      </c>
      <c r="I2188" s="165">
        <v>0.11</v>
      </c>
      <c r="J2188" s="165">
        <v>0.11</v>
      </c>
    </row>
    <row r="2189" spans="1:10" ht="26.1" customHeight="1" x14ac:dyDescent="0.2">
      <c r="A2189" s="172" t="s">
        <v>137</v>
      </c>
      <c r="B2189" s="161" t="s">
        <v>974</v>
      </c>
      <c r="C2189" s="172" t="s">
        <v>23</v>
      </c>
      <c r="D2189" s="172" t="s">
        <v>975</v>
      </c>
      <c r="E2189" s="386" t="s">
        <v>707</v>
      </c>
      <c r="F2189" s="386"/>
      <c r="G2189" s="164" t="s">
        <v>39</v>
      </c>
      <c r="H2189" s="162">
        <v>1</v>
      </c>
      <c r="I2189" s="165">
        <v>0.03</v>
      </c>
      <c r="J2189" s="165">
        <v>0.03</v>
      </c>
    </row>
    <row r="2190" spans="1:10" ht="26.1" customHeight="1" x14ac:dyDescent="0.2">
      <c r="A2190" s="172" t="s">
        <v>137</v>
      </c>
      <c r="B2190" s="161" t="s">
        <v>976</v>
      </c>
      <c r="C2190" s="172" t="s">
        <v>23</v>
      </c>
      <c r="D2190" s="172" t="s">
        <v>977</v>
      </c>
      <c r="E2190" s="386" t="s">
        <v>707</v>
      </c>
      <c r="F2190" s="386"/>
      <c r="G2190" s="164" t="s">
        <v>39</v>
      </c>
      <c r="H2190" s="162">
        <v>1</v>
      </c>
      <c r="I2190" s="165">
        <v>1.02</v>
      </c>
      <c r="J2190" s="165">
        <v>1.02</v>
      </c>
    </row>
    <row r="2191" spans="1:10" ht="25.5" x14ac:dyDescent="0.2">
      <c r="A2191" s="171"/>
      <c r="B2191" s="171"/>
      <c r="C2191" s="171"/>
      <c r="D2191" s="171"/>
      <c r="E2191" s="171" t="s">
        <v>465</v>
      </c>
      <c r="F2191" s="159">
        <v>23.79</v>
      </c>
      <c r="G2191" s="171" t="s">
        <v>466</v>
      </c>
      <c r="H2191" s="159">
        <v>0</v>
      </c>
      <c r="I2191" s="171" t="s">
        <v>467</v>
      </c>
      <c r="J2191" s="159">
        <v>23.79</v>
      </c>
    </row>
    <row r="2192" spans="1:10" ht="15" thickBot="1" x14ac:dyDescent="0.25">
      <c r="A2192" s="171"/>
      <c r="B2192" s="171"/>
      <c r="C2192" s="171"/>
      <c r="D2192" s="171"/>
      <c r="E2192" s="171" t="s">
        <v>468</v>
      </c>
      <c r="F2192" s="159">
        <v>6.81</v>
      </c>
      <c r="G2192" s="171"/>
      <c r="H2192" s="384" t="s">
        <v>469</v>
      </c>
      <c r="I2192" s="384"/>
      <c r="J2192" s="159">
        <v>35.96</v>
      </c>
    </row>
    <row r="2193" spans="1:10" ht="0.95" customHeight="1" thickTop="1" x14ac:dyDescent="0.2">
      <c r="A2193" s="160"/>
      <c r="B2193" s="160"/>
      <c r="C2193" s="160"/>
      <c r="D2193" s="160"/>
      <c r="E2193" s="160"/>
      <c r="F2193" s="160"/>
      <c r="G2193" s="160"/>
      <c r="H2193" s="160"/>
      <c r="I2193" s="160"/>
      <c r="J2193" s="160"/>
    </row>
    <row r="2194" spans="1:10" ht="18" customHeight="1" x14ac:dyDescent="0.2">
      <c r="A2194" s="168"/>
      <c r="B2194" s="133" t="s">
        <v>8</v>
      </c>
      <c r="C2194" s="168" t="s">
        <v>9</v>
      </c>
      <c r="D2194" s="168" t="s">
        <v>10</v>
      </c>
      <c r="E2194" s="349" t="s">
        <v>454</v>
      </c>
      <c r="F2194" s="349"/>
      <c r="G2194" s="169" t="s">
        <v>11</v>
      </c>
      <c r="H2194" s="133" t="s">
        <v>12</v>
      </c>
      <c r="I2194" s="133" t="s">
        <v>13</v>
      </c>
      <c r="J2194" s="133" t="s">
        <v>15</v>
      </c>
    </row>
    <row r="2195" spans="1:10" ht="24" customHeight="1" x14ac:dyDescent="0.2">
      <c r="A2195" s="138" t="s">
        <v>133</v>
      </c>
      <c r="B2195" s="139" t="s">
        <v>788</v>
      </c>
      <c r="C2195" s="138" t="s">
        <v>23</v>
      </c>
      <c r="D2195" s="138" t="s">
        <v>789</v>
      </c>
      <c r="E2195" s="385" t="s">
        <v>459</v>
      </c>
      <c r="F2195" s="385"/>
      <c r="G2195" s="140" t="s">
        <v>39</v>
      </c>
      <c r="H2195" s="154">
        <v>1</v>
      </c>
      <c r="I2195" s="141">
        <v>28.25</v>
      </c>
      <c r="J2195" s="141">
        <v>28.25</v>
      </c>
    </row>
    <row r="2196" spans="1:10" ht="26.1" customHeight="1" x14ac:dyDescent="0.2">
      <c r="A2196" s="170" t="s">
        <v>134</v>
      </c>
      <c r="B2196" s="155" t="s">
        <v>804</v>
      </c>
      <c r="C2196" s="170" t="s">
        <v>23</v>
      </c>
      <c r="D2196" s="170" t="s">
        <v>805</v>
      </c>
      <c r="E2196" s="387" t="s">
        <v>459</v>
      </c>
      <c r="F2196" s="387"/>
      <c r="G2196" s="156" t="s">
        <v>39</v>
      </c>
      <c r="H2196" s="157">
        <v>1</v>
      </c>
      <c r="I2196" s="158">
        <v>0.11</v>
      </c>
      <c r="J2196" s="158">
        <v>0.11</v>
      </c>
    </row>
    <row r="2197" spans="1:10" ht="24" customHeight="1" x14ac:dyDescent="0.2">
      <c r="A2197" s="172" t="s">
        <v>137</v>
      </c>
      <c r="B2197" s="161" t="s">
        <v>806</v>
      </c>
      <c r="C2197" s="172" t="s">
        <v>23</v>
      </c>
      <c r="D2197" s="172" t="s">
        <v>807</v>
      </c>
      <c r="E2197" s="386" t="s">
        <v>470</v>
      </c>
      <c r="F2197" s="386"/>
      <c r="G2197" s="164" t="s">
        <v>39</v>
      </c>
      <c r="H2197" s="162">
        <v>1</v>
      </c>
      <c r="I2197" s="165">
        <v>22.78</v>
      </c>
      <c r="J2197" s="165">
        <v>22.78</v>
      </c>
    </row>
    <row r="2198" spans="1:10" ht="26.1" customHeight="1" x14ac:dyDescent="0.2">
      <c r="A2198" s="172" t="s">
        <v>137</v>
      </c>
      <c r="B2198" s="161" t="s">
        <v>705</v>
      </c>
      <c r="C2198" s="172" t="s">
        <v>23</v>
      </c>
      <c r="D2198" s="172" t="s">
        <v>706</v>
      </c>
      <c r="E2198" s="386" t="s">
        <v>707</v>
      </c>
      <c r="F2198" s="386"/>
      <c r="G2198" s="164" t="s">
        <v>39</v>
      </c>
      <c r="H2198" s="162">
        <v>1</v>
      </c>
      <c r="I2198" s="165">
        <v>1.82</v>
      </c>
      <c r="J2198" s="165">
        <v>1.82</v>
      </c>
    </row>
    <row r="2199" spans="1:10" ht="26.1" customHeight="1" x14ac:dyDescent="0.2">
      <c r="A2199" s="172" t="s">
        <v>137</v>
      </c>
      <c r="B2199" s="161" t="s">
        <v>708</v>
      </c>
      <c r="C2199" s="172" t="s">
        <v>23</v>
      </c>
      <c r="D2199" s="172" t="s">
        <v>709</v>
      </c>
      <c r="E2199" s="386" t="s">
        <v>707</v>
      </c>
      <c r="F2199" s="386"/>
      <c r="G2199" s="164" t="s">
        <v>39</v>
      </c>
      <c r="H2199" s="162">
        <v>1</v>
      </c>
      <c r="I2199" s="165">
        <v>1.02</v>
      </c>
      <c r="J2199" s="165">
        <v>1.02</v>
      </c>
    </row>
    <row r="2200" spans="1:10" ht="26.1" customHeight="1" x14ac:dyDescent="0.2">
      <c r="A2200" s="172" t="s">
        <v>137</v>
      </c>
      <c r="B2200" s="161" t="s">
        <v>710</v>
      </c>
      <c r="C2200" s="172" t="s">
        <v>23</v>
      </c>
      <c r="D2200" s="172" t="s">
        <v>711</v>
      </c>
      <c r="E2200" s="386" t="s">
        <v>707</v>
      </c>
      <c r="F2200" s="386"/>
      <c r="G2200" s="164" t="s">
        <v>39</v>
      </c>
      <c r="H2200" s="162">
        <v>1</v>
      </c>
      <c r="I2200" s="165">
        <v>1.36</v>
      </c>
      <c r="J2200" s="165">
        <v>1.36</v>
      </c>
    </row>
    <row r="2201" spans="1:10" ht="26.1" customHeight="1" x14ac:dyDescent="0.2">
      <c r="A2201" s="172" t="s">
        <v>137</v>
      </c>
      <c r="B2201" s="161" t="s">
        <v>712</v>
      </c>
      <c r="C2201" s="172" t="s">
        <v>23</v>
      </c>
      <c r="D2201" s="172" t="s">
        <v>713</v>
      </c>
      <c r="E2201" s="386" t="s">
        <v>707</v>
      </c>
      <c r="F2201" s="386"/>
      <c r="G2201" s="164" t="s">
        <v>39</v>
      </c>
      <c r="H2201" s="162">
        <v>1</v>
      </c>
      <c r="I2201" s="165">
        <v>0.11</v>
      </c>
      <c r="J2201" s="165">
        <v>0.11</v>
      </c>
    </row>
    <row r="2202" spans="1:10" ht="26.1" customHeight="1" x14ac:dyDescent="0.2">
      <c r="A2202" s="172" t="s">
        <v>137</v>
      </c>
      <c r="B2202" s="161" t="s">
        <v>974</v>
      </c>
      <c r="C2202" s="172" t="s">
        <v>23</v>
      </c>
      <c r="D2202" s="172" t="s">
        <v>975</v>
      </c>
      <c r="E2202" s="386" t="s">
        <v>707</v>
      </c>
      <c r="F2202" s="386"/>
      <c r="G2202" s="164" t="s">
        <v>39</v>
      </c>
      <c r="H2202" s="162">
        <v>1</v>
      </c>
      <c r="I2202" s="165">
        <v>0.03</v>
      </c>
      <c r="J2202" s="165">
        <v>0.03</v>
      </c>
    </row>
    <row r="2203" spans="1:10" ht="26.1" customHeight="1" x14ac:dyDescent="0.2">
      <c r="A2203" s="172" t="s">
        <v>137</v>
      </c>
      <c r="B2203" s="161" t="s">
        <v>976</v>
      </c>
      <c r="C2203" s="172" t="s">
        <v>23</v>
      </c>
      <c r="D2203" s="172" t="s">
        <v>977</v>
      </c>
      <c r="E2203" s="386" t="s">
        <v>707</v>
      </c>
      <c r="F2203" s="386"/>
      <c r="G2203" s="164" t="s">
        <v>39</v>
      </c>
      <c r="H2203" s="162">
        <v>1</v>
      </c>
      <c r="I2203" s="165">
        <v>1.02</v>
      </c>
      <c r="J2203" s="165">
        <v>1.02</v>
      </c>
    </row>
    <row r="2204" spans="1:10" ht="25.5" x14ac:dyDescent="0.2">
      <c r="A2204" s="171"/>
      <c r="B2204" s="171"/>
      <c r="C2204" s="171"/>
      <c r="D2204" s="171"/>
      <c r="E2204" s="171" t="s">
        <v>465</v>
      </c>
      <c r="F2204" s="159">
        <v>22.89</v>
      </c>
      <c r="G2204" s="171" t="s">
        <v>466</v>
      </c>
      <c r="H2204" s="159">
        <v>0</v>
      </c>
      <c r="I2204" s="171" t="s">
        <v>467</v>
      </c>
      <c r="J2204" s="159">
        <v>22.89</v>
      </c>
    </row>
    <row r="2205" spans="1:10" ht="15" thickBot="1" x14ac:dyDescent="0.25">
      <c r="A2205" s="171"/>
      <c r="B2205" s="171"/>
      <c r="C2205" s="171"/>
      <c r="D2205" s="171"/>
      <c r="E2205" s="171" t="s">
        <v>468</v>
      </c>
      <c r="F2205" s="159">
        <v>6.6</v>
      </c>
      <c r="G2205" s="171"/>
      <c r="H2205" s="384" t="s">
        <v>469</v>
      </c>
      <c r="I2205" s="384"/>
      <c r="J2205" s="159">
        <v>34.85</v>
      </c>
    </row>
    <row r="2206" spans="1:10" ht="0.95" customHeight="1" thickTop="1" x14ac:dyDescent="0.2">
      <c r="A2206" s="160"/>
      <c r="B2206" s="160"/>
      <c r="C2206" s="160"/>
      <c r="D2206" s="160"/>
      <c r="E2206" s="160"/>
      <c r="F2206" s="160"/>
      <c r="G2206" s="160"/>
      <c r="H2206" s="160"/>
      <c r="I2206" s="160"/>
      <c r="J2206" s="160"/>
    </row>
    <row r="2207" spans="1:10" ht="18" customHeight="1" x14ac:dyDescent="0.2">
      <c r="A2207" s="168"/>
      <c r="B2207" s="133" t="s">
        <v>8</v>
      </c>
      <c r="C2207" s="168" t="s">
        <v>9</v>
      </c>
      <c r="D2207" s="168" t="s">
        <v>10</v>
      </c>
      <c r="E2207" s="349" t="s">
        <v>454</v>
      </c>
      <c r="F2207" s="349"/>
      <c r="G2207" s="169" t="s">
        <v>11</v>
      </c>
      <c r="H2207" s="133" t="s">
        <v>12</v>
      </c>
      <c r="I2207" s="133" t="s">
        <v>13</v>
      </c>
      <c r="J2207" s="133" t="s">
        <v>15</v>
      </c>
    </row>
    <row r="2208" spans="1:10" ht="26.1" customHeight="1" x14ac:dyDescent="0.2">
      <c r="A2208" s="138" t="s">
        <v>133</v>
      </c>
      <c r="B2208" s="139" t="s">
        <v>768</v>
      </c>
      <c r="C2208" s="138" t="s">
        <v>23</v>
      </c>
      <c r="D2208" s="138" t="s">
        <v>769</v>
      </c>
      <c r="E2208" s="385" t="s">
        <v>459</v>
      </c>
      <c r="F2208" s="385"/>
      <c r="G2208" s="140" t="s">
        <v>39</v>
      </c>
      <c r="H2208" s="154">
        <v>1</v>
      </c>
      <c r="I2208" s="141">
        <v>33.83</v>
      </c>
      <c r="J2208" s="141">
        <v>33.83</v>
      </c>
    </row>
    <row r="2209" spans="1:10" ht="26.1" customHeight="1" x14ac:dyDescent="0.2">
      <c r="A2209" s="170" t="s">
        <v>134</v>
      </c>
      <c r="B2209" s="155" t="s">
        <v>808</v>
      </c>
      <c r="C2209" s="170" t="s">
        <v>23</v>
      </c>
      <c r="D2209" s="170" t="s">
        <v>809</v>
      </c>
      <c r="E2209" s="387" t="s">
        <v>459</v>
      </c>
      <c r="F2209" s="387"/>
      <c r="G2209" s="156" t="s">
        <v>39</v>
      </c>
      <c r="H2209" s="157">
        <v>1</v>
      </c>
      <c r="I2209" s="158">
        <v>0.14000000000000001</v>
      </c>
      <c r="J2209" s="158">
        <v>0.14000000000000001</v>
      </c>
    </row>
    <row r="2210" spans="1:10" ht="24" customHeight="1" x14ac:dyDescent="0.2">
      <c r="A2210" s="172" t="s">
        <v>137</v>
      </c>
      <c r="B2210" s="161" t="s">
        <v>810</v>
      </c>
      <c r="C2210" s="172" t="s">
        <v>23</v>
      </c>
      <c r="D2210" s="172" t="s">
        <v>811</v>
      </c>
      <c r="E2210" s="386" t="s">
        <v>470</v>
      </c>
      <c r="F2210" s="386"/>
      <c r="G2210" s="164" t="s">
        <v>39</v>
      </c>
      <c r="H2210" s="162">
        <v>1</v>
      </c>
      <c r="I2210" s="165">
        <v>28.33</v>
      </c>
      <c r="J2210" s="165">
        <v>28.33</v>
      </c>
    </row>
    <row r="2211" spans="1:10" ht="26.1" customHeight="1" x14ac:dyDescent="0.2">
      <c r="A2211" s="172" t="s">
        <v>137</v>
      </c>
      <c r="B2211" s="161" t="s">
        <v>705</v>
      </c>
      <c r="C2211" s="172" t="s">
        <v>23</v>
      </c>
      <c r="D2211" s="172" t="s">
        <v>706</v>
      </c>
      <c r="E2211" s="386" t="s">
        <v>707</v>
      </c>
      <c r="F2211" s="386"/>
      <c r="G2211" s="164" t="s">
        <v>39</v>
      </c>
      <c r="H2211" s="162">
        <v>1</v>
      </c>
      <c r="I2211" s="165">
        <v>1.82</v>
      </c>
      <c r="J2211" s="165">
        <v>1.82</v>
      </c>
    </row>
    <row r="2212" spans="1:10" ht="26.1" customHeight="1" x14ac:dyDescent="0.2">
      <c r="A2212" s="172" t="s">
        <v>137</v>
      </c>
      <c r="B2212" s="161" t="s">
        <v>708</v>
      </c>
      <c r="C2212" s="172" t="s">
        <v>23</v>
      </c>
      <c r="D2212" s="172" t="s">
        <v>709</v>
      </c>
      <c r="E2212" s="386" t="s">
        <v>707</v>
      </c>
      <c r="F2212" s="386"/>
      <c r="G2212" s="164" t="s">
        <v>39</v>
      </c>
      <c r="H2212" s="162">
        <v>1</v>
      </c>
      <c r="I2212" s="165">
        <v>1.02</v>
      </c>
      <c r="J2212" s="165">
        <v>1.02</v>
      </c>
    </row>
    <row r="2213" spans="1:10" ht="26.1" customHeight="1" x14ac:dyDescent="0.2">
      <c r="A2213" s="172" t="s">
        <v>137</v>
      </c>
      <c r="B2213" s="161" t="s">
        <v>710</v>
      </c>
      <c r="C2213" s="172" t="s">
        <v>23</v>
      </c>
      <c r="D2213" s="172" t="s">
        <v>711</v>
      </c>
      <c r="E2213" s="386" t="s">
        <v>707</v>
      </c>
      <c r="F2213" s="386"/>
      <c r="G2213" s="164" t="s">
        <v>39</v>
      </c>
      <c r="H2213" s="162">
        <v>1</v>
      </c>
      <c r="I2213" s="165">
        <v>1.36</v>
      </c>
      <c r="J2213" s="165">
        <v>1.36</v>
      </c>
    </row>
    <row r="2214" spans="1:10" ht="26.1" customHeight="1" x14ac:dyDescent="0.2">
      <c r="A2214" s="172" t="s">
        <v>137</v>
      </c>
      <c r="B2214" s="161" t="s">
        <v>712</v>
      </c>
      <c r="C2214" s="172" t="s">
        <v>23</v>
      </c>
      <c r="D2214" s="172" t="s">
        <v>713</v>
      </c>
      <c r="E2214" s="386" t="s">
        <v>707</v>
      </c>
      <c r="F2214" s="386"/>
      <c r="G2214" s="164" t="s">
        <v>39</v>
      </c>
      <c r="H2214" s="162">
        <v>1</v>
      </c>
      <c r="I2214" s="165">
        <v>0.11</v>
      </c>
      <c r="J2214" s="165">
        <v>0.11</v>
      </c>
    </row>
    <row r="2215" spans="1:10" ht="26.1" customHeight="1" x14ac:dyDescent="0.2">
      <c r="A2215" s="172" t="s">
        <v>137</v>
      </c>
      <c r="B2215" s="161" t="s">
        <v>974</v>
      </c>
      <c r="C2215" s="172" t="s">
        <v>23</v>
      </c>
      <c r="D2215" s="172" t="s">
        <v>975</v>
      </c>
      <c r="E2215" s="386" t="s">
        <v>707</v>
      </c>
      <c r="F2215" s="386"/>
      <c r="G2215" s="164" t="s">
        <v>39</v>
      </c>
      <c r="H2215" s="162">
        <v>1</v>
      </c>
      <c r="I2215" s="165">
        <v>0.03</v>
      </c>
      <c r="J2215" s="165">
        <v>0.03</v>
      </c>
    </row>
    <row r="2216" spans="1:10" ht="26.1" customHeight="1" x14ac:dyDescent="0.2">
      <c r="A2216" s="172" t="s">
        <v>137</v>
      </c>
      <c r="B2216" s="161" t="s">
        <v>976</v>
      </c>
      <c r="C2216" s="172" t="s">
        <v>23</v>
      </c>
      <c r="D2216" s="172" t="s">
        <v>977</v>
      </c>
      <c r="E2216" s="386" t="s">
        <v>707</v>
      </c>
      <c r="F2216" s="386"/>
      <c r="G2216" s="164" t="s">
        <v>39</v>
      </c>
      <c r="H2216" s="162">
        <v>1</v>
      </c>
      <c r="I2216" s="165">
        <v>1.02</v>
      </c>
      <c r="J2216" s="165">
        <v>1.02</v>
      </c>
    </row>
    <row r="2217" spans="1:10" ht="25.5" x14ac:dyDescent="0.2">
      <c r="A2217" s="171"/>
      <c r="B2217" s="171"/>
      <c r="C2217" s="171"/>
      <c r="D2217" s="171"/>
      <c r="E2217" s="171" t="s">
        <v>465</v>
      </c>
      <c r="F2217" s="159">
        <v>28.47</v>
      </c>
      <c r="G2217" s="171" t="s">
        <v>466</v>
      </c>
      <c r="H2217" s="159">
        <v>0</v>
      </c>
      <c r="I2217" s="171" t="s">
        <v>467</v>
      </c>
      <c r="J2217" s="159">
        <v>28.47</v>
      </c>
    </row>
    <row r="2218" spans="1:10" ht="15" thickBot="1" x14ac:dyDescent="0.25">
      <c r="A2218" s="171"/>
      <c r="B2218" s="171"/>
      <c r="C2218" s="171"/>
      <c r="D2218" s="171"/>
      <c r="E2218" s="171" t="s">
        <v>468</v>
      </c>
      <c r="F2218" s="159">
        <v>7.9</v>
      </c>
      <c r="G2218" s="171"/>
      <c r="H2218" s="384" t="s">
        <v>469</v>
      </c>
      <c r="I2218" s="384"/>
      <c r="J2218" s="159">
        <v>41.73</v>
      </c>
    </row>
    <row r="2219" spans="1:10" ht="0.95" customHeight="1" thickTop="1" x14ac:dyDescent="0.2">
      <c r="A2219" s="160"/>
      <c r="B2219" s="160"/>
      <c r="C2219" s="160"/>
      <c r="D2219" s="160"/>
      <c r="E2219" s="160"/>
      <c r="F2219" s="160"/>
      <c r="G2219" s="160"/>
      <c r="H2219" s="160"/>
      <c r="I2219" s="160"/>
      <c r="J2219" s="160"/>
    </row>
    <row r="2220" spans="1:10" ht="18" customHeight="1" x14ac:dyDescent="0.2">
      <c r="A2220" s="168"/>
      <c r="B2220" s="133" t="s">
        <v>8</v>
      </c>
      <c r="C2220" s="168" t="s">
        <v>9</v>
      </c>
      <c r="D2220" s="168" t="s">
        <v>10</v>
      </c>
      <c r="E2220" s="349" t="s">
        <v>454</v>
      </c>
      <c r="F2220" s="349"/>
      <c r="G2220" s="169" t="s">
        <v>11</v>
      </c>
      <c r="H2220" s="133" t="s">
        <v>12</v>
      </c>
      <c r="I2220" s="133" t="s">
        <v>13</v>
      </c>
      <c r="J2220" s="133" t="s">
        <v>15</v>
      </c>
    </row>
    <row r="2221" spans="1:10" ht="26.1" customHeight="1" x14ac:dyDescent="0.2">
      <c r="A2221" s="138" t="s">
        <v>133</v>
      </c>
      <c r="B2221" s="139" t="s">
        <v>919</v>
      </c>
      <c r="C2221" s="138" t="s">
        <v>23</v>
      </c>
      <c r="D2221" s="138" t="s">
        <v>920</v>
      </c>
      <c r="E2221" s="385" t="s">
        <v>459</v>
      </c>
      <c r="F2221" s="385"/>
      <c r="G2221" s="140" t="s">
        <v>39</v>
      </c>
      <c r="H2221" s="154">
        <v>1</v>
      </c>
      <c r="I2221" s="141">
        <v>36.04</v>
      </c>
      <c r="J2221" s="141">
        <v>36.04</v>
      </c>
    </row>
    <row r="2222" spans="1:10" ht="26.1" customHeight="1" x14ac:dyDescent="0.2">
      <c r="A2222" s="170" t="s">
        <v>134</v>
      </c>
      <c r="B2222" s="155" t="s">
        <v>812</v>
      </c>
      <c r="C2222" s="170" t="s">
        <v>23</v>
      </c>
      <c r="D2222" s="170" t="s">
        <v>813</v>
      </c>
      <c r="E2222" s="387" t="s">
        <v>459</v>
      </c>
      <c r="F2222" s="387"/>
      <c r="G2222" s="156" t="s">
        <v>39</v>
      </c>
      <c r="H2222" s="157">
        <v>1</v>
      </c>
      <c r="I2222" s="158">
        <v>0.35</v>
      </c>
      <c r="J2222" s="158">
        <v>0.35</v>
      </c>
    </row>
    <row r="2223" spans="1:10" ht="24" customHeight="1" x14ac:dyDescent="0.2">
      <c r="A2223" s="172" t="s">
        <v>137</v>
      </c>
      <c r="B2223" s="161" t="s">
        <v>814</v>
      </c>
      <c r="C2223" s="172" t="s">
        <v>23</v>
      </c>
      <c r="D2223" s="172" t="s">
        <v>815</v>
      </c>
      <c r="E2223" s="386" t="s">
        <v>470</v>
      </c>
      <c r="F2223" s="386"/>
      <c r="G2223" s="164" t="s">
        <v>39</v>
      </c>
      <c r="H2223" s="162">
        <v>1</v>
      </c>
      <c r="I2223" s="165">
        <v>30.33</v>
      </c>
      <c r="J2223" s="165">
        <v>30.33</v>
      </c>
    </row>
    <row r="2224" spans="1:10" ht="26.1" customHeight="1" x14ac:dyDescent="0.2">
      <c r="A2224" s="172" t="s">
        <v>137</v>
      </c>
      <c r="B2224" s="161" t="s">
        <v>705</v>
      </c>
      <c r="C2224" s="172" t="s">
        <v>23</v>
      </c>
      <c r="D2224" s="172" t="s">
        <v>706</v>
      </c>
      <c r="E2224" s="386" t="s">
        <v>707</v>
      </c>
      <c r="F2224" s="386"/>
      <c r="G2224" s="164" t="s">
        <v>39</v>
      </c>
      <c r="H2224" s="162">
        <v>1</v>
      </c>
      <c r="I2224" s="165">
        <v>1.82</v>
      </c>
      <c r="J2224" s="165">
        <v>1.82</v>
      </c>
    </row>
    <row r="2225" spans="1:10" ht="26.1" customHeight="1" x14ac:dyDescent="0.2">
      <c r="A2225" s="172" t="s">
        <v>137</v>
      </c>
      <c r="B2225" s="161" t="s">
        <v>708</v>
      </c>
      <c r="C2225" s="172" t="s">
        <v>23</v>
      </c>
      <c r="D2225" s="172" t="s">
        <v>709</v>
      </c>
      <c r="E2225" s="386" t="s">
        <v>707</v>
      </c>
      <c r="F2225" s="386"/>
      <c r="G2225" s="164" t="s">
        <v>39</v>
      </c>
      <c r="H2225" s="162">
        <v>1</v>
      </c>
      <c r="I2225" s="165">
        <v>1.02</v>
      </c>
      <c r="J2225" s="165">
        <v>1.02</v>
      </c>
    </row>
    <row r="2226" spans="1:10" ht="26.1" customHeight="1" x14ac:dyDescent="0.2">
      <c r="A2226" s="172" t="s">
        <v>137</v>
      </c>
      <c r="B2226" s="161" t="s">
        <v>710</v>
      </c>
      <c r="C2226" s="172" t="s">
        <v>23</v>
      </c>
      <c r="D2226" s="172" t="s">
        <v>711</v>
      </c>
      <c r="E2226" s="386" t="s">
        <v>707</v>
      </c>
      <c r="F2226" s="386"/>
      <c r="G2226" s="164" t="s">
        <v>39</v>
      </c>
      <c r="H2226" s="162">
        <v>1</v>
      </c>
      <c r="I2226" s="165">
        <v>1.36</v>
      </c>
      <c r="J2226" s="165">
        <v>1.36</v>
      </c>
    </row>
    <row r="2227" spans="1:10" ht="26.1" customHeight="1" x14ac:dyDescent="0.2">
      <c r="A2227" s="172" t="s">
        <v>137</v>
      </c>
      <c r="B2227" s="161" t="s">
        <v>712</v>
      </c>
      <c r="C2227" s="172" t="s">
        <v>23</v>
      </c>
      <c r="D2227" s="172" t="s">
        <v>713</v>
      </c>
      <c r="E2227" s="386" t="s">
        <v>707</v>
      </c>
      <c r="F2227" s="386"/>
      <c r="G2227" s="164" t="s">
        <v>39</v>
      </c>
      <c r="H2227" s="162">
        <v>1</v>
      </c>
      <c r="I2227" s="165">
        <v>0.11</v>
      </c>
      <c r="J2227" s="165">
        <v>0.11</v>
      </c>
    </row>
    <row r="2228" spans="1:10" ht="26.1" customHeight="1" x14ac:dyDescent="0.2">
      <c r="A2228" s="172" t="s">
        <v>137</v>
      </c>
      <c r="B2228" s="161" t="s">
        <v>974</v>
      </c>
      <c r="C2228" s="172" t="s">
        <v>23</v>
      </c>
      <c r="D2228" s="172" t="s">
        <v>975</v>
      </c>
      <c r="E2228" s="386" t="s">
        <v>707</v>
      </c>
      <c r="F2228" s="386"/>
      <c r="G2228" s="164" t="s">
        <v>39</v>
      </c>
      <c r="H2228" s="162">
        <v>1</v>
      </c>
      <c r="I2228" s="165">
        <v>0.03</v>
      </c>
      <c r="J2228" s="165">
        <v>0.03</v>
      </c>
    </row>
    <row r="2229" spans="1:10" ht="26.1" customHeight="1" x14ac:dyDescent="0.2">
      <c r="A2229" s="172" t="s">
        <v>137</v>
      </c>
      <c r="B2229" s="161" t="s">
        <v>976</v>
      </c>
      <c r="C2229" s="172" t="s">
        <v>23</v>
      </c>
      <c r="D2229" s="172" t="s">
        <v>977</v>
      </c>
      <c r="E2229" s="386" t="s">
        <v>707</v>
      </c>
      <c r="F2229" s="386"/>
      <c r="G2229" s="164" t="s">
        <v>39</v>
      </c>
      <c r="H2229" s="162">
        <v>1</v>
      </c>
      <c r="I2229" s="165">
        <v>1.02</v>
      </c>
      <c r="J2229" s="165">
        <v>1.02</v>
      </c>
    </row>
    <row r="2230" spans="1:10" ht="25.5" x14ac:dyDescent="0.2">
      <c r="A2230" s="171"/>
      <c r="B2230" s="171"/>
      <c r="C2230" s="171"/>
      <c r="D2230" s="171"/>
      <c r="E2230" s="171" t="s">
        <v>465</v>
      </c>
      <c r="F2230" s="159">
        <v>30.68</v>
      </c>
      <c r="G2230" s="171" t="s">
        <v>466</v>
      </c>
      <c r="H2230" s="159">
        <v>0</v>
      </c>
      <c r="I2230" s="171" t="s">
        <v>467</v>
      </c>
      <c r="J2230" s="159">
        <v>30.68</v>
      </c>
    </row>
    <row r="2231" spans="1:10" ht="15" thickBot="1" x14ac:dyDescent="0.25">
      <c r="A2231" s="171"/>
      <c r="B2231" s="171"/>
      <c r="C2231" s="171"/>
      <c r="D2231" s="171"/>
      <c r="E2231" s="171" t="s">
        <v>468</v>
      </c>
      <c r="F2231" s="159">
        <v>8.42</v>
      </c>
      <c r="G2231" s="171"/>
      <c r="H2231" s="384" t="s">
        <v>469</v>
      </c>
      <c r="I2231" s="384"/>
      <c r="J2231" s="159">
        <v>44.46</v>
      </c>
    </row>
    <row r="2232" spans="1:10" ht="0.95" customHeight="1" thickTop="1" x14ac:dyDescent="0.2">
      <c r="A2232" s="160"/>
      <c r="B2232" s="160"/>
      <c r="C2232" s="160"/>
      <c r="D2232" s="160"/>
      <c r="E2232" s="160"/>
      <c r="F2232" s="160"/>
      <c r="G2232" s="160"/>
      <c r="H2232" s="160"/>
      <c r="I2232" s="160"/>
      <c r="J2232" s="160"/>
    </row>
    <row r="2233" spans="1:10" ht="18" customHeight="1" x14ac:dyDescent="0.2">
      <c r="A2233" s="168"/>
      <c r="B2233" s="133" t="s">
        <v>8</v>
      </c>
      <c r="C2233" s="168" t="s">
        <v>9</v>
      </c>
      <c r="D2233" s="168" t="s">
        <v>10</v>
      </c>
      <c r="E2233" s="349" t="s">
        <v>454</v>
      </c>
      <c r="F2233" s="349"/>
      <c r="G2233" s="169" t="s">
        <v>11</v>
      </c>
      <c r="H2233" s="133" t="s">
        <v>12</v>
      </c>
      <c r="I2233" s="133" t="s">
        <v>13</v>
      </c>
      <c r="J2233" s="133" t="s">
        <v>15</v>
      </c>
    </row>
    <row r="2234" spans="1:10" ht="26.1" customHeight="1" x14ac:dyDescent="0.2">
      <c r="A2234" s="138" t="s">
        <v>133</v>
      </c>
      <c r="B2234" s="139" t="s">
        <v>966</v>
      </c>
      <c r="C2234" s="138" t="s">
        <v>23</v>
      </c>
      <c r="D2234" s="138" t="s">
        <v>967</v>
      </c>
      <c r="E2234" s="385" t="s">
        <v>459</v>
      </c>
      <c r="F2234" s="385"/>
      <c r="G2234" s="140" t="s">
        <v>39</v>
      </c>
      <c r="H2234" s="154">
        <v>1</v>
      </c>
      <c r="I2234" s="141">
        <v>51.27</v>
      </c>
      <c r="J2234" s="141">
        <v>51.27</v>
      </c>
    </row>
    <row r="2235" spans="1:10" ht="26.1" customHeight="1" x14ac:dyDescent="0.2">
      <c r="A2235" s="170" t="s">
        <v>134</v>
      </c>
      <c r="B2235" s="155" t="s">
        <v>816</v>
      </c>
      <c r="C2235" s="170" t="s">
        <v>23</v>
      </c>
      <c r="D2235" s="170" t="s">
        <v>817</v>
      </c>
      <c r="E2235" s="387" t="s">
        <v>459</v>
      </c>
      <c r="F2235" s="387"/>
      <c r="G2235" s="156" t="s">
        <v>39</v>
      </c>
      <c r="H2235" s="157">
        <v>1</v>
      </c>
      <c r="I2235" s="158">
        <v>0.37</v>
      </c>
      <c r="J2235" s="158">
        <v>0.37</v>
      </c>
    </row>
    <row r="2236" spans="1:10" ht="24" customHeight="1" x14ac:dyDescent="0.2">
      <c r="A2236" s="172" t="s">
        <v>137</v>
      </c>
      <c r="B2236" s="161" t="s">
        <v>818</v>
      </c>
      <c r="C2236" s="172" t="s">
        <v>23</v>
      </c>
      <c r="D2236" s="172" t="s">
        <v>819</v>
      </c>
      <c r="E2236" s="386" t="s">
        <v>470</v>
      </c>
      <c r="F2236" s="386"/>
      <c r="G2236" s="164" t="s">
        <v>39</v>
      </c>
      <c r="H2236" s="162">
        <v>1</v>
      </c>
      <c r="I2236" s="165">
        <v>45.54</v>
      </c>
      <c r="J2236" s="165">
        <v>45.54</v>
      </c>
    </row>
    <row r="2237" spans="1:10" ht="26.1" customHeight="1" x14ac:dyDescent="0.2">
      <c r="A2237" s="172" t="s">
        <v>137</v>
      </c>
      <c r="B2237" s="161" t="s">
        <v>705</v>
      </c>
      <c r="C2237" s="172" t="s">
        <v>23</v>
      </c>
      <c r="D2237" s="172" t="s">
        <v>706</v>
      </c>
      <c r="E2237" s="386" t="s">
        <v>707</v>
      </c>
      <c r="F2237" s="386"/>
      <c r="G2237" s="164" t="s">
        <v>39</v>
      </c>
      <c r="H2237" s="162">
        <v>1</v>
      </c>
      <c r="I2237" s="165">
        <v>1.82</v>
      </c>
      <c r="J2237" s="165">
        <v>1.82</v>
      </c>
    </row>
    <row r="2238" spans="1:10" ht="26.1" customHeight="1" x14ac:dyDescent="0.2">
      <c r="A2238" s="172" t="s">
        <v>137</v>
      </c>
      <c r="B2238" s="161" t="s">
        <v>708</v>
      </c>
      <c r="C2238" s="172" t="s">
        <v>23</v>
      </c>
      <c r="D2238" s="172" t="s">
        <v>709</v>
      </c>
      <c r="E2238" s="386" t="s">
        <v>707</v>
      </c>
      <c r="F2238" s="386"/>
      <c r="G2238" s="164" t="s">
        <v>39</v>
      </c>
      <c r="H2238" s="162">
        <v>1</v>
      </c>
      <c r="I2238" s="165">
        <v>1.02</v>
      </c>
      <c r="J2238" s="165">
        <v>1.02</v>
      </c>
    </row>
    <row r="2239" spans="1:10" ht="26.1" customHeight="1" x14ac:dyDescent="0.2">
      <c r="A2239" s="172" t="s">
        <v>137</v>
      </c>
      <c r="B2239" s="161" t="s">
        <v>710</v>
      </c>
      <c r="C2239" s="172" t="s">
        <v>23</v>
      </c>
      <c r="D2239" s="172" t="s">
        <v>711</v>
      </c>
      <c r="E2239" s="386" t="s">
        <v>707</v>
      </c>
      <c r="F2239" s="386"/>
      <c r="G2239" s="164" t="s">
        <v>39</v>
      </c>
      <c r="H2239" s="162">
        <v>1</v>
      </c>
      <c r="I2239" s="165">
        <v>1.36</v>
      </c>
      <c r="J2239" s="165">
        <v>1.36</v>
      </c>
    </row>
    <row r="2240" spans="1:10" ht="26.1" customHeight="1" x14ac:dyDescent="0.2">
      <c r="A2240" s="172" t="s">
        <v>137</v>
      </c>
      <c r="B2240" s="161" t="s">
        <v>712</v>
      </c>
      <c r="C2240" s="172" t="s">
        <v>23</v>
      </c>
      <c r="D2240" s="172" t="s">
        <v>713</v>
      </c>
      <c r="E2240" s="386" t="s">
        <v>707</v>
      </c>
      <c r="F2240" s="386"/>
      <c r="G2240" s="164" t="s">
        <v>39</v>
      </c>
      <c r="H2240" s="162">
        <v>1</v>
      </c>
      <c r="I2240" s="165">
        <v>0.11</v>
      </c>
      <c r="J2240" s="165">
        <v>0.11</v>
      </c>
    </row>
    <row r="2241" spans="1:10" ht="26.1" customHeight="1" x14ac:dyDescent="0.2">
      <c r="A2241" s="172" t="s">
        <v>137</v>
      </c>
      <c r="B2241" s="161" t="s">
        <v>974</v>
      </c>
      <c r="C2241" s="172" t="s">
        <v>23</v>
      </c>
      <c r="D2241" s="172" t="s">
        <v>975</v>
      </c>
      <c r="E2241" s="386" t="s">
        <v>707</v>
      </c>
      <c r="F2241" s="386"/>
      <c r="G2241" s="164" t="s">
        <v>39</v>
      </c>
      <c r="H2241" s="162">
        <v>1</v>
      </c>
      <c r="I2241" s="165">
        <v>0.03</v>
      </c>
      <c r="J2241" s="165">
        <v>0.03</v>
      </c>
    </row>
    <row r="2242" spans="1:10" ht="26.1" customHeight="1" x14ac:dyDescent="0.2">
      <c r="A2242" s="172" t="s">
        <v>137</v>
      </c>
      <c r="B2242" s="161" t="s">
        <v>976</v>
      </c>
      <c r="C2242" s="172" t="s">
        <v>23</v>
      </c>
      <c r="D2242" s="172" t="s">
        <v>977</v>
      </c>
      <c r="E2242" s="386" t="s">
        <v>707</v>
      </c>
      <c r="F2242" s="386"/>
      <c r="G2242" s="164" t="s">
        <v>39</v>
      </c>
      <c r="H2242" s="162">
        <v>1</v>
      </c>
      <c r="I2242" s="165">
        <v>1.02</v>
      </c>
      <c r="J2242" s="165">
        <v>1.02</v>
      </c>
    </row>
    <row r="2243" spans="1:10" ht="25.5" x14ac:dyDescent="0.2">
      <c r="A2243" s="171"/>
      <c r="B2243" s="171"/>
      <c r="C2243" s="171"/>
      <c r="D2243" s="171"/>
      <c r="E2243" s="171" t="s">
        <v>465</v>
      </c>
      <c r="F2243" s="159">
        <v>45.91</v>
      </c>
      <c r="G2243" s="171" t="s">
        <v>466</v>
      </c>
      <c r="H2243" s="159">
        <v>0</v>
      </c>
      <c r="I2243" s="171" t="s">
        <v>467</v>
      </c>
      <c r="J2243" s="159">
        <v>45.91</v>
      </c>
    </row>
    <row r="2244" spans="1:10" ht="15" thickBot="1" x14ac:dyDescent="0.25">
      <c r="A2244" s="171"/>
      <c r="B2244" s="171"/>
      <c r="C2244" s="171"/>
      <c r="D2244" s="171"/>
      <c r="E2244" s="171" t="s">
        <v>468</v>
      </c>
      <c r="F2244" s="159">
        <v>11.98</v>
      </c>
      <c r="G2244" s="171"/>
      <c r="H2244" s="384" t="s">
        <v>469</v>
      </c>
      <c r="I2244" s="384"/>
      <c r="J2244" s="159">
        <v>63.25</v>
      </c>
    </row>
    <row r="2245" spans="1:10" ht="0.95" customHeight="1" thickTop="1" x14ac:dyDescent="0.2">
      <c r="A2245" s="160"/>
      <c r="B2245" s="160"/>
      <c r="C2245" s="160"/>
      <c r="D2245" s="160"/>
      <c r="E2245" s="160"/>
      <c r="F2245" s="160"/>
      <c r="G2245" s="160"/>
      <c r="H2245" s="160"/>
      <c r="I2245" s="160"/>
      <c r="J2245" s="160"/>
    </row>
    <row r="2246" spans="1:10" ht="18" customHeight="1" x14ac:dyDescent="0.2">
      <c r="A2246" s="168"/>
      <c r="B2246" s="133" t="s">
        <v>8</v>
      </c>
      <c r="C2246" s="168" t="s">
        <v>9</v>
      </c>
      <c r="D2246" s="168" t="s">
        <v>10</v>
      </c>
      <c r="E2246" s="349" t="s">
        <v>454</v>
      </c>
      <c r="F2246" s="349"/>
      <c r="G2246" s="169" t="s">
        <v>11</v>
      </c>
      <c r="H2246" s="133" t="s">
        <v>12</v>
      </c>
      <c r="I2246" s="133" t="s">
        <v>13</v>
      </c>
      <c r="J2246" s="133" t="s">
        <v>15</v>
      </c>
    </row>
    <row r="2247" spans="1:10" ht="26.1" customHeight="1" x14ac:dyDescent="0.2">
      <c r="A2247" s="138" t="s">
        <v>133</v>
      </c>
      <c r="B2247" s="139" t="s">
        <v>1321</v>
      </c>
      <c r="C2247" s="138" t="s">
        <v>23</v>
      </c>
      <c r="D2247" s="138" t="s">
        <v>1322</v>
      </c>
      <c r="E2247" s="385" t="s">
        <v>459</v>
      </c>
      <c r="F2247" s="385"/>
      <c r="G2247" s="140" t="s">
        <v>39</v>
      </c>
      <c r="H2247" s="154">
        <v>1</v>
      </c>
      <c r="I2247" s="141">
        <v>38.32</v>
      </c>
      <c r="J2247" s="141">
        <v>38.32</v>
      </c>
    </row>
    <row r="2248" spans="1:10" ht="26.1" customHeight="1" x14ac:dyDescent="0.2">
      <c r="A2248" s="170" t="s">
        <v>134</v>
      </c>
      <c r="B2248" s="155" t="s">
        <v>1299</v>
      </c>
      <c r="C2248" s="170" t="s">
        <v>23</v>
      </c>
      <c r="D2248" s="170" t="s">
        <v>1300</v>
      </c>
      <c r="E2248" s="387" t="s">
        <v>459</v>
      </c>
      <c r="F2248" s="387"/>
      <c r="G2248" s="156" t="s">
        <v>39</v>
      </c>
      <c r="H2248" s="157">
        <v>1</v>
      </c>
      <c r="I2248" s="158">
        <v>0.37</v>
      </c>
      <c r="J2248" s="158">
        <v>0.37</v>
      </c>
    </row>
    <row r="2249" spans="1:10" ht="26.1" customHeight="1" x14ac:dyDescent="0.2">
      <c r="A2249" s="172" t="s">
        <v>137</v>
      </c>
      <c r="B2249" s="161" t="s">
        <v>834</v>
      </c>
      <c r="C2249" s="172" t="s">
        <v>23</v>
      </c>
      <c r="D2249" s="172" t="s">
        <v>835</v>
      </c>
      <c r="E2249" s="386" t="s">
        <v>470</v>
      </c>
      <c r="F2249" s="386"/>
      <c r="G2249" s="164" t="s">
        <v>39</v>
      </c>
      <c r="H2249" s="162">
        <v>1</v>
      </c>
      <c r="I2249" s="165">
        <v>32.590000000000003</v>
      </c>
      <c r="J2249" s="165">
        <v>32.590000000000003</v>
      </c>
    </row>
    <row r="2250" spans="1:10" ht="26.1" customHeight="1" x14ac:dyDescent="0.2">
      <c r="A2250" s="172" t="s">
        <v>137</v>
      </c>
      <c r="B2250" s="161" t="s">
        <v>705</v>
      </c>
      <c r="C2250" s="172" t="s">
        <v>23</v>
      </c>
      <c r="D2250" s="172" t="s">
        <v>706</v>
      </c>
      <c r="E2250" s="386" t="s">
        <v>707</v>
      </c>
      <c r="F2250" s="386"/>
      <c r="G2250" s="164" t="s">
        <v>39</v>
      </c>
      <c r="H2250" s="162">
        <v>1</v>
      </c>
      <c r="I2250" s="165">
        <v>1.82</v>
      </c>
      <c r="J2250" s="165">
        <v>1.82</v>
      </c>
    </row>
    <row r="2251" spans="1:10" ht="26.1" customHeight="1" x14ac:dyDescent="0.2">
      <c r="A2251" s="172" t="s">
        <v>137</v>
      </c>
      <c r="B2251" s="161" t="s">
        <v>708</v>
      </c>
      <c r="C2251" s="172" t="s">
        <v>23</v>
      </c>
      <c r="D2251" s="172" t="s">
        <v>709</v>
      </c>
      <c r="E2251" s="386" t="s">
        <v>707</v>
      </c>
      <c r="F2251" s="386"/>
      <c r="G2251" s="164" t="s">
        <v>39</v>
      </c>
      <c r="H2251" s="162">
        <v>1</v>
      </c>
      <c r="I2251" s="165">
        <v>1.02</v>
      </c>
      <c r="J2251" s="165">
        <v>1.02</v>
      </c>
    </row>
    <row r="2252" spans="1:10" ht="26.1" customHeight="1" x14ac:dyDescent="0.2">
      <c r="A2252" s="172" t="s">
        <v>137</v>
      </c>
      <c r="B2252" s="161" t="s">
        <v>710</v>
      </c>
      <c r="C2252" s="172" t="s">
        <v>23</v>
      </c>
      <c r="D2252" s="172" t="s">
        <v>711</v>
      </c>
      <c r="E2252" s="386" t="s">
        <v>707</v>
      </c>
      <c r="F2252" s="386"/>
      <c r="G2252" s="164" t="s">
        <v>39</v>
      </c>
      <c r="H2252" s="162">
        <v>1</v>
      </c>
      <c r="I2252" s="165">
        <v>1.36</v>
      </c>
      <c r="J2252" s="165">
        <v>1.36</v>
      </c>
    </row>
    <row r="2253" spans="1:10" ht="26.1" customHeight="1" x14ac:dyDescent="0.2">
      <c r="A2253" s="172" t="s">
        <v>137</v>
      </c>
      <c r="B2253" s="161" t="s">
        <v>712</v>
      </c>
      <c r="C2253" s="172" t="s">
        <v>23</v>
      </c>
      <c r="D2253" s="172" t="s">
        <v>713</v>
      </c>
      <c r="E2253" s="386" t="s">
        <v>707</v>
      </c>
      <c r="F2253" s="386"/>
      <c r="G2253" s="164" t="s">
        <v>39</v>
      </c>
      <c r="H2253" s="162">
        <v>1</v>
      </c>
      <c r="I2253" s="165">
        <v>0.11</v>
      </c>
      <c r="J2253" s="165">
        <v>0.11</v>
      </c>
    </row>
    <row r="2254" spans="1:10" ht="26.1" customHeight="1" x14ac:dyDescent="0.2">
      <c r="A2254" s="172" t="s">
        <v>137</v>
      </c>
      <c r="B2254" s="161" t="s">
        <v>974</v>
      </c>
      <c r="C2254" s="172" t="s">
        <v>23</v>
      </c>
      <c r="D2254" s="172" t="s">
        <v>975</v>
      </c>
      <c r="E2254" s="386" t="s">
        <v>707</v>
      </c>
      <c r="F2254" s="386"/>
      <c r="G2254" s="164" t="s">
        <v>39</v>
      </c>
      <c r="H2254" s="162">
        <v>1</v>
      </c>
      <c r="I2254" s="165">
        <v>0.03</v>
      </c>
      <c r="J2254" s="165">
        <v>0.03</v>
      </c>
    </row>
    <row r="2255" spans="1:10" ht="26.1" customHeight="1" x14ac:dyDescent="0.2">
      <c r="A2255" s="172" t="s">
        <v>137</v>
      </c>
      <c r="B2255" s="161" t="s">
        <v>976</v>
      </c>
      <c r="C2255" s="172" t="s">
        <v>23</v>
      </c>
      <c r="D2255" s="172" t="s">
        <v>977</v>
      </c>
      <c r="E2255" s="386" t="s">
        <v>707</v>
      </c>
      <c r="F2255" s="386"/>
      <c r="G2255" s="164" t="s">
        <v>39</v>
      </c>
      <c r="H2255" s="162">
        <v>1</v>
      </c>
      <c r="I2255" s="165">
        <v>1.02</v>
      </c>
      <c r="J2255" s="165">
        <v>1.02</v>
      </c>
    </row>
    <row r="2256" spans="1:10" ht="25.5" x14ac:dyDescent="0.2">
      <c r="A2256" s="171"/>
      <c r="B2256" s="171"/>
      <c r="C2256" s="171"/>
      <c r="D2256" s="171"/>
      <c r="E2256" s="171" t="s">
        <v>465</v>
      </c>
      <c r="F2256" s="159">
        <v>32.96</v>
      </c>
      <c r="G2256" s="171" t="s">
        <v>466</v>
      </c>
      <c r="H2256" s="159">
        <v>0</v>
      </c>
      <c r="I2256" s="171" t="s">
        <v>467</v>
      </c>
      <c r="J2256" s="159">
        <v>32.96</v>
      </c>
    </row>
    <row r="2257" spans="1:10" ht="15" thickBot="1" x14ac:dyDescent="0.25">
      <c r="A2257" s="171"/>
      <c r="B2257" s="171"/>
      <c r="C2257" s="171"/>
      <c r="D2257" s="171"/>
      <c r="E2257" s="171" t="s">
        <v>468</v>
      </c>
      <c r="F2257" s="159">
        <v>8.9499999999999993</v>
      </c>
      <c r="G2257" s="171"/>
      <c r="H2257" s="384" t="s">
        <v>469</v>
      </c>
      <c r="I2257" s="384"/>
      <c r="J2257" s="159">
        <v>47.27</v>
      </c>
    </row>
    <row r="2258" spans="1:10" ht="0.95" customHeight="1" thickTop="1" x14ac:dyDescent="0.2">
      <c r="A2258" s="160"/>
      <c r="B2258" s="160"/>
      <c r="C2258" s="160"/>
      <c r="D2258" s="160"/>
      <c r="E2258" s="160"/>
      <c r="F2258" s="160"/>
      <c r="G2258" s="160"/>
      <c r="H2258" s="160"/>
      <c r="I2258" s="160"/>
      <c r="J2258" s="160"/>
    </row>
    <row r="2259" spans="1:10" ht="18" customHeight="1" x14ac:dyDescent="0.2">
      <c r="A2259" s="168"/>
      <c r="B2259" s="133" t="s">
        <v>8</v>
      </c>
      <c r="C2259" s="168" t="s">
        <v>9</v>
      </c>
      <c r="D2259" s="168" t="s">
        <v>10</v>
      </c>
      <c r="E2259" s="349" t="s">
        <v>454</v>
      </c>
      <c r="F2259" s="349"/>
      <c r="G2259" s="169" t="s">
        <v>11</v>
      </c>
      <c r="H2259" s="133" t="s">
        <v>12</v>
      </c>
      <c r="I2259" s="133" t="s">
        <v>13</v>
      </c>
      <c r="J2259" s="133" t="s">
        <v>15</v>
      </c>
    </row>
    <row r="2260" spans="1:10" ht="26.1" customHeight="1" x14ac:dyDescent="0.2">
      <c r="A2260" s="138" t="s">
        <v>133</v>
      </c>
      <c r="B2260" s="139" t="s">
        <v>978</v>
      </c>
      <c r="C2260" s="138" t="s">
        <v>23</v>
      </c>
      <c r="D2260" s="138" t="s">
        <v>979</v>
      </c>
      <c r="E2260" s="385" t="s">
        <v>459</v>
      </c>
      <c r="F2260" s="385"/>
      <c r="G2260" s="140" t="s">
        <v>39</v>
      </c>
      <c r="H2260" s="154">
        <v>1</v>
      </c>
      <c r="I2260" s="141">
        <v>39.18</v>
      </c>
      <c r="J2260" s="141">
        <v>39.18</v>
      </c>
    </row>
    <row r="2261" spans="1:10" ht="26.1" customHeight="1" x14ac:dyDescent="0.2">
      <c r="A2261" s="170" t="s">
        <v>134</v>
      </c>
      <c r="B2261" s="155" t="s">
        <v>820</v>
      </c>
      <c r="C2261" s="170" t="s">
        <v>23</v>
      </c>
      <c r="D2261" s="170" t="s">
        <v>821</v>
      </c>
      <c r="E2261" s="387" t="s">
        <v>459</v>
      </c>
      <c r="F2261" s="387"/>
      <c r="G2261" s="156" t="s">
        <v>39</v>
      </c>
      <c r="H2261" s="157">
        <v>1</v>
      </c>
      <c r="I2261" s="158">
        <v>0.27</v>
      </c>
      <c r="J2261" s="158">
        <v>0.27</v>
      </c>
    </row>
    <row r="2262" spans="1:10" ht="26.1" customHeight="1" x14ac:dyDescent="0.2">
      <c r="A2262" s="172" t="s">
        <v>137</v>
      </c>
      <c r="B2262" s="161" t="s">
        <v>705</v>
      </c>
      <c r="C2262" s="172" t="s">
        <v>23</v>
      </c>
      <c r="D2262" s="172" t="s">
        <v>706</v>
      </c>
      <c r="E2262" s="386" t="s">
        <v>707</v>
      </c>
      <c r="F2262" s="386"/>
      <c r="G2262" s="164" t="s">
        <v>39</v>
      </c>
      <c r="H2262" s="162">
        <v>1</v>
      </c>
      <c r="I2262" s="165">
        <v>1.82</v>
      </c>
      <c r="J2262" s="165">
        <v>1.82</v>
      </c>
    </row>
    <row r="2263" spans="1:10" ht="26.1" customHeight="1" x14ac:dyDescent="0.2">
      <c r="A2263" s="172" t="s">
        <v>137</v>
      </c>
      <c r="B2263" s="161" t="s">
        <v>708</v>
      </c>
      <c r="C2263" s="172" t="s">
        <v>23</v>
      </c>
      <c r="D2263" s="172" t="s">
        <v>709</v>
      </c>
      <c r="E2263" s="386" t="s">
        <v>707</v>
      </c>
      <c r="F2263" s="386"/>
      <c r="G2263" s="164" t="s">
        <v>39</v>
      </c>
      <c r="H2263" s="162">
        <v>1</v>
      </c>
      <c r="I2263" s="165">
        <v>1.02</v>
      </c>
      <c r="J2263" s="165">
        <v>1.02</v>
      </c>
    </row>
    <row r="2264" spans="1:10" ht="26.1" customHeight="1" x14ac:dyDescent="0.2">
      <c r="A2264" s="172" t="s">
        <v>137</v>
      </c>
      <c r="B2264" s="161" t="s">
        <v>710</v>
      </c>
      <c r="C2264" s="172" t="s">
        <v>23</v>
      </c>
      <c r="D2264" s="172" t="s">
        <v>711</v>
      </c>
      <c r="E2264" s="386" t="s">
        <v>707</v>
      </c>
      <c r="F2264" s="386"/>
      <c r="G2264" s="164" t="s">
        <v>39</v>
      </c>
      <c r="H2264" s="162">
        <v>1</v>
      </c>
      <c r="I2264" s="165">
        <v>1.36</v>
      </c>
      <c r="J2264" s="165">
        <v>1.36</v>
      </c>
    </row>
    <row r="2265" spans="1:10" ht="26.1" customHeight="1" x14ac:dyDescent="0.2">
      <c r="A2265" s="172" t="s">
        <v>137</v>
      </c>
      <c r="B2265" s="161" t="s">
        <v>712</v>
      </c>
      <c r="C2265" s="172" t="s">
        <v>23</v>
      </c>
      <c r="D2265" s="172" t="s">
        <v>713</v>
      </c>
      <c r="E2265" s="386" t="s">
        <v>707</v>
      </c>
      <c r="F2265" s="386"/>
      <c r="G2265" s="164" t="s">
        <v>39</v>
      </c>
      <c r="H2265" s="162">
        <v>1</v>
      </c>
      <c r="I2265" s="165">
        <v>0.11</v>
      </c>
      <c r="J2265" s="165">
        <v>0.11</v>
      </c>
    </row>
    <row r="2266" spans="1:10" ht="26.1" customHeight="1" x14ac:dyDescent="0.2">
      <c r="A2266" s="172" t="s">
        <v>137</v>
      </c>
      <c r="B2266" s="161" t="s">
        <v>974</v>
      </c>
      <c r="C2266" s="172" t="s">
        <v>23</v>
      </c>
      <c r="D2266" s="172" t="s">
        <v>975</v>
      </c>
      <c r="E2266" s="386" t="s">
        <v>707</v>
      </c>
      <c r="F2266" s="386"/>
      <c r="G2266" s="164" t="s">
        <v>39</v>
      </c>
      <c r="H2266" s="162">
        <v>1</v>
      </c>
      <c r="I2266" s="165">
        <v>0.03</v>
      </c>
      <c r="J2266" s="165">
        <v>0.03</v>
      </c>
    </row>
    <row r="2267" spans="1:10" ht="26.1" customHeight="1" x14ac:dyDescent="0.2">
      <c r="A2267" s="172" t="s">
        <v>137</v>
      </c>
      <c r="B2267" s="161" t="s">
        <v>976</v>
      </c>
      <c r="C2267" s="172" t="s">
        <v>23</v>
      </c>
      <c r="D2267" s="172" t="s">
        <v>977</v>
      </c>
      <c r="E2267" s="386" t="s">
        <v>707</v>
      </c>
      <c r="F2267" s="386"/>
      <c r="G2267" s="164" t="s">
        <v>39</v>
      </c>
      <c r="H2267" s="162">
        <v>1</v>
      </c>
      <c r="I2267" s="165">
        <v>1.02</v>
      </c>
      <c r="J2267" s="165">
        <v>1.02</v>
      </c>
    </row>
    <row r="2268" spans="1:10" ht="26.1" customHeight="1" x14ac:dyDescent="0.2">
      <c r="A2268" s="172" t="s">
        <v>137</v>
      </c>
      <c r="B2268" s="161" t="s">
        <v>822</v>
      </c>
      <c r="C2268" s="172" t="s">
        <v>23</v>
      </c>
      <c r="D2268" s="172" t="s">
        <v>823</v>
      </c>
      <c r="E2268" s="386" t="s">
        <v>470</v>
      </c>
      <c r="F2268" s="386"/>
      <c r="G2268" s="164" t="s">
        <v>39</v>
      </c>
      <c r="H2268" s="162">
        <v>1</v>
      </c>
      <c r="I2268" s="165">
        <v>33.549999999999997</v>
      </c>
      <c r="J2268" s="165">
        <v>33.549999999999997</v>
      </c>
    </row>
    <row r="2269" spans="1:10" ht="25.5" x14ac:dyDescent="0.2">
      <c r="A2269" s="171"/>
      <c r="B2269" s="171"/>
      <c r="C2269" s="171"/>
      <c r="D2269" s="171"/>
      <c r="E2269" s="171" t="s">
        <v>465</v>
      </c>
      <c r="F2269" s="159">
        <v>33.82</v>
      </c>
      <c r="G2269" s="171" t="s">
        <v>466</v>
      </c>
      <c r="H2269" s="159">
        <v>0</v>
      </c>
      <c r="I2269" s="171" t="s">
        <v>467</v>
      </c>
      <c r="J2269" s="159">
        <v>33.82</v>
      </c>
    </row>
    <row r="2270" spans="1:10" ht="15" thickBot="1" x14ac:dyDescent="0.25">
      <c r="A2270" s="171"/>
      <c r="B2270" s="171"/>
      <c r="C2270" s="171"/>
      <c r="D2270" s="171"/>
      <c r="E2270" s="171" t="s">
        <v>468</v>
      </c>
      <c r="F2270" s="159">
        <v>9.16</v>
      </c>
      <c r="G2270" s="171"/>
      <c r="H2270" s="384" t="s">
        <v>469</v>
      </c>
      <c r="I2270" s="384"/>
      <c r="J2270" s="159">
        <v>48.34</v>
      </c>
    </row>
    <row r="2271" spans="1:10" ht="0.95" customHeight="1" thickTop="1" x14ac:dyDescent="0.2">
      <c r="A2271" s="160"/>
      <c r="B2271" s="160"/>
      <c r="C2271" s="160"/>
      <c r="D2271" s="160"/>
      <c r="E2271" s="160"/>
      <c r="F2271" s="160"/>
      <c r="G2271" s="160"/>
      <c r="H2271" s="160"/>
      <c r="I2271" s="160"/>
      <c r="J2271" s="160"/>
    </row>
    <row r="2272" spans="1:10" ht="18" customHeight="1" x14ac:dyDescent="0.2">
      <c r="A2272" s="168"/>
      <c r="B2272" s="133" t="s">
        <v>8</v>
      </c>
      <c r="C2272" s="168" t="s">
        <v>9</v>
      </c>
      <c r="D2272" s="168" t="s">
        <v>10</v>
      </c>
      <c r="E2272" s="349" t="s">
        <v>454</v>
      </c>
      <c r="F2272" s="349"/>
      <c r="G2272" s="169" t="s">
        <v>11</v>
      </c>
      <c r="H2272" s="133" t="s">
        <v>12</v>
      </c>
      <c r="I2272" s="133" t="s">
        <v>13</v>
      </c>
      <c r="J2272" s="133" t="s">
        <v>15</v>
      </c>
    </row>
    <row r="2273" spans="1:10" ht="26.1" customHeight="1" x14ac:dyDescent="0.2">
      <c r="A2273" s="138" t="s">
        <v>133</v>
      </c>
      <c r="B2273" s="139" t="s">
        <v>1323</v>
      </c>
      <c r="C2273" s="138" t="s">
        <v>23</v>
      </c>
      <c r="D2273" s="138" t="s">
        <v>1324</v>
      </c>
      <c r="E2273" s="385" t="s">
        <v>459</v>
      </c>
      <c r="F2273" s="385"/>
      <c r="G2273" s="140" t="s">
        <v>39</v>
      </c>
      <c r="H2273" s="154">
        <v>1</v>
      </c>
      <c r="I2273" s="141">
        <v>39.18</v>
      </c>
      <c r="J2273" s="141">
        <v>39.18</v>
      </c>
    </row>
    <row r="2274" spans="1:10" ht="26.1" customHeight="1" x14ac:dyDescent="0.2">
      <c r="A2274" s="170" t="s">
        <v>134</v>
      </c>
      <c r="B2274" s="155" t="s">
        <v>1301</v>
      </c>
      <c r="C2274" s="170" t="s">
        <v>23</v>
      </c>
      <c r="D2274" s="170" t="s">
        <v>1302</v>
      </c>
      <c r="E2274" s="387" t="s">
        <v>459</v>
      </c>
      <c r="F2274" s="387"/>
      <c r="G2274" s="156" t="s">
        <v>39</v>
      </c>
      <c r="H2274" s="157">
        <v>1</v>
      </c>
      <c r="I2274" s="158">
        <v>0.27</v>
      </c>
      <c r="J2274" s="158">
        <v>0.27</v>
      </c>
    </row>
    <row r="2275" spans="1:10" ht="24" customHeight="1" x14ac:dyDescent="0.2">
      <c r="A2275" s="172" t="s">
        <v>137</v>
      </c>
      <c r="B2275" s="161" t="s">
        <v>1303</v>
      </c>
      <c r="C2275" s="172" t="s">
        <v>23</v>
      </c>
      <c r="D2275" s="172" t="s">
        <v>1304</v>
      </c>
      <c r="E2275" s="386" t="s">
        <v>470</v>
      </c>
      <c r="F2275" s="386"/>
      <c r="G2275" s="164" t="s">
        <v>39</v>
      </c>
      <c r="H2275" s="162">
        <v>1</v>
      </c>
      <c r="I2275" s="165">
        <v>33.549999999999997</v>
      </c>
      <c r="J2275" s="165">
        <v>33.549999999999997</v>
      </c>
    </row>
    <row r="2276" spans="1:10" ht="26.1" customHeight="1" x14ac:dyDescent="0.2">
      <c r="A2276" s="172" t="s">
        <v>137</v>
      </c>
      <c r="B2276" s="161" t="s">
        <v>705</v>
      </c>
      <c r="C2276" s="172" t="s">
        <v>23</v>
      </c>
      <c r="D2276" s="172" t="s">
        <v>706</v>
      </c>
      <c r="E2276" s="386" t="s">
        <v>707</v>
      </c>
      <c r="F2276" s="386"/>
      <c r="G2276" s="164" t="s">
        <v>39</v>
      </c>
      <c r="H2276" s="162">
        <v>1</v>
      </c>
      <c r="I2276" s="165">
        <v>1.82</v>
      </c>
      <c r="J2276" s="165">
        <v>1.82</v>
      </c>
    </row>
    <row r="2277" spans="1:10" ht="26.1" customHeight="1" x14ac:dyDescent="0.2">
      <c r="A2277" s="172" t="s">
        <v>137</v>
      </c>
      <c r="B2277" s="161" t="s">
        <v>708</v>
      </c>
      <c r="C2277" s="172" t="s">
        <v>23</v>
      </c>
      <c r="D2277" s="172" t="s">
        <v>709</v>
      </c>
      <c r="E2277" s="386" t="s">
        <v>707</v>
      </c>
      <c r="F2277" s="386"/>
      <c r="G2277" s="164" t="s">
        <v>39</v>
      </c>
      <c r="H2277" s="162">
        <v>1</v>
      </c>
      <c r="I2277" s="165">
        <v>1.02</v>
      </c>
      <c r="J2277" s="165">
        <v>1.02</v>
      </c>
    </row>
    <row r="2278" spans="1:10" ht="26.1" customHeight="1" x14ac:dyDescent="0.2">
      <c r="A2278" s="172" t="s">
        <v>137</v>
      </c>
      <c r="B2278" s="161" t="s">
        <v>710</v>
      </c>
      <c r="C2278" s="172" t="s">
        <v>23</v>
      </c>
      <c r="D2278" s="172" t="s">
        <v>711</v>
      </c>
      <c r="E2278" s="386" t="s">
        <v>707</v>
      </c>
      <c r="F2278" s="386"/>
      <c r="G2278" s="164" t="s">
        <v>39</v>
      </c>
      <c r="H2278" s="162">
        <v>1</v>
      </c>
      <c r="I2278" s="165">
        <v>1.36</v>
      </c>
      <c r="J2278" s="165">
        <v>1.36</v>
      </c>
    </row>
    <row r="2279" spans="1:10" ht="26.1" customHeight="1" x14ac:dyDescent="0.2">
      <c r="A2279" s="172" t="s">
        <v>137</v>
      </c>
      <c r="B2279" s="161" t="s">
        <v>712</v>
      </c>
      <c r="C2279" s="172" t="s">
        <v>23</v>
      </c>
      <c r="D2279" s="172" t="s">
        <v>713</v>
      </c>
      <c r="E2279" s="386" t="s">
        <v>707</v>
      </c>
      <c r="F2279" s="386"/>
      <c r="G2279" s="164" t="s">
        <v>39</v>
      </c>
      <c r="H2279" s="162">
        <v>1</v>
      </c>
      <c r="I2279" s="165">
        <v>0.11</v>
      </c>
      <c r="J2279" s="165">
        <v>0.11</v>
      </c>
    </row>
    <row r="2280" spans="1:10" ht="26.1" customHeight="1" x14ac:dyDescent="0.2">
      <c r="A2280" s="172" t="s">
        <v>137</v>
      </c>
      <c r="B2280" s="161" t="s">
        <v>974</v>
      </c>
      <c r="C2280" s="172" t="s">
        <v>23</v>
      </c>
      <c r="D2280" s="172" t="s">
        <v>975</v>
      </c>
      <c r="E2280" s="386" t="s">
        <v>707</v>
      </c>
      <c r="F2280" s="386"/>
      <c r="G2280" s="164" t="s">
        <v>39</v>
      </c>
      <c r="H2280" s="162">
        <v>1</v>
      </c>
      <c r="I2280" s="165">
        <v>0.03</v>
      </c>
      <c r="J2280" s="165">
        <v>0.03</v>
      </c>
    </row>
    <row r="2281" spans="1:10" ht="26.1" customHeight="1" x14ac:dyDescent="0.2">
      <c r="A2281" s="172" t="s">
        <v>137</v>
      </c>
      <c r="B2281" s="161" t="s">
        <v>976</v>
      </c>
      <c r="C2281" s="172" t="s">
        <v>23</v>
      </c>
      <c r="D2281" s="172" t="s">
        <v>977</v>
      </c>
      <c r="E2281" s="386" t="s">
        <v>707</v>
      </c>
      <c r="F2281" s="386"/>
      <c r="G2281" s="164" t="s">
        <v>39</v>
      </c>
      <c r="H2281" s="162">
        <v>1</v>
      </c>
      <c r="I2281" s="165">
        <v>1.02</v>
      </c>
      <c r="J2281" s="165">
        <v>1.02</v>
      </c>
    </row>
    <row r="2282" spans="1:10" ht="25.5" x14ac:dyDescent="0.2">
      <c r="A2282" s="171"/>
      <c r="B2282" s="171"/>
      <c r="C2282" s="171"/>
      <c r="D2282" s="171"/>
      <c r="E2282" s="171" t="s">
        <v>465</v>
      </c>
      <c r="F2282" s="159">
        <v>33.82</v>
      </c>
      <c r="G2282" s="171" t="s">
        <v>466</v>
      </c>
      <c r="H2282" s="159">
        <v>0</v>
      </c>
      <c r="I2282" s="171" t="s">
        <v>467</v>
      </c>
      <c r="J2282" s="159">
        <v>33.82</v>
      </c>
    </row>
    <row r="2283" spans="1:10" ht="15" thickBot="1" x14ac:dyDescent="0.25">
      <c r="A2283" s="171"/>
      <c r="B2283" s="171"/>
      <c r="C2283" s="171"/>
      <c r="D2283" s="171"/>
      <c r="E2283" s="171" t="s">
        <v>468</v>
      </c>
      <c r="F2283" s="159">
        <v>9.16</v>
      </c>
      <c r="G2283" s="171"/>
      <c r="H2283" s="384" t="s">
        <v>469</v>
      </c>
      <c r="I2283" s="384"/>
      <c r="J2283" s="159">
        <v>48.34</v>
      </c>
    </row>
    <row r="2284" spans="1:10" ht="0.95" customHeight="1" thickTop="1" x14ac:dyDescent="0.2">
      <c r="A2284" s="160"/>
      <c r="B2284" s="160"/>
      <c r="C2284" s="160"/>
      <c r="D2284" s="160"/>
      <c r="E2284" s="160"/>
      <c r="F2284" s="160"/>
      <c r="G2284" s="160"/>
      <c r="H2284" s="160"/>
      <c r="I2284" s="160"/>
      <c r="J2284" s="160"/>
    </row>
    <row r="2285" spans="1:10" ht="18" customHeight="1" x14ac:dyDescent="0.2">
      <c r="A2285" s="168"/>
      <c r="B2285" s="133" t="s">
        <v>8</v>
      </c>
      <c r="C2285" s="168" t="s">
        <v>9</v>
      </c>
      <c r="D2285" s="168" t="s">
        <v>10</v>
      </c>
      <c r="E2285" s="349" t="s">
        <v>454</v>
      </c>
      <c r="F2285" s="349"/>
      <c r="G2285" s="169" t="s">
        <v>11</v>
      </c>
      <c r="H2285" s="133" t="s">
        <v>12</v>
      </c>
      <c r="I2285" s="133" t="s">
        <v>13</v>
      </c>
      <c r="J2285" s="133" t="s">
        <v>15</v>
      </c>
    </row>
    <row r="2286" spans="1:10" ht="26.1" customHeight="1" x14ac:dyDescent="0.2">
      <c r="A2286" s="138" t="s">
        <v>133</v>
      </c>
      <c r="B2286" s="139" t="s">
        <v>980</v>
      </c>
      <c r="C2286" s="138" t="s">
        <v>23</v>
      </c>
      <c r="D2286" s="138" t="s">
        <v>981</v>
      </c>
      <c r="E2286" s="385" t="s">
        <v>459</v>
      </c>
      <c r="F2286" s="385"/>
      <c r="G2286" s="140" t="s">
        <v>39</v>
      </c>
      <c r="H2286" s="154">
        <v>1</v>
      </c>
      <c r="I2286" s="141">
        <v>32.979999999999997</v>
      </c>
      <c r="J2286" s="141">
        <v>32.979999999999997</v>
      </c>
    </row>
    <row r="2287" spans="1:10" ht="26.1" customHeight="1" x14ac:dyDescent="0.2">
      <c r="A2287" s="170" t="s">
        <v>134</v>
      </c>
      <c r="B2287" s="155" t="s">
        <v>824</v>
      </c>
      <c r="C2287" s="170" t="s">
        <v>23</v>
      </c>
      <c r="D2287" s="170" t="s">
        <v>825</v>
      </c>
      <c r="E2287" s="387" t="s">
        <v>459</v>
      </c>
      <c r="F2287" s="387"/>
      <c r="G2287" s="156" t="s">
        <v>39</v>
      </c>
      <c r="H2287" s="157">
        <v>1</v>
      </c>
      <c r="I2287" s="158">
        <v>0.22</v>
      </c>
      <c r="J2287" s="158">
        <v>0.22</v>
      </c>
    </row>
    <row r="2288" spans="1:10" ht="24" customHeight="1" x14ac:dyDescent="0.2">
      <c r="A2288" s="172" t="s">
        <v>137</v>
      </c>
      <c r="B2288" s="161" t="s">
        <v>826</v>
      </c>
      <c r="C2288" s="172" t="s">
        <v>23</v>
      </c>
      <c r="D2288" s="172" t="s">
        <v>827</v>
      </c>
      <c r="E2288" s="386" t="s">
        <v>470</v>
      </c>
      <c r="F2288" s="386"/>
      <c r="G2288" s="164" t="s">
        <v>39</v>
      </c>
      <c r="H2288" s="162">
        <v>1</v>
      </c>
      <c r="I2288" s="165">
        <v>27.4</v>
      </c>
      <c r="J2288" s="165">
        <v>27.4</v>
      </c>
    </row>
    <row r="2289" spans="1:10" ht="26.1" customHeight="1" x14ac:dyDescent="0.2">
      <c r="A2289" s="172" t="s">
        <v>137</v>
      </c>
      <c r="B2289" s="161" t="s">
        <v>705</v>
      </c>
      <c r="C2289" s="172" t="s">
        <v>23</v>
      </c>
      <c r="D2289" s="172" t="s">
        <v>706</v>
      </c>
      <c r="E2289" s="386" t="s">
        <v>707</v>
      </c>
      <c r="F2289" s="386"/>
      <c r="G2289" s="164" t="s">
        <v>39</v>
      </c>
      <c r="H2289" s="162">
        <v>1</v>
      </c>
      <c r="I2289" s="165">
        <v>1.82</v>
      </c>
      <c r="J2289" s="165">
        <v>1.82</v>
      </c>
    </row>
    <row r="2290" spans="1:10" ht="26.1" customHeight="1" x14ac:dyDescent="0.2">
      <c r="A2290" s="172" t="s">
        <v>137</v>
      </c>
      <c r="B2290" s="161" t="s">
        <v>708</v>
      </c>
      <c r="C2290" s="172" t="s">
        <v>23</v>
      </c>
      <c r="D2290" s="172" t="s">
        <v>709</v>
      </c>
      <c r="E2290" s="386" t="s">
        <v>707</v>
      </c>
      <c r="F2290" s="386"/>
      <c r="G2290" s="164" t="s">
        <v>39</v>
      </c>
      <c r="H2290" s="162">
        <v>1</v>
      </c>
      <c r="I2290" s="165">
        <v>1.02</v>
      </c>
      <c r="J2290" s="165">
        <v>1.02</v>
      </c>
    </row>
    <row r="2291" spans="1:10" ht="26.1" customHeight="1" x14ac:dyDescent="0.2">
      <c r="A2291" s="172" t="s">
        <v>137</v>
      </c>
      <c r="B2291" s="161" t="s">
        <v>710</v>
      </c>
      <c r="C2291" s="172" t="s">
        <v>23</v>
      </c>
      <c r="D2291" s="172" t="s">
        <v>711</v>
      </c>
      <c r="E2291" s="386" t="s">
        <v>707</v>
      </c>
      <c r="F2291" s="386"/>
      <c r="G2291" s="164" t="s">
        <v>39</v>
      </c>
      <c r="H2291" s="162">
        <v>1</v>
      </c>
      <c r="I2291" s="165">
        <v>1.36</v>
      </c>
      <c r="J2291" s="165">
        <v>1.36</v>
      </c>
    </row>
    <row r="2292" spans="1:10" ht="26.1" customHeight="1" x14ac:dyDescent="0.2">
      <c r="A2292" s="172" t="s">
        <v>137</v>
      </c>
      <c r="B2292" s="161" t="s">
        <v>712</v>
      </c>
      <c r="C2292" s="172" t="s">
        <v>23</v>
      </c>
      <c r="D2292" s="172" t="s">
        <v>713</v>
      </c>
      <c r="E2292" s="386" t="s">
        <v>707</v>
      </c>
      <c r="F2292" s="386"/>
      <c r="G2292" s="164" t="s">
        <v>39</v>
      </c>
      <c r="H2292" s="162">
        <v>1</v>
      </c>
      <c r="I2292" s="165">
        <v>0.11</v>
      </c>
      <c r="J2292" s="165">
        <v>0.11</v>
      </c>
    </row>
    <row r="2293" spans="1:10" ht="26.1" customHeight="1" x14ac:dyDescent="0.2">
      <c r="A2293" s="172" t="s">
        <v>137</v>
      </c>
      <c r="B2293" s="161" t="s">
        <v>974</v>
      </c>
      <c r="C2293" s="172" t="s">
        <v>23</v>
      </c>
      <c r="D2293" s="172" t="s">
        <v>975</v>
      </c>
      <c r="E2293" s="386" t="s">
        <v>707</v>
      </c>
      <c r="F2293" s="386"/>
      <c r="G2293" s="164" t="s">
        <v>39</v>
      </c>
      <c r="H2293" s="162">
        <v>1</v>
      </c>
      <c r="I2293" s="165">
        <v>0.03</v>
      </c>
      <c r="J2293" s="165">
        <v>0.03</v>
      </c>
    </row>
    <row r="2294" spans="1:10" ht="26.1" customHeight="1" x14ac:dyDescent="0.2">
      <c r="A2294" s="172" t="s">
        <v>137</v>
      </c>
      <c r="B2294" s="161" t="s">
        <v>976</v>
      </c>
      <c r="C2294" s="172" t="s">
        <v>23</v>
      </c>
      <c r="D2294" s="172" t="s">
        <v>977</v>
      </c>
      <c r="E2294" s="386" t="s">
        <v>707</v>
      </c>
      <c r="F2294" s="386"/>
      <c r="G2294" s="164" t="s">
        <v>39</v>
      </c>
      <c r="H2294" s="162">
        <v>1</v>
      </c>
      <c r="I2294" s="165">
        <v>1.02</v>
      </c>
      <c r="J2294" s="165">
        <v>1.02</v>
      </c>
    </row>
    <row r="2295" spans="1:10" ht="25.5" x14ac:dyDescent="0.2">
      <c r="A2295" s="171"/>
      <c r="B2295" s="171"/>
      <c r="C2295" s="171"/>
      <c r="D2295" s="171"/>
      <c r="E2295" s="171" t="s">
        <v>465</v>
      </c>
      <c r="F2295" s="159">
        <v>27.62</v>
      </c>
      <c r="G2295" s="171" t="s">
        <v>466</v>
      </c>
      <c r="H2295" s="159">
        <v>0</v>
      </c>
      <c r="I2295" s="171" t="s">
        <v>467</v>
      </c>
      <c r="J2295" s="159">
        <v>27.62</v>
      </c>
    </row>
    <row r="2296" spans="1:10" ht="15" thickBot="1" x14ac:dyDescent="0.25">
      <c r="A2296" s="171"/>
      <c r="B2296" s="171"/>
      <c r="C2296" s="171"/>
      <c r="D2296" s="171"/>
      <c r="E2296" s="171" t="s">
        <v>468</v>
      </c>
      <c r="F2296" s="159">
        <v>7.71</v>
      </c>
      <c r="G2296" s="171"/>
      <c r="H2296" s="384" t="s">
        <v>469</v>
      </c>
      <c r="I2296" s="384"/>
      <c r="J2296" s="159">
        <v>40.69</v>
      </c>
    </row>
    <row r="2297" spans="1:10" ht="0.95" customHeight="1" thickTop="1" x14ac:dyDescent="0.2">
      <c r="A2297" s="160"/>
      <c r="B2297" s="160"/>
      <c r="C2297" s="160"/>
      <c r="D2297" s="160"/>
      <c r="E2297" s="160"/>
      <c r="F2297" s="160"/>
      <c r="G2297" s="160"/>
      <c r="H2297" s="160"/>
      <c r="I2297" s="160"/>
      <c r="J2297" s="160"/>
    </row>
    <row r="2298" spans="1:10" ht="18" customHeight="1" x14ac:dyDescent="0.2">
      <c r="A2298" s="168"/>
      <c r="B2298" s="133" t="s">
        <v>8</v>
      </c>
      <c r="C2298" s="168" t="s">
        <v>9</v>
      </c>
      <c r="D2298" s="168" t="s">
        <v>10</v>
      </c>
      <c r="E2298" s="349" t="s">
        <v>454</v>
      </c>
      <c r="F2298" s="349"/>
      <c r="G2298" s="169" t="s">
        <v>11</v>
      </c>
      <c r="H2298" s="133" t="s">
        <v>12</v>
      </c>
      <c r="I2298" s="133" t="s">
        <v>13</v>
      </c>
      <c r="J2298" s="133" t="s">
        <v>15</v>
      </c>
    </row>
    <row r="2299" spans="1:10" ht="24" customHeight="1" x14ac:dyDescent="0.2">
      <c r="A2299" s="138" t="s">
        <v>133</v>
      </c>
      <c r="B2299" s="139" t="s">
        <v>1178</v>
      </c>
      <c r="C2299" s="138" t="s">
        <v>23</v>
      </c>
      <c r="D2299" s="138" t="s">
        <v>1179</v>
      </c>
      <c r="E2299" s="385" t="s">
        <v>459</v>
      </c>
      <c r="F2299" s="385"/>
      <c r="G2299" s="140" t="s">
        <v>39</v>
      </c>
      <c r="H2299" s="154">
        <v>1</v>
      </c>
      <c r="I2299" s="141">
        <v>29.88</v>
      </c>
      <c r="J2299" s="141">
        <v>29.88</v>
      </c>
    </row>
    <row r="2300" spans="1:10" ht="26.1" customHeight="1" x14ac:dyDescent="0.2">
      <c r="A2300" s="170" t="s">
        <v>134</v>
      </c>
      <c r="B2300" s="155" t="s">
        <v>1305</v>
      </c>
      <c r="C2300" s="170" t="s">
        <v>23</v>
      </c>
      <c r="D2300" s="170" t="s">
        <v>1306</v>
      </c>
      <c r="E2300" s="387" t="s">
        <v>459</v>
      </c>
      <c r="F2300" s="387"/>
      <c r="G2300" s="156" t="s">
        <v>39</v>
      </c>
      <c r="H2300" s="157">
        <v>1</v>
      </c>
      <c r="I2300" s="158">
        <v>0.48</v>
      </c>
      <c r="J2300" s="158">
        <v>0.48</v>
      </c>
    </row>
    <row r="2301" spans="1:10" ht="24" customHeight="1" x14ac:dyDescent="0.2">
      <c r="A2301" s="172" t="s">
        <v>137</v>
      </c>
      <c r="B2301" s="161" t="s">
        <v>1307</v>
      </c>
      <c r="C2301" s="172" t="s">
        <v>23</v>
      </c>
      <c r="D2301" s="172" t="s">
        <v>1308</v>
      </c>
      <c r="E2301" s="386" t="s">
        <v>470</v>
      </c>
      <c r="F2301" s="386"/>
      <c r="G2301" s="164" t="s">
        <v>39</v>
      </c>
      <c r="H2301" s="162">
        <v>1</v>
      </c>
      <c r="I2301" s="165">
        <v>22.76</v>
      </c>
      <c r="J2301" s="165">
        <v>22.76</v>
      </c>
    </row>
    <row r="2302" spans="1:10" ht="26.1" customHeight="1" x14ac:dyDescent="0.2">
      <c r="A2302" s="172" t="s">
        <v>137</v>
      </c>
      <c r="B2302" s="161" t="s">
        <v>705</v>
      </c>
      <c r="C2302" s="172" t="s">
        <v>23</v>
      </c>
      <c r="D2302" s="172" t="s">
        <v>706</v>
      </c>
      <c r="E2302" s="386" t="s">
        <v>707</v>
      </c>
      <c r="F2302" s="386"/>
      <c r="G2302" s="164" t="s">
        <v>39</v>
      </c>
      <c r="H2302" s="162">
        <v>1</v>
      </c>
      <c r="I2302" s="165">
        <v>1.82</v>
      </c>
      <c r="J2302" s="165">
        <v>1.82</v>
      </c>
    </row>
    <row r="2303" spans="1:10" ht="26.1" customHeight="1" x14ac:dyDescent="0.2">
      <c r="A2303" s="172" t="s">
        <v>137</v>
      </c>
      <c r="B2303" s="161" t="s">
        <v>708</v>
      </c>
      <c r="C2303" s="172" t="s">
        <v>23</v>
      </c>
      <c r="D2303" s="172" t="s">
        <v>709</v>
      </c>
      <c r="E2303" s="386" t="s">
        <v>707</v>
      </c>
      <c r="F2303" s="386"/>
      <c r="G2303" s="164" t="s">
        <v>39</v>
      </c>
      <c r="H2303" s="162">
        <v>1</v>
      </c>
      <c r="I2303" s="165">
        <v>1.02</v>
      </c>
      <c r="J2303" s="165">
        <v>1.02</v>
      </c>
    </row>
    <row r="2304" spans="1:10" ht="26.1" customHeight="1" x14ac:dyDescent="0.2">
      <c r="A2304" s="172" t="s">
        <v>137</v>
      </c>
      <c r="B2304" s="161" t="s">
        <v>710</v>
      </c>
      <c r="C2304" s="172" t="s">
        <v>23</v>
      </c>
      <c r="D2304" s="172" t="s">
        <v>711</v>
      </c>
      <c r="E2304" s="386" t="s">
        <v>707</v>
      </c>
      <c r="F2304" s="386"/>
      <c r="G2304" s="164" t="s">
        <v>39</v>
      </c>
      <c r="H2304" s="162">
        <v>1</v>
      </c>
      <c r="I2304" s="165">
        <v>1.36</v>
      </c>
      <c r="J2304" s="165">
        <v>1.36</v>
      </c>
    </row>
    <row r="2305" spans="1:10" ht="26.1" customHeight="1" x14ac:dyDescent="0.2">
      <c r="A2305" s="172" t="s">
        <v>137</v>
      </c>
      <c r="B2305" s="161" t="s">
        <v>712</v>
      </c>
      <c r="C2305" s="172" t="s">
        <v>23</v>
      </c>
      <c r="D2305" s="172" t="s">
        <v>713</v>
      </c>
      <c r="E2305" s="386" t="s">
        <v>707</v>
      </c>
      <c r="F2305" s="386"/>
      <c r="G2305" s="164" t="s">
        <v>39</v>
      </c>
      <c r="H2305" s="162">
        <v>1</v>
      </c>
      <c r="I2305" s="165">
        <v>0.11</v>
      </c>
      <c r="J2305" s="165">
        <v>0.11</v>
      </c>
    </row>
    <row r="2306" spans="1:10" ht="26.1" customHeight="1" x14ac:dyDescent="0.2">
      <c r="A2306" s="172" t="s">
        <v>137</v>
      </c>
      <c r="B2306" s="161" t="s">
        <v>1246</v>
      </c>
      <c r="C2306" s="172" t="s">
        <v>23</v>
      </c>
      <c r="D2306" s="172" t="s">
        <v>1247</v>
      </c>
      <c r="E2306" s="386" t="s">
        <v>707</v>
      </c>
      <c r="F2306" s="386"/>
      <c r="G2306" s="164" t="s">
        <v>39</v>
      </c>
      <c r="H2306" s="162">
        <v>1</v>
      </c>
      <c r="I2306" s="165">
        <v>0.71</v>
      </c>
      <c r="J2306" s="165">
        <v>0.71</v>
      </c>
    </row>
    <row r="2307" spans="1:10" ht="26.1" customHeight="1" x14ac:dyDescent="0.2">
      <c r="A2307" s="172" t="s">
        <v>137</v>
      </c>
      <c r="B2307" s="161" t="s">
        <v>1248</v>
      </c>
      <c r="C2307" s="172" t="s">
        <v>23</v>
      </c>
      <c r="D2307" s="172" t="s">
        <v>1249</v>
      </c>
      <c r="E2307" s="386" t="s">
        <v>707</v>
      </c>
      <c r="F2307" s="386"/>
      <c r="G2307" s="164" t="s">
        <v>39</v>
      </c>
      <c r="H2307" s="162">
        <v>1</v>
      </c>
      <c r="I2307" s="165">
        <v>1.62</v>
      </c>
      <c r="J2307" s="165">
        <v>1.62</v>
      </c>
    </row>
    <row r="2308" spans="1:10" ht="25.5" x14ac:dyDescent="0.2">
      <c r="A2308" s="171"/>
      <c r="B2308" s="171"/>
      <c r="C2308" s="171"/>
      <c r="D2308" s="171"/>
      <c r="E2308" s="171" t="s">
        <v>465</v>
      </c>
      <c r="F2308" s="159">
        <v>23.24</v>
      </c>
      <c r="G2308" s="171" t="s">
        <v>466</v>
      </c>
      <c r="H2308" s="159">
        <v>0</v>
      </c>
      <c r="I2308" s="171" t="s">
        <v>467</v>
      </c>
      <c r="J2308" s="159">
        <v>23.24</v>
      </c>
    </row>
    <row r="2309" spans="1:10" ht="15" thickBot="1" x14ac:dyDescent="0.25">
      <c r="A2309" s="171"/>
      <c r="B2309" s="171"/>
      <c r="C2309" s="171"/>
      <c r="D2309" s="171"/>
      <c r="E2309" s="171" t="s">
        <v>468</v>
      </c>
      <c r="F2309" s="159">
        <v>6.98</v>
      </c>
      <c r="G2309" s="171"/>
      <c r="H2309" s="384" t="s">
        <v>469</v>
      </c>
      <c r="I2309" s="384"/>
      <c r="J2309" s="159">
        <v>36.86</v>
      </c>
    </row>
    <row r="2310" spans="1:10" ht="0.95" customHeight="1" thickTop="1" x14ac:dyDescent="0.2">
      <c r="A2310" s="160"/>
      <c r="B2310" s="160"/>
      <c r="C2310" s="160"/>
      <c r="D2310" s="160"/>
      <c r="E2310" s="160"/>
      <c r="F2310" s="160"/>
      <c r="G2310" s="160"/>
      <c r="H2310" s="160"/>
      <c r="I2310" s="160"/>
      <c r="J2310" s="160"/>
    </row>
    <row r="2311" spans="1:10" ht="18" customHeight="1" x14ac:dyDescent="0.2">
      <c r="A2311" s="168"/>
      <c r="B2311" s="133" t="s">
        <v>8</v>
      </c>
      <c r="C2311" s="168" t="s">
        <v>9</v>
      </c>
      <c r="D2311" s="168" t="s">
        <v>10</v>
      </c>
      <c r="E2311" s="349" t="s">
        <v>454</v>
      </c>
      <c r="F2311" s="349"/>
      <c r="G2311" s="169" t="s">
        <v>11</v>
      </c>
      <c r="H2311" s="133" t="s">
        <v>12</v>
      </c>
      <c r="I2311" s="133" t="s">
        <v>13</v>
      </c>
      <c r="J2311" s="133" t="s">
        <v>15</v>
      </c>
    </row>
    <row r="2312" spans="1:10" ht="65.099999999999994" customHeight="1" x14ac:dyDescent="0.2">
      <c r="A2312" s="138" t="s">
        <v>133</v>
      </c>
      <c r="B2312" s="139" t="s">
        <v>1154</v>
      </c>
      <c r="C2312" s="138" t="s">
        <v>23</v>
      </c>
      <c r="D2312" s="138" t="s">
        <v>1155</v>
      </c>
      <c r="E2312" s="385" t="s">
        <v>462</v>
      </c>
      <c r="F2312" s="385"/>
      <c r="G2312" s="140" t="s">
        <v>136</v>
      </c>
      <c r="H2312" s="154">
        <v>1</v>
      </c>
      <c r="I2312" s="141">
        <v>186.82</v>
      </c>
      <c r="J2312" s="141">
        <v>186.82</v>
      </c>
    </row>
    <row r="2313" spans="1:10" ht="26.1" customHeight="1" x14ac:dyDescent="0.2">
      <c r="A2313" s="170" t="s">
        <v>134</v>
      </c>
      <c r="B2313" s="155" t="s">
        <v>1321</v>
      </c>
      <c r="C2313" s="170" t="s">
        <v>23</v>
      </c>
      <c r="D2313" s="170" t="s">
        <v>1322</v>
      </c>
      <c r="E2313" s="387" t="s">
        <v>459</v>
      </c>
      <c r="F2313" s="387"/>
      <c r="G2313" s="156" t="s">
        <v>39</v>
      </c>
      <c r="H2313" s="157">
        <v>1</v>
      </c>
      <c r="I2313" s="158">
        <v>38.32</v>
      </c>
      <c r="J2313" s="158">
        <v>38.32</v>
      </c>
    </row>
    <row r="2314" spans="1:10" ht="65.099999999999994" customHeight="1" x14ac:dyDescent="0.2">
      <c r="A2314" s="170" t="s">
        <v>134</v>
      </c>
      <c r="B2314" s="155" t="s">
        <v>1325</v>
      </c>
      <c r="C2314" s="170" t="s">
        <v>23</v>
      </c>
      <c r="D2314" s="170" t="s">
        <v>1326</v>
      </c>
      <c r="E2314" s="387" t="s">
        <v>751</v>
      </c>
      <c r="F2314" s="387"/>
      <c r="G2314" s="156" t="s">
        <v>39</v>
      </c>
      <c r="H2314" s="157">
        <v>1</v>
      </c>
      <c r="I2314" s="158">
        <v>103.83</v>
      </c>
      <c r="J2314" s="158">
        <v>103.83</v>
      </c>
    </row>
    <row r="2315" spans="1:10" ht="65.099999999999994" customHeight="1" x14ac:dyDescent="0.2">
      <c r="A2315" s="170" t="s">
        <v>134</v>
      </c>
      <c r="B2315" s="155" t="s">
        <v>1327</v>
      </c>
      <c r="C2315" s="170" t="s">
        <v>23</v>
      </c>
      <c r="D2315" s="170" t="s">
        <v>1328</v>
      </c>
      <c r="E2315" s="387" t="s">
        <v>751</v>
      </c>
      <c r="F2315" s="387"/>
      <c r="G2315" s="156" t="s">
        <v>39</v>
      </c>
      <c r="H2315" s="157">
        <v>1</v>
      </c>
      <c r="I2315" s="158">
        <v>31.79</v>
      </c>
      <c r="J2315" s="158">
        <v>31.79</v>
      </c>
    </row>
    <row r="2316" spans="1:10" ht="65.099999999999994" customHeight="1" x14ac:dyDescent="0.2">
      <c r="A2316" s="170" t="s">
        <v>134</v>
      </c>
      <c r="B2316" s="155" t="s">
        <v>1329</v>
      </c>
      <c r="C2316" s="170" t="s">
        <v>23</v>
      </c>
      <c r="D2316" s="170" t="s">
        <v>1330</v>
      </c>
      <c r="E2316" s="387" t="s">
        <v>751</v>
      </c>
      <c r="F2316" s="387"/>
      <c r="G2316" s="156" t="s">
        <v>39</v>
      </c>
      <c r="H2316" s="157">
        <v>1</v>
      </c>
      <c r="I2316" s="158">
        <v>12.88</v>
      </c>
      <c r="J2316" s="158">
        <v>12.88</v>
      </c>
    </row>
    <row r="2317" spans="1:10" ht="25.5" x14ac:dyDescent="0.2">
      <c r="A2317" s="171"/>
      <c r="B2317" s="171"/>
      <c r="C2317" s="171"/>
      <c r="D2317" s="171"/>
      <c r="E2317" s="171" t="s">
        <v>465</v>
      </c>
      <c r="F2317" s="159">
        <v>32.96</v>
      </c>
      <c r="G2317" s="171" t="s">
        <v>466</v>
      </c>
      <c r="H2317" s="159">
        <v>0</v>
      </c>
      <c r="I2317" s="171" t="s">
        <v>467</v>
      </c>
      <c r="J2317" s="159">
        <v>32.96</v>
      </c>
    </row>
    <row r="2318" spans="1:10" ht="15" thickBot="1" x14ac:dyDescent="0.25">
      <c r="A2318" s="171"/>
      <c r="B2318" s="171"/>
      <c r="C2318" s="171"/>
      <c r="D2318" s="171"/>
      <c r="E2318" s="171" t="s">
        <v>468</v>
      </c>
      <c r="F2318" s="159">
        <v>43.67</v>
      </c>
      <c r="G2318" s="171"/>
      <c r="H2318" s="384" t="s">
        <v>469</v>
      </c>
      <c r="I2318" s="384"/>
      <c r="J2318" s="159">
        <v>230.49</v>
      </c>
    </row>
    <row r="2319" spans="1:10" ht="0.95" customHeight="1" thickTop="1" x14ac:dyDescent="0.2">
      <c r="A2319" s="160"/>
      <c r="B2319" s="160"/>
      <c r="C2319" s="160"/>
      <c r="D2319" s="160"/>
      <c r="E2319" s="160"/>
      <c r="F2319" s="160"/>
      <c r="G2319" s="160"/>
      <c r="H2319" s="160"/>
      <c r="I2319" s="160"/>
      <c r="J2319" s="160"/>
    </row>
    <row r="2320" spans="1:10" ht="18" customHeight="1" x14ac:dyDescent="0.2">
      <c r="A2320" s="168"/>
      <c r="B2320" s="133" t="s">
        <v>8</v>
      </c>
      <c r="C2320" s="168" t="s">
        <v>9</v>
      </c>
      <c r="D2320" s="168" t="s">
        <v>10</v>
      </c>
      <c r="E2320" s="349" t="s">
        <v>454</v>
      </c>
      <c r="F2320" s="349"/>
      <c r="G2320" s="169" t="s">
        <v>11</v>
      </c>
      <c r="H2320" s="133" t="s">
        <v>12</v>
      </c>
      <c r="I2320" s="133" t="s">
        <v>13</v>
      </c>
      <c r="J2320" s="133" t="s">
        <v>15</v>
      </c>
    </row>
    <row r="2321" spans="1:10" ht="65.099999999999994" customHeight="1" x14ac:dyDescent="0.2">
      <c r="A2321" s="138" t="s">
        <v>133</v>
      </c>
      <c r="B2321" s="139" t="s">
        <v>1152</v>
      </c>
      <c r="C2321" s="138" t="s">
        <v>23</v>
      </c>
      <c r="D2321" s="138" t="s">
        <v>1153</v>
      </c>
      <c r="E2321" s="385" t="s">
        <v>462</v>
      </c>
      <c r="F2321" s="385"/>
      <c r="G2321" s="140" t="s">
        <v>135</v>
      </c>
      <c r="H2321" s="154">
        <v>1</v>
      </c>
      <c r="I2321" s="141">
        <v>444.41</v>
      </c>
      <c r="J2321" s="141">
        <v>444.41</v>
      </c>
    </row>
    <row r="2322" spans="1:10" ht="26.1" customHeight="1" x14ac:dyDescent="0.2">
      <c r="A2322" s="170" t="s">
        <v>134</v>
      </c>
      <c r="B2322" s="155" t="s">
        <v>1321</v>
      </c>
      <c r="C2322" s="170" t="s">
        <v>23</v>
      </c>
      <c r="D2322" s="170" t="s">
        <v>1322</v>
      </c>
      <c r="E2322" s="387" t="s">
        <v>459</v>
      </c>
      <c r="F2322" s="387"/>
      <c r="G2322" s="156" t="s">
        <v>39</v>
      </c>
      <c r="H2322" s="157">
        <v>1</v>
      </c>
      <c r="I2322" s="158">
        <v>38.32</v>
      </c>
      <c r="J2322" s="158">
        <v>38.32</v>
      </c>
    </row>
    <row r="2323" spans="1:10" ht="65.099999999999994" customHeight="1" x14ac:dyDescent="0.2">
      <c r="A2323" s="170" t="s">
        <v>134</v>
      </c>
      <c r="B2323" s="155" t="s">
        <v>1325</v>
      </c>
      <c r="C2323" s="170" t="s">
        <v>23</v>
      </c>
      <c r="D2323" s="170" t="s">
        <v>1326</v>
      </c>
      <c r="E2323" s="387" t="s">
        <v>751</v>
      </c>
      <c r="F2323" s="387"/>
      <c r="G2323" s="156" t="s">
        <v>39</v>
      </c>
      <c r="H2323" s="157">
        <v>1</v>
      </c>
      <c r="I2323" s="158">
        <v>103.83</v>
      </c>
      <c r="J2323" s="158">
        <v>103.83</v>
      </c>
    </row>
    <row r="2324" spans="1:10" ht="65.099999999999994" customHeight="1" x14ac:dyDescent="0.2">
      <c r="A2324" s="170" t="s">
        <v>134</v>
      </c>
      <c r="B2324" s="155" t="s">
        <v>1327</v>
      </c>
      <c r="C2324" s="170" t="s">
        <v>23</v>
      </c>
      <c r="D2324" s="170" t="s">
        <v>1328</v>
      </c>
      <c r="E2324" s="387" t="s">
        <v>751</v>
      </c>
      <c r="F2324" s="387"/>
      <c r="G2324" s="156" t="s">
        <v>39</v>
      </c>
      <c r="H2324" s="157">
        <v>1</v>
      </c>
      <c r="I2324" s="158">
        <v>31.79</v>
      </c>
      <c r="J2324" s="158">
        <v>31.79</v>
      </c>
    </row>
    <row r="2325" spans="1:10" ht="65.099999999999994" customHeight="1" x14ac:dyDescent="0.2">
      <c r="A2325" s="170" t="s">
        <v>134</v>
      </c>
      <c r="B2325" s="155" t="s">
        <v>1331</v>
      </c>
      <c r="C2325" s="170" t="s">
        <v>23</v>
      </c>
      <c r="D2325" s="170" t="s">
        <v>1332</v>
      </c>
      <c r="E2325" s="387" t="s">
        <v>751</v>
      </c>
      <c r="F2325" s="387"/>
      <c r="G2325" s="156" t="s">
        <v>39</v>
      </c>
      <c r="H2325" s="157">
        <v>1</v>
      </c>
      <c r="I2325" s="158">
        <v>147.07</v>
      </c>
      <c r="J2325" s="158">
        <v>147.07</v>
      </c>
    </row>
    <row r="2326" spans="1:10" ht="65.099999999999994" customHeight="1" x14ac:dyDescent="0.2">
      <c r="A2326" s="170" t="s">
        <v>134</v>
      </c>
      <c r="B2326" s="155" t="s">
        <v>1333</v>
      </c>
      <c r="C2326" s="170" t="s">
        <v>23</v>
      </c>
      <c r="D2326" s="170" t="s">
        <v>1334</v>
      </c>
      <c r="E2326" s="387" t="s">
        <v>751</v>
      </c>
      <c r="F2326" s="387"/>
      <c r="G2326" s="156" t="s">
        <v>39</v>
      </c>
      <c r="H2326" s="157">
        <v>1</v>
      </c>
      <c r="I2326" s="158">
        <v>110.52</v>
      </c>
      <c r="J2326" s="158">
        <v>110.52</v>
      </c>
    </row>
    <row r="2327" spans="1:10" ht="65.099999999999994" customHeight="1" x14ac:dyDescent="0.2">
      <c r="A2327" s="170" t="s">
        <v>134</v>
      </c>
      <c r="B2327" s="155" t="s">
        <v>1329</v>
      </c>
      <c r="C2327" s="170" t="s">
        <v>23</v>
      </c>
      <c r="D2327" s="170" t="s">
        <v>1330</v>
      </c>
      <c r="E2327" s="387" t="s">
        <v>751</v>
      </c>
      <c r="F2327" s="387"/>
      <c r="G2327" s="156" t="s">
        <v>39</v>
      </c>
      <c r="H2327" s="157">
        <v>1</v>
      </c>
      <c r="I2327" s="158">
        <v>12.88</v>
      </c>
      <c r="J2327" s="158">
        <v>12.88</v>
      </c>
    </row>
    <row r="2328" spans="1:10" ht="25.5" x14ac:dyDescent="0.2">
      <c r="A2328" s="171"/>
      <c r="B2328" s="171"/>
      <c r="C2328" s="171"/>
      <c r="D2328" s="171"/>
      <c r="E2328" s="171" t="s">
        <v>465</v>
      </c>
      <c r="F2328" s="159">
        <v>32.96</v>
      </c>
      <c r="G2328" s="171" t="s">
        <v>466</v>
      </c>
      <c r="H2328" s="159">
        <v>0</v>
      </c>
      <c r="I2328" s="171" t="s">
        <v>467</v>
      </c>
      <c r="J2328" s="159">
        <v>32.96</v>
      </c>
    </row>
    <row r="2329" spans="1:10" ht="15" thickBot="1" x14ac:dyDescent="0.25">
      <c r="A2329" s="171"/>
      <c r="B2329" s="171"/>
      <c r="C2329" s="171"/>
      <c r="D2329" s="171"/>
      <c r="E2329" s="171" t="s">
        <v>468</v>
      </c>
      <c r="F2329" s="159">
        <v>103.9</v>
      </c>
      <c r="G2329" s="171"/>
      <c r="H2329" s="384" t="s">
        <v>469</v>
      </c>
      <c r="I2329" s="384"/>
      <c r="J2329" s="159">
        <v>548.30999999999995</v>
      </c>
    </row>
    <row r="2330" spans="1:10" ht="0.95" customHeight="1" thickTop="1" x14ac:dyDescent="0.2">
      <c r="A2330" s="160"/>
      <c r="B2330" s="160"/>
      <c r="C2330" s="160"/>
      <c r="D2330" s="160"/>
      <c r="E2330" s="160"/>
      <c r="F2330" s="160"/>
      <c r="G2330" s="160"/>
      <c r="H2330" s="160"/>
      <c r="I2330" s="160"/>
      <c r="J2330" s="160"/>
    </row>
    <row r="2331" spans="1:10" ht="18" customHeight="1" x14ac:dyDescent="0.2">
      <c r="A2331" s="168"/>
      <c r="B2331" s="133" t="s">
        <v>8</v>
      </c>
      <c r="C2331" s="168" t="s">
        <v>9</v>
      </c>
      <c r="D2331" s="168" t="s">
        <v>10</v>
      </c>
      <c r="E2331" s="349" t="s">
        <v>454</v>
      </c>
      <c r="F2331" s="349"/>
      <c r="G2331" s="169" t="s">
        <v>11</v>
      </c>
      <c r="H2331" s="133" t="s">
        <v>12</v>
      </c>
      <c r="I2331" s="133" t="s">
        <v>13</v>
      </c>
      <c r="J2331" s="133" t="s">
        <v>15</v>
      </c>
    </row>
    <row r="2332" spans="1:10" ht="65.099999999999994" customHeight="1" x14ac:dyDescent="0.2">
      <c r="A2332" s="138" t="s">
        <v>133</v>
      </c>
      <c r="B2332" s="139" t="s">
        <v>1325</v>
      </c>
      <c r="C2332" s="138" t="s">
        <v>23</v>
      </c>
      <c r="D2332" s="138" t="s">
        <v>1326</v>
      </c>
      <c r="E2332" s="385" t="s">
        <v>751</v>
      </c>
      <c r="F2332" s="385"/>
      <c r="G2332" s="140" t="s">
        <v>39</v>
      </c>
      <c r="H2332" s="154">
        <v>1</v>
      </c>
      <c r="I2332" s="141">
        <v>103.83</v>
      </c>
      <c r="J2332" s="141">
        <v>103.83</v>
      </c>
    </row>
    <row r="2333" spans="1:10" ht="65.099999999999994" customHeight="1" x14ac:dyDescent="0.2">
      <c r="A2333" s="172" t="s">
        <v>137</v>
      </c>
      <c r="B2333" s="161" t="s">
        <v>1335</v>
      </c>
      <c r="C2333" s="172" t="s">
        <v>23</v>
      </c>
      <c r="D2333" s="172" t="s">
        <v>1336</v>
      </c>
      <c r="E2333" s="386" t="s">
        <v>762</v>
      </c>
      <c r="F2333" s="386"/>
      <c r="G2333" s="164" t="s">
        <v>109</v>
      </c>
      <c r="H2333" s="162">
        <v>5.3300000000000001E-5</v>
      </c>
      <c r="I2333" s="165">
        <v>1434540.41</v>
      </c>
      <c r="J2333" s="165">
        <v>76.459999999999994</v>
      </c>
    </row>
    <row r="2334" spans="1:10" ht="51.95" customHeight="1" x14ac:dyDescent="0.2">
      <c r="A2334" s="172" t="s">
        <v>137</v>
      </c>
      <c r="B2334" s="161" t="s">
        <v>1337</v>
      </c>
      <c r="C2334" s="172" t="s">
        <v>23</v>
      </c>
      <c r="D2334" s="172" t="s">
        <v>1338</v>
      </c>
      <c r="E2334" s="386" t="s">
        <v>762</v>
      </c>
      <c r="F2334" s="386"/>
      <c r="G2334" s="164" t="s">
        <v>109</v>
      </c>
      <c r="H2334" s="162">
        <v>3.4199999999999998E-5</v>
      </c>
      <c r="I2334" s="165">
        <v>800486.51</v>
      </c>
      <c r="J2334" s="165">
        <v>27.37</v>
      </c>
    </row>
    <row r="2335" spans="1:10" ht="25.5" x14ac:dyDescent="0.2">
      <c r="A2335" s="171"/>
      <c r="B2335" s="171"/>
      <c r="C2335" s="171"/>
      <c r="D2335" s="171"/>
      <c r="E2335" s="171" t="s">
        <v>465</v>
      </c>
      <c r="F2335" s="159">
        <v>0</v>
      </c>
      <c r="G2335" s="171" t="s">
        <v>466</v>
      </c>
      <c r="H2335" s="159">
        <v>0</v>
      </c>
      <c r="I2335" s="171" t="s">
        <v>467</v>
      </c>
      <c r="J2335" s="159">
        <v>0</v>
      </c>
    </row>
    <row r="2336" spans="1:10" ht="15" thickBot="1" x14ac:dyDescent="0.25">
      <c r="A2336" s="171"/>
      <c r="B2336" s="171"/>
      <c r="C2336" s="171"/>
      <c r="D2336" s="171"/>
      <c r="E2336" s="171" t="s">
        <v>468</v>
      </c>
      <c r="F2336" s="159">
        <v>24.27</v>
      </c>
      <c r="G2336" s="171"/>
      <c r="H2336" s="384" t="s">
        <v>469</v>
      </c>
      <c r="I2336" s="384"/>
      <c r="J2336" s="159">
        <v>128.1</v>
      </c>
    </row>
    <row r="2337" spans="1:10" ht="0.95" customHeight="1" thickTop="1" x14ac:dyDescent="0.2">
      <c r="A2337" s="160"/>
      <c r="B2337" s="160"/>
      <c r="C2337" s="160"/>
      <c r="D2337" s="160"/>
      <c r="E2337" s="160"/>
      <c r="F2337" s="160"/>
      <c r="G2337" s="160"/>
      <c r="H2337" s="160"/>
      <c r="I2337" s="160"/>
      <c r="J2337" s="160"/>
    </row>
    <row r="2338" spans="1:10" ht="18" customHeight="1" x14ac:dyDescent="0.2">
      <c r="A2338" s="168"/>
      <c r="B2338" s="133" t="s">
        <v>8</v>
      </c>
      <c r="C2338" s="168" t="s">
        <v>9</v>
      </c>
      <c r="D2338" s="168" t="s">
        <v>10</v>
      </c>
      <c r="E2338" s="349" t="s">
        <v>454</v>
      </c>
      <c r="F2338" s="349"/>
      <c r="G2338" s="169" t="s">
        <v>11</v>
      </c>
      <c r="H2338" s="133" t="s">
        <v>12</v>
      </c>
      <c r="I2338" s="133" t="s">
        <v>13</v>
      </c>
      <c r="J2338" s="133" t="s">
        <v>15</v>
      </c>
    </row>
    <row r="2339" spans="1:10" ht="65.099999999999994" customHeight="1" x14ac:dyDescent="0.2">
      <c r="A2339" s="138" t="s">
        <v>133</v>
      </c>
      <c r="B2339" s="139" t="s">
        <v>1329</v>
      </c>
      <c r="C2339" s="138" t="s">
        <v>23</v>
      </c>
      <c r="D2339" s="138" t="s">
        <v>1330</v>
      </c>
      <c r="E2339" s="385" t="s">
        <v>751</v>
      </c>
      <c r="F2339" s="385"/>
      <c r="G2339" s="140" t="s">
        <v>39</v>
      </c>
      <c r="H2339" s="154">
        <v>1</v>
      </c>
      <c r="I2339" s="141">
        <v>12.88</v>
      </c>
      <c r="J2339" s="141">
        <v>12.88</v>
      </c>
    </row>
    <row r="2340" spans="1:10" ht="65.099999999999994" customHeight="1" x14ac:dyDescent="0.2">
      <c r="A2340" s="172" t="s">
        <v>137</v>
      </c>
      <c r="B2340" s="161" t="s">
        <v>1335</v>
      </c>
      <c r="C2340" s="172" t="s">
        <v>23</v>
      </c>
      <c r="D2340" s="172" t="s">
        <v>1336</v>
      </c>
      <c r="E2340" s="386" t="s">
        <v>762</v>
      </c>
      <c r="F2340" s="386"/>
      <c r="G2340" s="164" t="s">
        <v>109</v>
      </c>
      <c r="H2340" s="162">
        <v>5.8000000000000004E-6</v>
      </c>
      <c r="I2340" s="165">
        <v>1434540.41</v>
      </c>
      <c r="J2340" s="165">
        <v>8.32</v>
      </c>
    </row>
    <row r="2341" spans="1:10" ht="51.95" customHeight="1" x14ac:dyDescent="0.2">
      <c r="A2341" s="172" t="s">
        <v>137</v>
      </c>
      <c r="B2341" s="161" t="s">
        <v>1337</v>
      </c>
      <c r="C2341" s="172" t="s">
        <v>23</v>
      </c>
      <c r="D2341" s="172" t="s">
        <v>1338</v>
      </c>
      <c r="E2341" s="386" t="s">
        <v>762</v>
      </c>
      <c r="F2341" s="386"/>
      <c r="G2341" s="164" t="s">
        <v>109</v>
      </c>
      <c r="H2341" s="162">
        <v>5.6999999999999996E-6</v>
      </c>
      <c r="I2341" s="165">
        <v>800486.51</v>
      </c>
      <c r="J2341" s="165">
        <v>4.5599999999999996</v>
      </c>
    </row>
    <row r="2342" spans="1:10" ht="25.5" x14ac:dyDescent="0.2">
      <c r="A2342" s="171"/>
      <c r="B2342" s="171"/>
      <c r="C2342" s="171"/>
      <c r="D2342" s="171"/>
      <c r="E2342" s="171" t="s">
        <v>465</v>
      </c>
      <c r="F2342" s="159">
        <v>0</v>
      </c>
      <c r="G2342" s="171" t="s">
        <v>466</v>
      </c>
      <c r="H2342" s="159">
        <v>0</v>
      </c>
      <c r="I2342" s="171" t="s">
        <v>467</v>
      </c>
      <c r="J2342" s="159">
        <v>0</v>
      </c>
    </row>
    <row r="2343" spans="1:10" ht="15" thickBot="1" x14ac:dyDescent="0.25">
      <c r="A2343" s="171"/>
      <c r="B2343" s="171"/>
      <c r="C2343" s="171"/>
      <c r="D2343" s="171"/>
      <c r="E2343" s="171" t="s">
        <v>468</v>
      </c>
      <c r="F2343" s="159">
        <v>3.01</v>
      </c>
      <c r="G2343" s="171"/>
      <c r="H2343" s="384" t="s">
        <v>469</v>
      </c>
      <c r="I2343" s="384"/>
      <c r="J2343" s="159">
        <v>15.89</v>
      </c>
    </row>
    <row r="2344" spans="1:10" ht="0.95" customHeight="1" thickTop="1" x14ac:dyDescent="0.2">
      <c r="A2344" s="160"/>
      <c r="B2344" s="160"/>
      <c r="C2344" s="160"/>
      <c r="D2344" s="160"/>
      <c r="E2344" s="160"/>
      <c r="F2344" s="160"/>
      <c r="G2344" s="160"/>
      <c r="H2344" s="160"/>
      <c r="I2344" s="160"/>
      <c r="J2344" s="160"/>
    </row>
    <row r="2345" spans="1:10" ht="18" customHeight="1" x14ac:dyDescent="0.2">
      <c r="A2345" s="168"/>
      <c r="B2345" s="133" t="s">
        <v>8</v>
      </c>
      <c r="C2345" s="168" t="s">
        <v>9</v>
      </c>
      <c r="D2345" s="168" t="s">
        <v>10</v>
      </c>
      <c r="E2345" s="349" t="s">
        <v>454</v>
      </c>
      <c r="F2345" s="349"/>
      <c r="G2345" s="169" t="s">
        <v>11</v>
      </c>
      <c r="H2345" s="133" t="s">
        <v>12</v>
      </c>
      <c r="I2345" s="133" t="s">
        <v>13</v>
      </c>
      <c r="J2345" s="133" t="s">
        <v>15</v>
      </c>
    </row>
    <row r="2346" spans="1:10" ht="65.099999999999994" customHeight="1" x14ac:dyDescent="0.2">
      <c r="A2346" s="138" t="s">
        <v>133</v>
      </c>
      <c r="B2346" s="139" t="s">
        <v>1327</v>
      </c>
      <c r="C2346" s="138" t="s">
        <v>23</v>
      </c>
      <c r="D2346" s="138" t="s">
        <v>1328</v>
      </c>
      <c r="E2346" s="385" t="s">
        <v>751</v>
      </c>
      <c r="F2346" s="385"/>
      <c r="G2346" s="140" t="s">
        <v>39</v>
      </c>
      <c r="H2346" s="154">
        <v>1</v>
      </c>
      <c r="I2346" s="141">
        <v>31.79</v>
      </c>
      <c r="J2346" s="141">
        <v>31.79</v>
      </c>
    </row>
    <row r="2347" spans="1:10" ht="65.099999999999994" customHeight="1" x14ac:dyDescent="0.2">
      <c r="A2347" s="172" t="s">
        <v>137</v>
      </c>
      <c r="B2347" s="161" t="s">
        <v>1335</v>
      </c>
      <c r="C2347" s="172" t="s">
        <v>23</v>
      </c>
      <c r="D2347" s="172" t="s">
        <v>1336</v>
      </c>
      <c r="E2347" s="386" t="s">
        <v>762</v>
      </c>
      <c r="F2347" s="386"/>
      <c r="G2347" s="164" t="s">
        <v>109</v>
      </c>
      <c r="H2347" s="162">
        <v>1.43E-5</v>
      </c>
      <c r="I2347" s="165">
        <v>1434540.41</v>
      </c>
      <c r="J2347" s="165">
        <v>20.51</v>
      </c>
    </row>
    <row r="2348" spans="1:10" ht="51.95" customHeight="1" x14ac:dyDescent="0.2">
      <c r="A2348" s="172" t="s">
        <v>137</v>
      </c>
      <c r="B2348" s="161" t="s">
        <v>1337</v>
      </c>
      <c r="C2348" s="172" t="s">
        <v>23</v>
      </c>
      <c r="D2348" s="172" t="s">
        <v>1338</v>
      </c>
      <c r="E2348" s="386" t="s">
        <v>762</v>
      </c>
      <c r="F2348" s="386"/>
      <c r="G2348" s="164" t="s">
        <v>109</v>
      </c>
      <c r="H2348" s="162">
        <v>1.4100000000000001E-5</v>
      </c>
      <c r="I2348" s="165">
        <v>800486.51</v>
      </c>
      <c r="J2348" s="165">
        <v>11.28</v>
      </c>
    </row>
    <row r="2349" spans="1:10" ht="25.5" x14ac:dyDescent="0.2">
      <c r="A2349" s="171"/>
      <c r="B2349" s="171"/>
      <c r="C2349" s="171"/>
      <c r="D2349" s="171"/>
      <c r="E2349" s="171" t="s">
        <v>465</v>
      </c>
      <c r="F2349" s="159">
        <v>0</v>
      </c>
      <c r="G2349" s="171" t="s">
        <v>466</v>
      </c>
      <c r="H2349" s="159">
        <v>0</v>
      </c>
      <c r="I2349" s="171" t="s">
        <v>467</v>
      </c>
      <c r="J2349" s="159">
        <v>0</v>
      </c>
    </row>
    <row r="2350" spans="1:10" ht="15" thickBot="1" x14ac:dyDescent="0.25">
      <c r="A2350" s="171"/>
      <c r="B2350" s="171"/>
      <c r="C2350" s="171"/>
      <c r="D2350" s="171"/>
      <c r="E2350" s="171" t="s">
        <v>468</v>
      </c>
      <c r="F2350" s="159">
        <v>7.43</v>
      </c>
      <c r="G2350" s="171"/>
      <c r="H2350" s="384" t="s">
        <v>469</v>
      </c>
      <c r="I2350" s="384"/>
      <c r="J2350" s="159">
        <v>39.22</v>
      </c>
    </row>
    <row r="2351" spans="1:10" ht="0.95" customHeight="1" thickTop="1" x14ac:dyDescent="0.2">
      <c r="A2351" s="160"/>
      <c r="B2351" s="160"/>
      <c r="C2351" s="160"/>
      <c r="D2351" s="160"/>
      <c r="E2351" s="160"/>
      <c r="F2351" s="160"/>
      <c r="G2351" s="160"/>
      <c r="H2351" s="160"/>
      <c r="I2351" s="160"/>
      <c r="J2351" s="160"/>
    </row>
    <row r="2352" spans="1:10" ht="18" customHeight="1" x14ac:dyDescent="0.2">
      <c r="A2352" s="168"/>
      <c r="B2352" s="133" t="s">
        <v>8</v>
      </c>
      <c r="C2352" s="168" t="s">
        <v>9</v>
      </c>
      <c r="D2352" s="168" t="s">
        <v>10</v>
      </c>
      <c r="E2352" s="349" t="s">
        <v>454</v>
      </c>
      <c r="F2352" s="349"/>
      <c r="G2352" s="169" t="s">
        <v>11</v>
      </c>
      <c r="H2352" s="133" t="s">
        <v>12</v>
      </c>
      <c r="I2352" s="133" t="s">
        <v>13</v>
      </c>
      <c r="J2352" s="133" t="s">
        <v>15</v>
      </c>
    </row>
    <row r="2353" spans="1:10" ht="65.099999999999994" customHeight="1" x14ac:dyDescent="0.2">
      <c r="A2353" s="138" t="s">
        <v>133</v>
      </c>
      <c r="B2353" s="139" t="s">
        <v>1331</v>
      </c>
      <c r="C2353" s="138" t="s">
        <v>23</v>
      </c>
      <c r="D2353" s="138" t="s">
        <v>1332</v>
      </c>
      <c r="E2353" s="385" t="s">
        <v>751</v>
      </c>
      <c r="F2353" s="385"/>
      <c r="G2353" s="140" t="s">
        <v>39</v>
      </c>
      <c r="H2353" s="154">
        <v>1</v>
      </c>
      <c r="I2353" s="141">
        <v>147.07</v>
      </c>
      <c r="J2353" s="141">
        <v>147.07</v>
      </c>
    </row>
    <row r="2354" spans="1:10" ht="65.099999999999994" customHeight="1" x14ac:dyDescent="0.2">
      <c r="A2354" s="172" t="s">
        <v>137</v>
      </c>
      <c r="B2354" s="161" t="s">
        <v>1335</v>
      </c>
      <c r="C2354" s="172" t="s">
        <v>23</v>
      </c>
      <c r="D2354" s="172" t="s">
        <v>1336</v>
      </c>
      <c r="E2354" s="386" t="s">
        <v>762</v>
      </c>
      <c r="F2354" s="386"/>
      <c r="G2354" s="164" t="s">
        <v>109</v>
      </c>
      <c r="H2354" s="162">
        <v>6.6699999999999995E-5</v>
      </c>
      <c r="I2354" s="165">
        <v>1434540.41</v>
      </c>
      <c r="J2354" s="165">
        <v>95.68</v>
      </c>
    </row>
    <row r="2355" spans="1:10" ht="51.95" customHeight="1" x14ac:dyDescent="0.2">
      <c r="A2355" s="172" t="s">
        <v>137</v>
      </c>
      <c r="B2355" s="161" t="s">
        <v>1337</v>
      </c>
      <c r="C2355" s="172" t="s">
        <v>23</v>
      </c>
      <c r="D2355" s="172" t="s">
        <v>1338</v>
      </c>
      <c r="E2355" s="386" t="s">
        <v>762</v>
      </c>
      <c r="F2355" s="386"/>
      <c r="G2355" s="164" t="s">
        <v>109</v>
      </c>
      <c r="H2355" s="162">
        <v>6.4200000000000002E-5</v>
      </c>
      <c r="I2355" s="165">
        <v>800486.51</v>
      </c>
      <c r="J2355" s="165">
        <v>51.39</v>
      </c>
    </row>
    <row r="2356" spans="1:10" ht="25.5" x14ac:dyDescent="0.2">
      <c r="A2356" s="171"/>
      <c r="B2356" s="171"/>
      <c r="C2356" s="171"/>
      <c r="D2356" s="171"/>
      <c r="E2356" s="171" t="s">
        <v>465</v>
      </c>
      <c r="F2356" s="159">
        <v>0</v>
      </c>
      <c r="G2356" s="171" t="s">
        <v>466</v>
      </c>
      <c r="H2356" s="159">
        <v>0</v>
      </c>
      <c r="I2356" s="171" t="s">
        <v>467</v>
      </c>
      <c r="J2356" s="159">
        <v>0</v>
      </c>
    </row>
    <row r="2357" spans="1:10" ht="15" thickBot="1" x14ac:dyDescent="0.25">
      <c r="A2357" s="171"/>
      <c r="B2357" s="171"/>
      <c r="C2357" s="171"/>
      <c r="D2357" s="171"/>
      <c r="E2357" s="171" t="s">
        <v>468</v>
      </c>
      <c r="F2357" s="159">
        <v>34.380000000000003</v>
      </c>
      <c r="G2357" s="171"/>
      <c r="H2357" s="384" t="s">
        <v>469</v>
      </c>
      <c r="I2357" s="384"/>
      <c r="J2357" s="159">
        <v>181.45</v>
      </c>
    </row>
    <row r="2358" spans="1:10" ht="0.95" customHeight="1" thickTop="1" x14ac:dyDescent="0.2">
      <c r="A2358" s="160"/>
      <c r="B2358" s="160"/>
      <c r="C2358" s="160"/>
      <c r="D2358" s="160"/>
      <c r="E2358" s="160"/>
      <c r="F2358" s="160"/>
      <c r="G2358" s="160"/>
      <c r="H2358" s="160"/>
      <c r="I2358" s="160"/>
      <c r="J2358" s="160"/>
    </row>
    <row r="2359" spans="1:10" ht="18" customHeight="1" x14ac:dyDescent="0.2">
      <c r="A2359" s="168"/>
      <c r="B2359" s="133" t="s">
        <v>8</v>
      </c>
      <c r="C2359" s="168" t="s">
        <v>9</v>
      </c>
      <c r="D2359" s="168" t="s">
        <v>10</v>
      </c>
      <c r="E2359" s="349" t="s">
        <v>454</v>
      </c>
      <c r="F2359" s="349"/>
      <c r="G2359" s="169" t="s">
        <v>11</v>
      </c>
      <c r="H2359" s="133" t="s">
        <v>12</v>
      </c>
      <c r="I2359" s="133" t="s">
        <v>13</v>
      </c>
      <c r="J2359" s="133" t="s">
        <v>15</v>
      </c>
    </row>
    <row r="2360" spans="1:10" ht="65.099999999999994" customHeight="1" x14ac:dyDescent="0.2">
      <c r="A2360" s="138" t="s">
        <v>133</v>
      </c>
      <c r="B2360" s="139" t="s">
        <v>1333</v>
      </c>
      <c r="C2360" s="138" t="s">
        <v>23</v>
      </c>
      <c r="D2360" s="138" t="s">
        <v>1334</v>
      </c>
      <c r="E2360" s="385" t="s">
        <v>751</v>
      </c>
      <c r="F2360" s="385"/>
      <c r="G2360" s="140" t="s">
        <v>39</v>
      </c>
      <c r="H2360" s="154">
        <v>1</v>
      </c>
      <c r="I2360" s="141">
        <v>110.52</v>
      </c>
      <c r="J2360" s="141">
        <v>110.52</v>
      </c>
    </row>
    <row r="2361" spans="1:10" ht="26.1" customHeight="1" x14ac:dyDescent="0.2">
      <c r="A2361" s="172" t="s">
        <v>137</v>
      </c>
      <c r="B2361" s="161" t="s">
        <v>765</v>
      </c>
      <c r="C2361" s="172" t="s">
        <v>23</v>
      </c>
      <c r="D2361" s="172" t="s">
        <v>766</v>
      </c>
      <c r="E2361" s="386" t="s">
        <v>521</v>
      </c>
      <c r="F2361" s="386"/>
      <c r="G2361" s="164" t="s">
        <v>767</v>
      </c>
      <c r="H2361" s="162">
        <v>15.33</v>
      </c>
      <c r="I2361" s="165">
        <v>7.21</v>
      </c>
      <c r="J2361" s="165">
        <v>110.52</v>
      </c>
    </row>
    <row r="2362" spans="1:10" ht="25.5" x14ac:dyDescent="0.2">
      <c r="A2362" s="171"/>
      <c r="B2362" s="171"/>
      <c r="C2362" s="171"/>
      <c r="D2362" s="171"/>
      <c r="E2362" s="171" t="s">
        <v>465</v>
      </c>
      <c r="F2362" s="159">
        <v>0</v>
      </c>
      <c r="G2362" s="171" t="s">
        <v>466</v>
      </c>
      <c r="H2362" s="159">
        <v>0</v>
      </c>
      <c r="I2362" s="171" t="s">
        <v>467</v>
      </c>
      <c r="J2362" s="159">
        <v>0</v>
      </c>
    </row>
    <row r="2363" spans="1:10" ht="15" thickBot="1" x14ac:dyDescent="0.25">
      <c r="A2363" s="171"/>
      <c r="B2363" s="171"/>
      <c r="C2363" s="171"/>
      <c r="D2363" s="171"/>
      <c r="E2363" s="171" t="s">
        <v>468</v>
      </c>
      <c r="F2363" s="159">
        <v>25.83</v>
      </c>
      <c r="G2363" s="171"/>
      <c r="H2363" s="384" t="s">
        <v>469</v>
      </c>
      <c r="I2363" s="384"/>
      <c r="J2363" s="159">
        <v>136.35</v>
      </c>
    </row>
    <row r="2364" spans="1:10" ht="0.95" customHeight="1" thickTop="1" x14ac:dyDescent="0.2">
      <c r="A2364" s="160"/>
      <c r="B2364" s="160"/>
      <c r="C2364" s="160"/>
      <c r="D2364" s="160"/>
      <c r="E2364" s="160"/>
      <c r="F2364" s="160"/>
      <c r="G2364" s="160"/>
      <c r="H2364" s="160"/>
      <c r="I2364" s="160"/>
      <c r="J2364" s="160"/>
    </row>
    <row r="2365" spans="1:10" ht="18" customHeight="1" x14ac:dyDescent="0.2">
      <c r="A2365" s="168"/>
      <c r="B2365" s="133" t="s">
        <v>8</v>
      </c>
      <c r="C2365" s="168" t="s">
        <v>9</v>
      </c>
      <c r="D2365" s="168" t="s">
        <v>10</v>
      </c>
      <c r="E2365" s="349" t="s">
        <v>454</v>
      </c>
      <c r="F2365" s="349"/>
      <c r="G2365" s="169" t="s">
        <v>11</v>
      </c>
      <c r="H2365" s="133" t="s">
        <v>12</v>
      </c>
      <c r="I2365" s="133" t="s">
        <v>13</v>
      </c>
      <c r="J2365" s="133" t="s">
        <v>15</v>
      </c>
    </row>
    <row r="2366" spans="1:10" ht="24" customHeight="1" x14ac:dyDescent="0.2">
      <c r="A2366" s="138" t="s">
        <v>133</v>
      </c>
      <c r="B2366" s="139" t="s">
        <v>1228</v>
      </c>
      <c r="C2366" s="138" t="s">
        <v>23</v>
      </c>
      <c r="D2366" s="138" t="s">
        <v>1229</v>
      </c>
      <c r="E2366" s="385" t="s">
        <v>459</v>
      </c>
      <c r="F2366" s="385"/>
      <c r="G2366" s="140" t="s">
        <v>39</v>
      </c>
      <c r="H2366" s="154">
        <v>1</v>
      </c>
      <c r="I2366" s="141">
        <v>31.59</v>
      </c>
      <c r="J2366" s="141">
        <v>31.59</v>
      </c>
    </row>
    <row r="2367" spans="1:10" ht="26.1" customHeight="1" x14ac:dyDescent="0.2">
      <c r="A2367" s="170" t="s">
        <v>134</v>
      </c>
      <c r="B2367" s="155" t="s">
        <v>1309</v>
      </c>
      <c r="C2367" s="170" t="s">
        <v>23</v>
      </c>
      <c r="D2367" s="170" t="s">
        <v>1310</v>
      </c>
      <c r="E2367" s="387" t="s">
        <v>459</v>
      </c>
      <c r="F2367" s="387"/>
      <c r="G2367" s="156" t="s">
        <v>39</v>
      </c>
      <c r="H2367" s="157">
        <v>1</v>
      </c>
      <c r="I2367" s="158">
        <v>0.33</v>
      </c>
      <c r="J2367" s="158">
        <v>0.33</v>
      </c>
    </row>
    <row r="2368" spans="1:10" ht="24" customHeight="1" x14ac:dyDescent="0.2">
      <c r="A2368" s="172" t="s">
        <v>137</v>
      </c>
      <c r="B2368" s="161" t="s">
        <v>1311</v>
      </c>
      <c r="C2368" s="172" t="s">
        <v>23</v>
      </c>
      <c r="D2368" s="172" t="s">
        <v>1312</v>
      </c>
      <c r="E2368" s="386" t="s">
        <v>470</v>
      </c>
      <c r="F2368" s="386"/>
      <c r="G2368" s="164" t="s">
        <v>39</v>
      </c>
      <c r="H2368" s="162">
        <v>1</v>
      </c>
      <c r="I2368" s="165">
        <v>22.76</v>
      </c>
      <c r="J2368" s="165">
        <v>22.76</v>
      </c>
    </row>
    <row r="2369" spans="1:10" ht="26.1" customHeight="1" x14ac:dyDescent="0.2">
      <c r="A2369" s="172" t="s">
        <v>137</v>
      </c>
      <c r="B2369" s="161" t="s">
        <v>705</v>
      </c>
      <c r="C2369" s="172" t="s">
        <v>23</v>
      </c>
      <c r="D2369" s="172" t="s">
        <v>706</v>
      </c>
      <c r="E2369" s="386" t="s">
        <v>707</v>
      </c>
      <c r="F2369" s="386"/>
      <c r="G2369" s="164" t="s">
        <v>39</v>
      </c>
      <c r="H2369" s="162">
        <v>1</v>
      </c>
      <c r="I2369" s="165">
        <v>1.82</v>
      </c>
      <c r="J2369" s="165">
        <v>1.82</v>
      </c>
    </row>
    <row r="2370" spans="1:10" ht="26.1" customHeight="1" x14ac:dyDescent="0.2">
      <c r="A2370" s="172" t="s">
        <v>137</v>
      </c>
      <c r="B2370" s="161" t="s">
        <v>708</v>
      </c>
      <c r="C2370" s="172" t="s">
        <v>23</v>
      </c>
      <c r="D2370" s="172" t="s">
        <v>709</v>
      </c>
      <c r="E2370" s="386" t="s">
        <v>707</v>
      </c>
      <c r="F2370" s="386"/>
      <c r="G2370" s="164" t="s">
        <v>39</v>
      </c>
      <c r="H2370" s="162">
        <v>1</v>
      </c>
      <c r="I2370" s="165">
        <v>1.02</v>
      </c>
      <c r="J2370" s="165">
        <v>1.02</v>
      </c>
    </row>
    <row r="2371" spans="1:10" ht="26.1" customHeight="1" x14ac:dyDescent="0.2">
      <c r="A2371" s="172" t="s">
        <v>137</v>
      </c>
      <c r="B2371" s="161" t="s">
        <v>710</v>
      </c>
      <c r="C2371" s="172" t="s">
        <v>23</v>
      </c>
      <c r="D2371" s="172" t="s">
        <v>711</v>
      </c>
      <c r="E2371" s="386" t="s">
        <v>707</v>
      </c>
      <c r="F2371" s="386"/>
      <c r="G2371" s="164" t="s">
        <v>39</v>
      </c>
      <c r="H2371" s="162">
        <v>1</v>
      </c>
      <c r="I2371" s="165">
        <v>1.36</v>
      </c>
      <c r="J2371" s="165">
        <v>1.36</v>
      </c>
    </row>
    <row r="2372" spans="1:10" ht="26.1" customHeight="1" x14ac:dyDescent="0.2">
      <c r="A2372" s="172" t="s">
        <v>137</v>
      </c>
      <c r="B2372" s="161" t="s">
        <v>712</v>
      </c>
      <c r="C2372" s="172" t="s">
        <v>23</v>
      </c>
      <c r="D2372" s="172" t="s">
        <v>713</v>
      </c>
      <c r="E2372" s="386" t="s">
        <v>707</v>
      </c>
      <c r="F2372" s="386"/>
      <c r="G2372" s="164" t="s">
        <v>39</v>
      </c>
      <c r="H2372" s="162">
        <v>1</v>
      </c>
      <c r="I2372" s="165">
        <v>0.11</v>
      </c>
      <c r="J2372" s="165">
        <v>0.11</v>
      </c>
    </row>
    <row r="2373" spans="1:10" ht="26.1" customHeight="1" x14ac:dyDescent="0.2">
      <c r="A2373" s="172" t="s">
        <v>137</v>
      </c>
      <c r="B2373" s="161" t="s">
        <v>1339</v>
      </c>
      <c r="C2373" s="172" t="s">
        <v>23</v>
      </c>
      <c r="D2373" s="172" t="s">
        <v>1340</v>
      </c>
      <c r="E2373" s="386" t="s">
        <v>707</v>
      </c>
      <c r="F2373" s="386"/>
      <c r="G2373" s="164" t="s">
        <v>39</v>
      </c>
      <c r="H2373" s="162">
        <v>1</v>
      </c>
      <c r="I2373" s="165">
        <v>2.13</v>
      </c>
      <c r="J2373" s="165">
        <v>2.13</v>
      </c>
    </row>
    <row r="2374" spans="1:10" ht="26.1" customHeight="1" x14ac:dyDescent="0.2">
      <c r="A2374" s="172" t="s">
        <v>137</v>
      </c>
      <c r="B2374" s="161" t="s">
        <v>1341</v>
      </c>
      <c r="C2374" s="172" t="s">
        <v>23</v>
      </c>
      <c r="D2374" s="172" t="s">
        <v>1342</v>
      </c>
      <c r="E2374" s="386" t="s">
        <v>707</v>
      </c>
      <c r="F2374" s="386"/>
      <c r="G2374" s="164" t="s">
        <v>39</v>
      </c>
      <c r="H2374" s="162">
        <v>1</v>
      </c>
      <c r="I2374" s="165">
        <v>2.06</v>
      </c>
      <c r="J2374" s="165">
        <v>2.06</v>
      </c>
    </row>
    <row r="2375" spans="1:10" ht="25.5" x14ac:dyDescent="0.2">
      <c r="A2375" s="171"/>
      <c r="B2375" s="171"/>
      <c r="C2375" s="171"/>
      <c r="D2375" s="171"/>
      <c r="E2375" s="171" t="s">
        <v>465</v>
      </c>
      <c r="F2375" s="159">
        <v>23.09</v>
      </c>
      <c r="G2375" s="171" t="s">
        <v>466</v>
      </c>
      <c r="H2375" s="159">
        <v>0</v>
      </c>
      <c r="I2375" s="171" t="s">
        <v>467</v>
      </c>
      <c r="J2375" s="159">
        <v>23.09</v>
      </c>
    </row>
    <row r="2376" spans="1:10" ht="15" thickBot="1" x14ac:dyDescent="0.25">
      <c r="A2376" s="171"/>
      <c r="B2376" s="171"/>
      <c r="C2376" s="171"/>
      <c r="D2376" s="171"/>
      <c r="E2376" s="171" t="s">
        <v>468</v>
      </c>
      <c r="F2376" s="159">
        <v>7.38</v>
      </c>
      <c r="G2376" s="171"/>
      <c r="H2376" s="384" t="s">
        <v>469</v>
      </c>
      <c r="I2376" s="384"/>
      <c r="J2376" s="159">
        <v>38.97</v>
      </c>
    </row>
    <row r="2377" spans="1:10" ht="0.95" customHeight="1" thickTop="1" x14ac:dyDescent="0.2">
      <c r="A2377" s="160"/>
      <c r="B2377" s="160"/>
      <c r="C2377" s="160"/>
      <c r="D2377" s="160"/>
      <c r="E2377" s="160"/>
      <c r="F2377" s="160"/>
      <c r="G2377" s="160"/>
      <c r="H2377" s="160"/>
      <c r="I2377" s="160"/>
      <c r="J2377" s="160"/>
    </row>
    <row r="2378" spans="1:10" ht="18" customHeight="1" x14ac:dyDescent="0.2">
      <c r="A2378" s="168"/>
      <c r="B2378" s="133" t="s">
        <v>8</v>
      </c>
      <c r="C2378" s="168" t="s">
        <v>9</v>
      </c>
      <c r="D2378" s="168" t="s">
        <v>10</v>
      </c>
      <c r="E2378" s="349" t="s">
        <v>454</v>
      </c>
      <c r="F2378" s="349"/>
      <c r="G2378" s="169" t="s">
        <v>11</v>
      </c>
      <c r="H2378" s="133" t="s">
        <v>12</v>
      </c>
      <c r="I2378" s="133" t="s">
        <v>13</v>
      </c>
      <c r="J2378" s="133" t="s">
        <v>15</v>
      </c>
    </row>
    <row r="2379" spans="1:10" ht="39" customHeight="1" x14ac:dyDescent="0.2">
      <c r="A2379" s="138" t="s">
        <v>133</v>
      </c>
      <c r="B2379" s="139" t="s">
        <v>1202</v>
      </c>
      <c r="C2379" s="138" t="s">
        <v>23</v>
      </c>
      <c r="D2379" s="138" t="s">
        <v>1203</v>
      </c>
      <c r="E2379" s="385" t="s">
        <v>462</v>
      </c>
      <c r="F2379" s="385"/>
      <c r="G2379" s="140" t="s">
        <v>136</v>
      </c>
      <c r="H2379" s="154">
        <v>1</v>
      </c>
      <c r="I2379" s="141">
        <v>0.86</v>
      </c>
      <c r="J2379" s="141">
        <v>0.86</v>
      </c>
    </row>
    <row r="2380" spans="1:10" ht="39" customHeight="1" x14ac:dyDescent="0.2">
      <c r="A2380" s="170" t="s">
        <v>134</v>
      </c>
      <c r="B2380" s="155" t="s">
        <v>1343</v>
      </c>
      <c r="C2380" s="170" t="s">
        <v>23</v>
      </c>
      <c r="D2380" s="170" t="s">
        <v>1344</v>
      </c>
      <c r="E2380" s="387" t="s">
        <v>751</v>
      </c>
      <c r="F2380" s="387"/>
      <c r="G2380" s="156" t="s">
        <v>39</v>
      </c>
      <c r="H2380" s="157">
        <v>1</v>
      </c>
      <c r="I2380" s="158">
        <v>0.68</v>
      </c>
      <c r="J2380" s="158">
        <v>0.68</v>
      </c>
    </row>
    <row r="2381" spans="1:10" ht="39" customHeight="1" x14ac:dyDescent="0.2">
      <c r="A2381" s="170" t="s">
        <v>134</v>
      </c>
      <c r="B2381" s="155" t="s">
        <v>1345</v>
      </c>
      <c r="C2381" s="170" t="s">
        <v>23</v>
      </c>
      <c r="D2381" s="170" t="s">
        <v>1346</v>
      </c>
      <c r="E2381" s="387" t="s">
        <v>751</v>
      </c>
      <c r="F2381" s="387"/>
      <c r="G2381" s="156" t="s">
        <v>39</v>
      </c>
      <c r="H2381" s="157">
        <v>1</v>
      </c>
      <c r="I2381" s="158">
        <v>0.18</v>
      </c>
      <c r="J2381" s="158">
        <v>0.18</v>
      </c>
    </row>
    <row r="2382" spans="1:10" ht="25.5" x14ac:dyDescent="0.2">
      <c r="A2382" s="171"/>
      <c r="B2382" s="171"/>
      <c r="C2382" s="171"/>
      <c r="D2382" s="171"/>
      <c r="E2382" s="171" t="s">
        <v>465</v>
      </c>
      <c r="F2382" s="159">
        <v>0</v>
      </c>
      <c r="G2382" s="171" t="s">
        <v>466</v>
      </c>
      <c r="H2382" s="159">
        <v>0</v>
      </c>
      <c r="I2382" s="171" t="s">
        <v>467</v>
      </c>
      <c r="J2382" s="159">
        <v>0</v>
      </c>
    </row>
    <row r="2383" spans="1:10" ht="15" thickBot="1" x14ac:dyDescent="0.25">
      <c r="A2383" s="171"/>
      <c r="B2383" s="171"/>
      <c r="C2383" s="171"/>
      <c r="D2383" s="171"/>
      <c r="E2383" s="171" t="s">
        <v>468</v>
      </c>
      <c r="F2383" s="159">
        <v>0.2</v>
      </c>
      <c r="G2383" s="171"/>
      <c r="H2383" s="384" t="s">
        <v>469</v>
      </c>
      <c r="I2383" s="384"/>
      <c r="J2383" s="159">
        <v>1.06</v>
      </c>
    </row>
    <row r="2384" spans="1:10" ht="0.95" customHeight="1" thickTop="1" x14ac:dyDescent="0.2">
      <c r="A2384" s="160"/>
      <c r="B2384" s="160"/>
      <c r="C2384" s="160"/>
      <c r="D2384" s="160"/>
      <c r="E2384" s="160"/>
      <c r="F2384" s="160"/>
      <c r="G2384" s="160"/>
      <c r="H2384" s="160"/>
      <c r="I2384" s="160"/>
      <c r="J2384" s="160"/>
    </row>
    <row r="2385" spans="1:10" ht="18" customHeight="1" x14ac:dyDescent="0.2">
      <c r="A2385" s="168"/>
      <c r="B2385" s="133" t="s">
        <v>8</v>
      </c>
      <c r="C2385" s="168" t="s">
        <v>9</v>
      </c>
      <c r="D2385" s="168" t="s">
        <v>10</v>
      </c>
      <c r="E2385" s="349" t="s">
        <v>454</v>
      </c>
      <c r="F2385" s="349"/>
      <c r="G2385" s="169" t="s">
        <v>11</v>
      </c>
      <c r="H2385" s="133" t="s">
        <v>12</v>
      </c>
      <c r="I2385" s="133" t="s">
        <v>13</v>
      </c>
      <c r="J2385" s="133" t="s">
        <v>15</v>
      </c>
    </row>
    <row r="2386" spans="1:10" ht="39" customHeight="1" x14ac:dyDescent="0.2">
      <c r="A2386" s="138" t="s">
        <v>133</v>
      </c>
      <c r="B2386" s="139" t="s">
        <v>1180</v>
      </c>
      <c r="C2386" s="138" t="s">
        <v>23</v>
      </c>
      <c r="D2386" s="138" t="s">
        <v>1181</v>
      </c>
      <c r="E2386" s="385" t="s">
        <v>462</v>
      </c>
      <c r="F2386" s="385"/>
      <c r="G2386" s="140" t="s">
        <v>135</v>
      </c>
      <c r="H2386" s="154">
        <v>1</v>
      </c>
      <c r="I2386" s="141">
        <v>11.05</v>
      </c>
      <c r="J2386" s="141">
        <v>11.05</v>
      </c>
    </row>
    <row r="2387" spans="1:10" ht="39" customHeight="1" x14ac:dyDescent="0.2">
      <c r="A2387" s="170" t="s">
        <v>134</v>
      </c>
      <c r="B2387" s="155" t="s">
        <v>1343</v>
      </c>
      <c r="C2387" s="170" t="s">
        <v>23</v>
      </c>
      <c r="D2387" s="170" t="s">
        <v>1344</v>
      </c>
      <c r="E2387" s="387" t="s">
        <v>751</v>
      </c>
      <c r="F2387" s="387"/>
      <c r="G2387" s="156" t="s">
        <v>39</v>
      </c>
      <c r="H2387" s="157">
        <v>1</v>
      </c>
      <c r="I2387" s="158">
        <v>0.68</v>
      </c>
      <c r="J2387" s="158">
        <v>0.68</v>
      </c>
    </row>
    <row r="2388" spans="1:10" ht="39" customHeight="1" x14ac:dyDescent="0.2">
      <c r="A2388" s="170" t="s">
        <v>134</v>
      </c>
      <c r="B2388" s="155" t="s">
        <v>1345</v>
      </c>
      <c r="C2388" s="170" t="s">
        <v>23</v>
      </c>
      <c r="D2388" s="170" t="s">
        <v>1346</v>
      </c>
      <c r="E2388" s="387" t="s">
        <v>751</v>
      </c>
      <c r="F2388" s="387"/>
      <c r="G2388" s="156" t="s">
        <v>39</v>
      </c>
      <c r="H2388" s="157">
        <v>1</v>
      </c>
      <c r="I2388" s="158">
        <v>0.18</v>
      </c>
      <c r="J2388" s="158">
        <v>0.18</v>
      </c>
    </row>
    <row r="2389" spans="1:10" ht="39" customHeight="1" x14ac:dyDescent="0.2">
      <c r="A2389" s="170" t="s">
        <v>134</v>
      </c>
      <c r="B2389" s="155" t="s">
        <v>1347</v>
      </c>
      <c r="C2389" s="170" t="s">
        <v>23</v>
      </c>
      <c r="D2389" s="170" t="s">
        <v>1348</v>
      </c>
      <c r="E2389" s="387" t="s">
        <v>751</v>
      </c>
      <c r="F2389" s="387"/>
      <c r="G2389" s="156" t="s">
        <v>39</v>
      </c>
      <c r="H2389" s="157">
        <v>1</v>
      </c>
      <c r="I2389" s="158">
        <v>0.86</v>
      </c>
      <c r="J2389" s="158">
        <v>0.86</v>
      </c>
    </row>
    <row r="2390" spans="1:10" ht="39" customHeight="1" x14ac:dyDescent="0.2">
      <c r="A2390" s="170" t="s">
        <v>134</v>
      </c>
      <c r="B2390" s="155" t="s">
        <v>1349</v>
      </c>
      <c r="C2390" s="170" t="s">
        <v>23</v>
      </c>
      <c r="D2390" s="170" t="s">
        <v>1350</v>
      </c>
      <c r="E2390" s="387" t="s">
        <v>751</v>
      </c>
      <c r="F2390" s="387"/>
      <c r="G2390" s="156" t="s">
        <v>39</v>
      </c>
      <c r="H2390" s="157">
        <v>1</v>
      </c>
      <c r="I2390" s="158">
        <v>9.33</v>
      </c>
      <c r="J2390" s="158">
        <v>9.33</v>
      </c>
    </row>
    <row r="2391" spans="1:10" ht="25.5" x14ac:dyDescent="0.2">
      <c r="A2391" s="171"/>
      <c r="B2391" s="171"/>
      <c r="C2391" s="171"/>
      <c r="D2391" s="171"/>
      <c r="E2391" s="171" t="s">
        <v>465</v>
      </c>
      <c r="F2391" s="159">
        <v>0</v>
      </c>
      <c r="G2391" s="171" t="s">
        <v>466</v>
      </c>
      <c r="H2391" s="159">
        <v>0</v>
      </c>
      <c r="I2391" s="171" t="s">
        <v>467</v>
      </c>
      <c r="J2391" s="159">
        <v>0</v>
      </c>
    </row>
    <row r="2392" spans="1:10" ht="15" thickBot="1" x14ac:dyDescent="0.25">
      <c r="A2392" s="171"/>
      <c r="B2392" s="171"/>
      <c r="C2392" s="171"/>
      <c r="D2392" s="171"/>
      <c r="E2392" s="171" t="s">
        <v>468</v>
      </c>
      <c r="F2392" s="159">
        <v>2.58</v>
      </c>
      <c r="G2392" s="171"/>
      <c r="H2392" s="384" t="s">
        <v>469</v>
      </c>
      <c r="I2392" s="384"/>
      <c r="J2392" s="159">
        <v>13.63</v>
      </c>
    </row>
    <row r="2393" spans="1:10" ht="0.95" customHeight="1" thickTop="1" x14ac:dyDescent="0.2">
      <c r="A2393" s="160"/>
      <c r="B2393" s="160"/>
      <c r="C2393" s="160"/>
      <c r="D2393" s="160"/>
      <c r="E2393" s="160"/>
      <c r="F2393" s="160"/>
      <c r="G2393" s="160"/>
      <c r="H2393" s="160"/>
      <c r="I2393" s="160"/>
      <c r="J2393" s="160"/>
    </row>
    <row r="2394" spans="1:10" ht="18" customHeight="1" x14ac:dyDescent="0.2">
      <c r="A2394" s="168"/>
      <c r="B2394" s="133" t="s">
        <v>8</v>
      </c>
      <c r="C2394" s="168" t="s">
        <v>9</v>
      </c>
      <c r="D2394" s="168" t="s">
        <v>10</v>
      </c>
      <c r="E2394" s="349" t="s">
        <v>454</v>
      </c>
      <c r="F2394" s="349"/>
      <c r="G2394" s="169" t="s">
        <v>11</v>
      </c>
      <c r="H2394" s="133" t="s">
        <v>12</v>
      </c>
      <c r="I2394" s="133" t="s">
        <v>13</v>
      </c>
      <c r="J2394" s="133" t="s">
        <v>15</v>
      </c>
    </row>
    <row r="2395" spans="1:10" ht="39" customHeight="1" x14ac:dyDescent="0.2">
      <c r="A2395" s="138" t="s">
        <v>133</v>
      </c>
      <c r="B2395" s="139" t="s">
        <v>1343</v>
      </c>
      <c r="C2395" s="138" t="s">
        <v>23</v>
      </c>
      <c r="D2395" s="138" t="s">
        <v>1344</v>
      </c>
      <c r="E2395" s="385" t="s">
        <v>751</v>
      </c>
      <c r="F2395" s="385"/>
      <c r="G2395" s="140" t="s">
        <v>39</v>
      </c>
      <c r="H2395" s="154">
        <v>1</v>
      </c>
      <c r="I2395" s="141">
        <v>0.68</v>
      </c>
      <c r="J2395" s="141">
        <v>0.68</v>
      </c>
    </row>
    <row r="2396" spans="1:10" ht="65.099999999999994" customHeight="1" x14ac:dyDescent="0.2">
      <c r="A2396" s="172" t="s">
        <v>137</v>
      </c>
      <c r="B2396" s="161" t="s">
        <v>1351</v>
      </c>
      <c r="C2396" s="172" t="s">
        <v>23</v>
      </c>
      <c r="D2396" s="172" t="s">
        <v>1352</v>
      </c>
      <c r="E2396" s="386" t="s">
        <v>762</v>
      </c>
      <c r="F2396" s="386"/>
      <c r="G2396" s="164" t="s">
        <v>109</v>
      </c>
      <c r="H2396" s="162">
        <v>5.3300000000000001E-5</v>
      </c>
      <c r="I2396" s="165">
        <v>12896.96</v>
      </c>
      <c r="J2396" s="165">
        <v>0.68</v>
      </c>
    </row>
    <row r="2397" spans="1:10" ht="25.5" x14ac:dyDescent="0.2">
      <c r="A2397" s="171"/>
      <c r="B2397" s="171"/>
      <c r="C2397" s="171"/>
      <c r="D2397" s="171"/>
      <c r="E2397" s="171" t="s">
        <v>465</v>
      </c>
      <c r="F2397" s="159">
        <v>0</v>
      </c>
      <c r="G2397" s="171" t="s">
        <v>466</v>
      </c>
      <c r="H2397" s="159">
        <v>0</v>
      </c>
      <c r="I2397" s="171" t="s">
        <v>467</v>
      </c>
      <c r="J2397" s="159">
        <v>0</v>
      </c>
    </row>
    <row r="2398" spans="1:10" ht="15" thickBot="1" x14ac:dyDescent="0.25">
      <c r="A2398" s="171"/>
      <c r="B2398" s="171"/>
      <c r="C2398" s="171"/>
      <c r="D2398" s="171"/>
      <c r="E2398" s="171" t="s">
        <v>468</v>
      </c>
      <c r="F2398" s="159">
        <v>0.15</v>
      </c>
      <c r="G2398" s="171"/>
      <c r="H2398" s="384" t="s">
        <v>469</v>
      </c>
      <c r="I2398" s="384"/>
      <c r="J2398" s="159">
        <v>0.83</v>
      </c>
    </row>
    <row r="2399" spans="1:10" ht="0.95" customHeight="1" thickTop="1" x14ac:dyDescent="0.2">
      <c r="A2399" s="160"/>
      <c r="B2399" s="160"/>
      <c r="C2399" s="160"/>
      <c r="D2399" s="160"/>
      <c r="E2399" s="160"/>
      <c r="F2399" s="160"/>
      <c r="G2399" s="160"/>
      <c r="H2399" s="160"/>
      <c r="I2399" s="160"/>
      <c r="J2399" s="160"/>
    </row>
    <row r="2400" spans="1:10" ht="18" customHeight="1" x14ac:dyDescent="0.2">
      <c r="A2400" s="168"/>
      <c r="B2400" s="133" t="s">
        <v>8</v>
      </c>
      <c r="C2400" s="168" t="s">
        <v>9</v>
      </c>
      <c r="D2400" s="168" t="s">
        <v>10</v>
      </c>
      <c r="E2400" s="349" t="s">
        <v>454</v>
      </c>
      <c r="F2400" s="349"/>
      <c r="G2400" s="169" t="s">
        <v>11</v>
      </c>
      <c r="H2400" s="133" t="s">
        <v>12</v>
      </c>
      <c r="I2400" s="133" t="s">
        <v>13</v>
      </c>
      <c r="J2400" s="133" t="s">
        <v>15</v>
      </c>
    </row>
    <row r="2401" spans="1:10" ht="39" customHeight="1" x14ac:dyDescent="0.2">
      <c r="A2401" s="138" t="s">
        <v>133</v>
      </c>
      <c r="B2401" s="139" t="s">
        <v>1345</v>
      </c>
      <c r="C2401" s="138" t="s">
        <v>23</v>
      </c>
      <c r="D2401" s="138" t="s">
        <v>1346</v>
      </c>
      <c r="E2401" s="385" t="s">
        <v>751</v>
      </c>
      <c r="F2401" s="385"/>
      <c r="G2401" s="140" t="s">
        <v>39</v>
      </c>
      <c r="H2401" s="154">
        <v>1</v>
      </c>
      <c r="I2401" s="141">
        <v>0.18</v>
      </c>
      <c r="J2401" s="141">
        <v>0.18</v>
      </c>
    </row>
    <row r="2402" spans="1:10" ht="65.099999999999994" customHeight="1" x14ac:dyDescent="0.2">
      <c r="A2402" s="172" t="s">
        <v>137</v>
      </c>
      <c r="B2402" s="161" t="s">
        <v>1351</v>
      </c>
      <c r="C2402" s="172" t="s">
        <v>23</v>
      </c>
      <c r="D2402" s="172" t="s">
        <v>1352</v>
      </c>
      <c r="E2402" s="386" t="s">
        <v>762</v>
      </c>
      <c r="F2402" s="386"/>
      <c r="G2402" s="164" t="s">
        <v>109</v>
      </c>
      <c r="H2402" s="162">
        <v>1.43E-5</v>
      </c>
      <c r="I2402" s="165">
        <v>12896.96</v>
      </c>
      <c r="J2402" s="165">
        <v>0.18</v>
      </c>
    </row>
    <row r="2403" spans="1:10" ht="25.5" x14ac:dyDescent="0.2">
      <c r="A2403" s="171"/>
      <c r="B2403" s="171"/>
      <c r="C2403" s="171"/>
      <c r="D2403" s="171"/>
      <c r="E2403" s="171" t="s">
        <v>465</v>
      </c>
      <c r="F2403" s="159">
        <v>0</v>
      </c>
      <c r="G2403" s="171" t="s">
        <v>466</v>
      </c>
      <c r="H2403" s="159">
        <v>0</v>
      </c>
      <c r="I2403" s="171" t="s">
        <v>467</v>
      </c>
      <c r="J2403" s="159">
        <v>0</v>
      </c>
    </row>
    <row r="2404" spans="1:10" ht="15" thickBot="1" x14ac:dyDescent="0.25">
      <c r="A2404" s="171"/>
      <c r="B2404" s="171"/>
      <c r="C2404" s="171"/>
      <c r="D2404" s="171"/>
      <c r="E2404" s="171" t="s">
        <v>468</v>
      </c>
      <c r="F2404" s="159">
        <v>0.04</v>
      </c>
      <c r="G2404" s="171"/>
      <c r="H2404" s="384" t="s">
        <v>469</v>
      </c>
      <c r="I2404" s="384"/>
      <c r="J2404" s="159">
        <v>0.22</v>
      </c>
    </row>
    <row r="2405" spans="1:10" ht="0.95" customHeight="1" thickTop="1" x14ac:dyDescent="0.2">
      <c r="A2405" s="160"/>
      <c r="B2405" s="160"/>
      <c r="C2405" s="160"/>
      <c r="D2405" s="160"/>
      <c r="E2405" s="160"/>
      <c r="F2405" s="160"/>
      <c r="G2405" s="160"/>
      <c r="H2405" s="160"/>
      <c r="I2405" s="160"/>
      <c r="J2405" s="160"/>
    </row>
    <row r="2406" spans="1:10" ht="18" customHeight="1" x14ac:dyDescent="0.2">
      <c r="A2406" s="168"/>
      <c r="B2406" s="133" t="s">
        <v>8</v>
      </c>
      <c r="C2406" s="168" t="s">
        <v>9</v>
      </c>
      <c r="D2406" s="168" t="s">
        <v>10</v>
      </c>
      <c r="E2406" s="349" t="s">
        <v>454</v>
      </c>
      <c r="F2406" s="349"/>
      <c r="G2406" s="169" t="s">
        <v>11</v>
      </c>
      <c r="H2406" s="133" t="s">
        <v>12</v>
      </c>
      <c r="I2406" s="133" t="s">
        <v>13</v>
      </c>
      <c r="J2406" s="133" t="s">
        <v>15</v>
      </c>
    </row>
    <row r="2407" spans="1:10" ht="39" customHeight="1" x14ac:dyDescent="0.2">
      <c r="A2407" s="138" t="s">
        <v>133</v>
      </c>
      <c r="B2407" s="139" t="s">
        <v>1347</v>
      </c>
      <c r="C2407" s="138" t="s">
        <v>23</v>
      </c>
      <c r="D2407" s="138" t="s">
        <v>1348</v>
      </c>
      <c r="E2407" s="385" t="s">
        <v>751</v>
      </c>
      <c r="F2407" s="385"/>
      <c r="G2407" s="140" t="s">
        <v>39</v>
      </c>
      <c r="H2407" s="154">
        <v>1</v>
      </c>
      <c r="I2407" s="141">
        <v>0.86</v>
      </c>
      <c r="J2407" s="141">
        <v>0.86</v>
      </c>
    </row>
    <row r="2408" spans="1:10" ht="65.099999999999994" customHeight="1" x14ac:dyDescent="0.2">
      <c r="A2408" s="172" t="s">
        <v>137</v>
      </c>
      <c r="B2408" s="161" t="s">
        <v>1351</v>
      </c>
      <c r="C2408" s="172" t="s">
        <v>23</v>
      </c>
      <c r="D2408" s="172" t="s">
        <v>1352</v>
      </c>
      <c r="E2408" s="386" t="s">
        <v>762</v>
      </c>
      <c r="F2408" s="386"/>
      <c r="G2408" s="164" t="s">
        <v>109</v>
      </c>
      <c r="H2408" s="162">
        <v>6.6699999999999995E-5</v>
      </c>
      <c r="I2408" s="165">
        <v>12896.96</v>
      </c>
      <c r="J2408" s="165">
        <v>0.86</v>
      </c>
    </row>
    <row r="2409" spans="1:10" ht="25.5" x14ac:dyDescent="0.2">
      <c r="A2409" s="171"/>
      <c r="B2409" s="171"/>
      <c r="C2409" s="171"/>
      <c r="D2409" s="171"/>
      <c r="E2409" s="171" t="s">
        <v>465</v>
      </c>
      <c r="F2409" s="159">
        <v>0</v>
      </c>
      <c r="G2409" s="171" t="s">
        <v>466</v>
      </c>
      <c r="H2409" s="159">
        <v>0</v>
      </c>
      <c r="I2409" s="171" t="s">
        <v>467</v>
      </c>
      <c r="J2409" s="159">
        <v>0</v>
      </c>
    </row>
    <row r="2410" spans="1:10" ht="15" thickBot="1" x14ac:dyDescent="0.25">
      <c r="A2410" s="171"/>
      <c r="B2410" s="171"/>
      <c r="C2410" s="171"/>
      <c r="D2410" s="171"/>
      <c r="E2410" s="171" t="s">
        <v>468</v>
      </c>
      <c r="F2410" s="159">
        <v>0.2</v>
      </c>
      <c r="G2410" s="171"/>
      <c r="H2410" s="384" t="s">
        <v>469</v>
      </c>
      <c r="I2410" s="384"/>
      <c r="J2410" s="159">
        <v>1.06</v>
      </c>
    </row>
    <row r="2411" spans="1:10" ht="0.95" customHeight="1" thickTop="1" x14ac:dyDescent="0.2">
      <c r="A2411" s="160"/>
      <c r="B2411" s="160"/>
      <c r="C2411" s="160"/>
      <c r="D2411" s="160"/>
      <c r="E2411" s="160"/>
      <c r="F2411" s="160"/>
      <c r="G2411" s="160"/>
      <c r="H2411" s="160"/>
      <c r="I2411" s="160"/>
      <c r="J2411" s="160"/>
    </row>
    <row r="2412" spans="1:10" ht="18" customHeight="1" x14ac:dyDescent="0.2">
      <c r="A2412" s="168"/>
      <c r="B2412" s="133" t="s">
        <v>8</v>
      </c>
      <c r="C2412" s="168" t="s">
        <v>9</v>
      </c>
      <c r="D2412" s="168" t="s">
        <v>10</v>
      </c>
      <c r="E2412" s="349" t="s">
        <v>454</v>
      </c>
      <c r="F2412" s="349"/>
      <c r="G2412" s="169" t="s">
        <v>11</v>
      </c>
      <c r="H2412" s="133" t="s">
        <v>12</v>
      </c>
      <c r="I2412" s="133" t="s">
        <v>13</v>
      </c>
      <c r="J2412" s="133" t="s">
        <v>15</v>
      </c>
    </row>
    <row r="2413" spans="1:10" ht="39" customHeight="1" x14ac:dyDescent="0.2">
      <c r="A2413" s="138" t="s">
        <v>133</v>
      </c>
      <c r="B2413" s="139" t="s">
        <v>1349</v>
      </c>
      <c r="C2413" s="138" t="s">
        <v>23</v>
      </c>
      <c r="D2413" s="138" t="s">
        <v>1350</v>
      </c>
      <c r="E2413" s="385" t="s">
        <v>751</v>
      </c>
      <c r="F2413" s="385"/>
      <c r="G2413" s="140" t="s">
        <v>39</v>
      </c>
      <c r="H2413" s="154">
        <v>1</v>
      </c>
      <c r="I2413" s="141">
        <v>9.33</v>
      </c>
      <c r="J2413" s="141">
        <v>9.33</v>
      </c>
    </row>
    <row r="2414" spans="1:10" ht="24" customHeight="1" x14ac:dyDescent="0.2">
      <c r="A2414" s="172" t="s">
        <v>137</v>
      </c>
      <c r="B2414" s="161" t="s">
        <v>1353</v>
      </c>
      <c r="C2414" s="172" t="s">
        <v>23</v>
      </c>
      <c r="D2414" s="172" t="s">
        <v>1354</v>
      </c>
      <c r="E2414" s="386" t="s">
        <v>521</v>
      </c>
      <c r="F2414" s="386"/>
      <c r="G2414" s="164" t="s">
        <v>767</v>
      </c>
      <c r="H2414" s="162">
        <v>1.44</v>
      </c>
      <c r="I2414" s="165">
        <v>6.48</v>
      </c>
      <c r="J2414" s="165">
        <v>9.33</v>
      </c>
    </row>
    <row r="2415" spans="1:10" ht="25.5" x14ac:dyDescent="0.2">
      <c r="A2415" s="171"/>
      <c r="B2415" s="171"/>
      <c r="C2415" s="171"/>
      <c r="D2415" s="171"/>
      <c r="E2415" s="171" t="s">
        <v>465</v>
      </c>
      <c r="F2415" s="159">
        <v>0</v>
      </c>
      <c r="G2415" s="171" t="s">
        <v>466</v>
      </c>
      <c r="H2415" s="159">
        <v>0</v>
      </c>
      <c r="I2415" s="171" t="s">
        <v>467</v>
      </c>
      <c r="J2415" s="159">
        <v>0</v>
      </c>
    </row>
    <row r="2416" spans="1:10" ht="15" thickBot="1" x14ac:dyDescent="0.25">
      <c r="A2416" s="171"/>
      <c r="B2416" s="171"/>
      <c r="C2416" s="171"/>
      <c r="D2416" s="171"/>
      <c r="E2416" s="171" t="s">
        <v>468</v>
      </c>
      <c r="F2416" s="159">
        <v>2.1800000000000002</v>
      </c>
      <c r="G2416" s="171"/>
      <c r="H2416" s="384" t="s">
        <v>469</v>
      </c>
      <c r="I2416" s="384"/>
      <c r="J2416" s="159">
        <v>11.51</v>
      </c>
    </row>
    <row r="2417" spans="1:10" ht="0.95" customHeight="1" thickTop="1" x14ac:dyDescent="0.2">
      <c r="A2417" s="160"/>
      <c r="B2417" s="160"/>
      <c r="C2417" s="160"/>
      <c r="D2417" s="160"/>
      <c r="E2417" s="160"/>
      <c r="F2417" s="160"/>
      <c r="G2417" s="160"/>
      <c r="H2417" s="160"/>
      <c r="I2417" s="160"/>
      <c r="J2417" s="160"/>
    </row>
    <row r="2418" spans="1:10" ht="18" customHeight="1" x14ac:dyDescent="0.2">
      <c r="A2418" s="168"/>
      <c r="B2418" s="133" t="s">
        <v>8</v>
      </c>
      <c r="C2418" s="168" t="s">
        <v>9</v>
      </c>
      <c r="D2418" s="168" t="s">
        <v>10</v>
      </c>
      <c r="E2418" s="349" t="s">
        <v>454</v>
      </c>
      <c r="F2418" s="349"/>
      <c r="G2418" s="169" t="s">
        <v>11</v>
      </c>
      <c r="H2418" s="133" t="s">
        <v>12</v>
      </c>
      <c r="I2418" s="133" t="s">
        <v>13</v>
      </c>
      <c r="J2418" s="133" t="s">
        <v>15</v>
      </c>
    </row>
    <row r="2419" spans="1:10" ht="26.1" customHeight="1" x14ac:dyDescent="0.2">
      <c r="A2419" s="138" t="s">
        <v>133</v>
      </c>
      <c r="B2419" s="139" t="s">
        <v>982</v>
      </c>
      <c r="C2419" s="138" t="s">
        <v>110</v>
      </c>
      <c r="D2419" s="138" t="s">
        <v>867</v>
      </c>
      <c r="E2419" s="385" t="s">
        <v>449</v>
      </c>
      <c r="F2419" s="385"/>
      <c r="G2419" s="140" t="s">
        <v>25</v>
      </c>
      <c r="H2419" s="154">
        <v>1</v>
      </c>
      <c r="I2419" s="141">
        <v>8.02</v>
      </c>
      <c r="J2419" s="141">
        <v>8.02</v>
      </c>
    </row>
    <row r="2420" spans="1:10" ht="15" customHeight="1" x14ac:dyDescent="0.2">
      <c r="A2420" s="349" t="s">
        <v>165</v>
      </c>
      <c r="B2420" s="350" t="s">
        <v>8</v>
      </c>
      <c r="C2420" s="349" t="s">
        <v>9</v>
      </c>
      <c r="D2420" s="349" t="s">
        <v>501</v>
      </c>
      <c r="E2420" s="350" t="s">
        <v>471</v>
      </c>
      <c r="F2420" s="348" t="s">
        <v>502</v>
      </c>
      <c r="G2420" s="350"/>
      <c r="H2420" s="348" t="s">
        <v>503</v>
      </c>
      <c r="I2420" s="350"/>
      <c r="J2420" s="350" t="s">
        <v>473</v>
      </c>
    </row>
    <row r="2421" spans="1:10" ht="15" customHeight="1" x14ac:dyDescent="0.2">
      <c r="A2421" s="350"/>
      <c r="B2421" s="350"/>
      <c r="C2421" s="350"/>
      <c r="D2421" s="350"/>
      <c r="E2421" s="350"/>
      <c r="F2421" s="133" t="s">
        <v>504</v>
      </c>
      <c r="G2421" s="133" t="s">
        <v>505</v>
      </c>
      <c r="H2421" s="133" t="s">
        <v>504</v>
      </c>
      <c r="I2421" s="133" t="s">
        <v>505</v>
      </c>
      <c r="J2421" s="350"/>
    </row>
    <row r="2422" spans="1:10" ht="39" customHeight="1" x14ac:dyDescent="0.2">
      <c r="A2422" s="172" t="s">
        <v>137</v>
      </c>
      <c r="B2422" s="161" t="s">
        <v>983</v>
      </c>
      <c r="C2422" s="172" t="s">
        <v>110</v>
      </c>
      <c r="D2422" s="172" t="s">
        <v>984</v>
      </c>
      <c r="E2422" s="162">
        <v>1</v>
      </c>
      <c r="F2422" s="165">
        <v>1</v>
      </c>
      <c r="G2422" s="165">
        <v>0</v>
      </c>
      <c r="H2422" s="174">
        <v>0.48880000000000001</v>
      </c>
      <c r="I2422" s="174">
        <v>0.33460000000000001</v>
      </c>
      <c r="J2422" s="174">
        <v>0.48880000000000001</v>
      </c>
    </row>
    <row r="2423" spans="1:10" ht="24" customHeight="1" x14ac:dyDescent="0.2">
      <c r="A2423" s="172" t="s">
        <v>137</v>
      </c>
      <c r="B2423" s="161" t="s">
        <v>985</v>
      </c>
      <c r="C2423" s="172" t="s">
        <v>110</v>
      </c>
      <c r="D2423" s="172" t="s">
        <v>986</v>
      </c>
      <c r="E2423" s="162">
        <v>1</v>
      </c>
      <c r="F2423" s="165">
        <v>1</v>
      </c>
      <c r="G2423" s="165">
        <v>0</v>
      </c>
      <c r="H2423" s="174">
        <v>4.9603999999999999</v>
      </c>
      <c r="I2423" s="174">
        <v>0.37090000000000001</v>
      </c>
      <c r="J2423" s="174">
        <v>4.9603999999999999</v>
      </c>
    </row>
    <row r="2424" spans="1:10" ht="20.100000000000001" customHeight="1" x14ac:dyDescent="0.2">
      <c r="A2424" s="345"/>
      <c r="B2424" s="345"/>
      <c r="C2424" s="345"/>
      <c r="D2424" s="345"/>
      <c r="E2424" s="345"/>
      <c r="F2424" s="345" t="s">
        <v>508</v>
      </c>
      <c r="G2424" s="345"/>
      <c r="H2424" s="345"/>
      <c r="I2424" s="345"/>
      <c r="J2424" s="163">
        <v>5.4492000000000003</v>
      </c>
    </row>
    <row r="2425" spans="1:10" ht="20.100000000000001" customHeight="1" x14ac:dyDescent="0.2">
      <c r="A2425" s="168" t="s">
        <v>169</v>
      </c>
      <c r="B2425" s="133" t="s">
        <v>8</v>
      </c>
      <c r="C2425" s="168" t="s">
        <v>9</v>
      </c>
      <c r="D2425" s="168" t="s">
        <v>470</v>
      </c>
      <c r="E2425" s="133" t="s">
        <v>471</v>
      </c>
      <c r="F2425" s="350" t="s">
        <v>472</v>
      </c>
      <c r="G2425" s="350"/>
      <c r="H2425" s="350"/>
      <c r="I2425" s="350"/>
      <c r="J2425" s="133" t="s">
        <v>473</v>
      </c>
    </row>
    <row r="2426" spans="1:10" ht="24" customHeight="1" x14ac:dyDescent="0.2">
      <c r="A2426" s="172" t="s">
        <v>137</v>
      </c>
      <c r="B2426" s="161" t="s">
        <v>737</v>
      </c>
      <c r="C2426" s="172" t="s">
        <v>110</v>
      </c>
      <c r="D2426" s="172" t="s">
        <v>738</v>
      </c>
      <c r="E2426" s="162">
        <v>1</v>
      </c>
      <c r="F2426" s="172"/>
      <c r="G2426" s="172"/>
      <c r="H2426" s="172"/>
      <c r="I2426" s="174">
        <v>25.172000000000001</v>
      </c>
      <c r="J2426" s="174">
        <v>25.172000000000001</v>
      </c>
    </row>
    <row r="2427" spans="1:10" ht="24" customHeight="1" x14ac:dyDescent="0.2">
      <c r="A2427" s="172" t="s">
        <v>137</v>
      </c>
      <c r="B2427" s="161" t="s">
        <v>519</v>
      </c>
      <c r="C2427" s="172" t="s">
        <v>110</v>
      </c>
      <c r="D2427" s="172" t="s">
        <v>520</v>
      </c>
      <c r="E2427" s="162">
        <v>1</v>
      </c>
      <c r="F2427" s="172"/>
      <c r="G2427" s="172"/>
      <c r="H2427" s="172"/>
      <c r="I2427" s="174">
        <v>31.341100000000001</v>
      </c>
      <c r="J2427" s="174">
        <v>31.341100000000001</v>
      </c>
    </row>
    <row r="2428" spans="1:10" ht="20.100000000000001" customHeight="1" x14ac:dyDescent="0.2">
      <c r="A2428" s="345"/>
      <c r="B2428" s="345"/>
      <c r="C2428" s="345"/>
      <c r="D2428" s="345"/>
      <c r="E2428" s="345"/>
      <c r="F2428" s="345" t="s">
        <v>474</v>
      </c>
      <c r="G2428" s="345"/>
      <c r="H2428" s="345"/>
      <c r="I2428" s="345"/>
      <c r="J2428" s="163">
        <v>56.513100000000001</v>
      </c>
    </row>
    <row r="2429" spans="1:10" ht="20.100000000000001" customHeight="1" x14ac:dyDescent="0.2">
      <c r="A2429" s="345"/>
      <c r="B2429" s="345"/>
      <c r="C2429" s="345"/>
      <c r="D2429" s="345"/>
      <c r="E2429" s="345"/>
      <c r="F2429" s="345" t="s">
        <v>475</v>
      </c>
      <c r="G2429" s="345"/>
      <c r="H2429" s="345"/>
      <c r="I2429" s="345"/>
      <c r="J2429" s="163">
        <v>0</v>
      </c>
    </row>
    <row r="2430" spans="1:10" ht="20.100000000000001" customHeight="1" x14ac:dyDescent="0.2">
      <c r="A2430" s="345"/>
      <c r="B2430" s="345"/>
      <c r="C2430" s="345"/>
      <c r="D2430" s="345"/>
      <c r="E2430" s="345"/>
      <c r="F2430" s="345" t="s">
        <v>476</v>
      </c>
      <c r="G2430" s="345"/>
      <c r="H2430" s="345"/>
      <c r="I2430" s="345"/>
      <c r="J2430" s="163">
        <v>61.962299999999999</v>
      </c>
    </row>
    <row r="2431" spans="1:10" ht="20.100000000000001" customHeight="1" x14ac:dyDescent="0.2">
      <c r="A2431" s="345"/>
      <c r="B2431" s="345"/>
      <c r="C2431" s="345"/>
      <c r="D2431" s="345"/>
      <c r="E2431" s="345"/>
      <c r="F2431" s="345" t="s">
        <v>477</v>
      </c>
      <c r="G2431" s="345"/>
      <c r="H2431" s="345"/>
      <c r="I2431" s="345"/>
      <c r="J2431" s="163">
        <v>4.41E-2</v>
      </c>
    </row>
    <row r="2432" spans="1:10" ht="20.100000000000001" customHeight="1" x14ac:dyDescent="0.2">
      <c r="A2432" s="345"/>
      <c r="B2432" s="345"/>
      <c r="C2432" s="345"/>
      <c r="D2432" s="345"/>
      <c r="E2432" s="345"/>
      <c r="F2432" s="345" t="s">
        <v>478</v>
      </c>
      <c r="G2432" s="345"/>
      <c r="H2432" s="345"/>
      <c r="I2432" s="345"/>
      <c r="J2432" s="163">
        <v>5.0700000000000002E-2</v>
      </c>
    </row>
    <row r="2433" spans="1:10" ht="20.100000000000001" customHeight="1" x14ac:dyDescent="0.2">
      <c r="A2433" s="345"/>
      <c r="B2433" s="345"/>
      <c r="C2433" s="345"/>
      <c r="D2433" s="345"/>
      <c r="E2433" s="345"/>
      <c r="F2433" s="345" t="s">
        <v>479</v>
      </c>
      <c r="G2433" s="345"/>
      <c r="H2433" s="345"/>
      <c r="I2433" s="345"/>
      <c r="J2433" s="163">
        <v>49.8</v>
      </c>
    </row>
    <row r="2434" spans="1:10" ht="20.100000000000001" customHeight="1" x14ac:dyDescent="0.2">
      <c r="A2434" s="345"/>
      <c r="B2434" s="345"/>
      <c r="C2434" s="345"/>
      <c r="D2434" s="345"/>
      <c r="E2434" s="345"/>
      <c r="F2434" s="345" t="s">
        <v>480</v>
      </c>
      <c r="G2434" s="345"/>
      <c r="H2434" s="345"/>
      <c r="I2434" s="345"/>
      <c r="J2434" s="163">
        <v>1.2442</v>
      </c>
    </row>
    <row r="2435" spans="1:10" ht="20.100000000000001" customHeight="1" x14ac:dyDescent="0.2">
      <c r="A2435" s="168" t="s">
        <v>179</v>
      </c>
      <c r="B2435" s="133" t="s">
        <v>9</v>
      </c>
      <c r="C2435" s="168" t="s">
        <v>8</v>
      </c>
      <c r="D2435" s="168" t="s">
        <v>521</v>
      </c>
      <c r="E2435" s="133" t="s">
        <v>471</v>
      </c>
      <c r="F2435" s="133" t="s">
        <v>268</v>
      </c>
      <c r="G2435" s="350" t="s">
        <v>513</v>
      </c>
      <c r="H2435" s="350"/>
      <c r="I2435" s="350"/>
      <c r="J2435" s="133" t="s">
        <v>473</v>
      </c>
    </row>
    <row r="2436" spans="1:10" ht="26.1" customHeight="1" x14ac:dyDescent="0.2">
      <c r="A2436" s="172" t="s">
        <v>137</v>
      </c>
      <c r="B2436" s="161" t="s">
        <v>110</v>
      </c>
      <c r="C2436" s="172" t="s">
        <v>987</v>
      </c>
      <c r="D2436" s="172" t="s">
        <v>988</v>
      </c>
      <c r="E2436" s="162">
        <v>0.01</v>
      </c>
      <c r="F2436" s="164" t="s">
        <v>529</v>
      </c>
      <c r="G2436" s="389">
        <v>46.7164</v>
      </c>
      <c r="H2436" s="389"/>
      <c r="I2436" s="386"/>
      <c r="J2436" s="174">
        <v>0.4672</v>
      </c>
    </row>
    <row r="2437" spans="1:10" ht="24" customHeight="1" x14ac:dyDescent="0.2">
      <c r="A2437" s="172" t="s">
        <v>137</v>
      </c>
      <c r="B2437" s="161" t="s">
        <v>110</v>
      </c>
      <c r="C2437" s="172" t="s">
        <v>989</v>
      </c>
      <c r="D2437" s="172" t="s">
        <v>990</v>
      </c>
      <c r="E2437" s="162">
        <v>0.1</v>
      </c>
      <c r="F2437" s="164" t="s">
        <v>529</v>
      </c>
      <c r="G2437" s="389">
        <v>62.528399999999998</v>
      </c>
      <c r="H2437" s="389"/>
      <c r="I2437" s="386"/>
      <c r="J2437" s="174">
        <v>6.2527999999999997</v>
      </c>
    </row>
    <row r="2438" spans="1:10" ht="20.100000000000001" customHeight="1" x14ac:dyDescent="0.2">
      <c r="A2438" s="345"/>
      <c r="B2438" s="345"/>
      <c r="C2438" s="345"/>
      <c r="D2438" s="345"/>
      <c r="E2438" s="345"/>
      <c r="F2438" s="345" t="s">
        <v>530</v>
      </c>
      <c r="G2438" s="345"/>
      <c r="H2438" s="345"/>
      <c r="I2438" s="345"/>
      <c r="J2438" s="163">
        <v>6.72</v>
      </c>
    </row>
    <row r="2439" spans="1:10" ht="20.100000000000001" customHeight="1" x14ac:dyDescent="0.2">
      <c r="A2439" s="168" t="s">
        <v>533</v>
      </c>
      <c r="B2439" s="133" t="s">
        <v>9</v>
      </c>
      <c r="C2439" s="168" t="s">
        <v>137</v>
      </c>
      <c r="D2439" s="168" t="s">
        <v>534</v>
      </c>
      <c r="E2439" s="133" t="s">
        <v>8</v>
      </c>
      <c r="F2439" s="133" t="s">
        <v>471</v>
      </c>
      <c r="G2439" s="169" t="s">
        <v>268</v>
      </c>
      <c r="H2439" s="350" t="s">
        <v>513</v>
      </c>
      <c r="I2439" s="350"/>
      <c r="J2439" s="133" t="s">
        <v>473</v>
      </c>
    </row>
    <row r="2440" spans="1:10" ht="39" customHeight="1" x14ac:dyDescent="0.2">
      <c r="A2440" s="170" t="s">
        <v>535</v>
      </c>
      <c r="B2440" s="155" t="s">
        <v>110</v>
      </c>
      <c r="C2440" s="170" t="s">
        <v>987</v>
      </c>
      <c r="D2440" s="170" t="s">
        <v>536</v>
      </c>
      <c r="E2440" s="155">
        <v>5914655</v>
      </c>
      <c r="F2440" s="157">
        <v>1.0000000000000001E-5</v>
      </c>
      <c r="G2440" s="156" t="s">
        <v>120</v>
      </c>
      <c r="H2440" s="388">
        <v>35.18</v>
      </c>
      <c r="I2440" s="387"/>
      <c r="J2440" s="173">
        <v>4.0000000000000002E-4</v>
      </c>
    </row>
    <row r="2441" spans="1:10" ht="39" customHeight="1" x14ac:dyDescent="0.2">
      <c r="A2441" s="170" t="s">
        <v>535</v>
      </c>
      <c r="B2441" s="155" t="s">
        <v>110</v>
      </c>
      <c r="C2441" s="170" t="s">
        <v>989</v>
      </c>
      <c r="D2441" s="170" t="s">
        <v>536</v>
      </c>
      <c r="E2441" s="155">
        <v>5914655</v>
      </c>
      <c r="F2441" s="157">
        <v>1.2999999999999999E-4</v>
      </c>
      <c r="G2441" s="156" t="s">
        <v>120</v>
      </c>
      <c r="H2441" s="388">
        <v>35.18</v>
      </c>
      <c r="I2441" s="387"/>
      <c r="J2441" s="173">
        <v>4.5999999999999999E-3</v>
      </c>
    </row>
    <row r="2442" spans="1:10" ht="20.100000000000001" customHeight="1" x14ac:dyDescent="0.2">
      <c r="A2442" s="345"/>
      <c r="B2442" s="345"/>
      <c r="C2442" s="345"/>
      <c r="D2442" s="345"/>
      <c r="E2442" s="345"/>
      <c r="F2442" s="345" t="s">
        <v>537</v>
      </c>
      <c r="G2442" s="345"/>
      <c r="H2442" s="345"/>
      <c r="I2442" s="345"/>
      <c r="J2442" s="163">
        <v>5.0000000000000001E-3</v>
      </c>
    </row>
    <row r="2443" spans="1:10" ht="20.100000000000001" customHeight="1" x14ac:dyDescent="0.2">
      <c r="A2443" s="168" t="s">
        <v>538</v>
      </c>
      <c r="B2443" s="133" t="s">
        <v>9</v>
      </c>
      <c r="C2443" s="168" t="s">
        <v>137</v>
      </c>
      <c r="D2443" s="168" t="s">
        <v>539</v>
      </c>
      <c r="E2443" s="133" t="s">
        <v>471</v>
      </c>
      <c r="F2443" s="133" t="s">
        <v>268</v>
      </c>
      <c r="G2443" s="348" t="s">
        <v>540</v>
      </c>
      <c r="H2443" s="350"/>
      <c r="I2443" s="350"/>
      <c r="J2443" s="133" t="s">
        <v>473</v>
      </c>
    </row>
    <row r="2444" spans="1:10" ht="20.100000000000001" customHeight="1" x14ac:dyDescent="0.2">
      <c r="A2444" s="169"/>
      <c r="B2444" s="169"/>
      <c r="C2444" s="169"/>
      <c r="D2444" s="169"/>
      <c r="E2444" s="169"/>
      <c r="F2444" s="169"/>
      <c r="G2444" s="169" t="s">
        <v>541</v>
      </c>
      <c r="H2444" s="169" t="s">
        <v>542</v>
      </c>
      <c r="I2444" s="169" t="s">
        <v>543</v>
      </c>
      <c r="J2444" s="169"/>
    </row>
    <row r="2445" spans="1:10" ht="50.1" customHeight="1" x14ac:dyDescent="0.2">
      <c r="A2445" s="170" t="s">
        <v>539</v>
      </c>
      <c r="B2445" s="155" t="s">
        <v>110</v>
      </c>
      <c r="C2445" s="170" t="s">
        <v>987</v>
      </c>
      <c r="D2445" s="170" t="s">
        <v>991</v>
      </c>
      <c r="E2445" s="157">
        <v>1.0000000000000001E-5</v>
      </c>
      <c r="F2445" s="156" t="s">
        <v>341</v>
      </c>
      <c r="G2445" s="155" t="s">
        <v>1134</v>
      </c>
      <c r="H2445" s="155" t="s">
        <v>1135</v>
      </c>
      <c r="I2445" s="155" t="s">
        <v>1136</v>
      </c>
      <c r="J2445" s="173">
        <v>0</v>
      </c>
    </row>
    <row r="2446" spans="1:10" ht="50.1" customHeight="1" x14ac:dyDescent="0.2">
      <c r="A2446" s="170" t="s">
        <v>539</v>
      </c>
      <c r="B2446" s="155" t="s">
        <v>110</v>
      </c>
      <c r="C2446" s="170" t="s">
        <v>989</v>
      </c>
      <c r="D2446" s="170" t="s">
        <v>992</v>
      </c>
      <c r="E2446" s="157">
        <v>1.2999999999999999E-4</v>
      </c>
      <c r="F2446" s="156" t="s">
        <v>341</v>
      </c>
      <c r="G2446" s="155" t="s">
        <v>1134</v>
      </c>
      <c r="H2446" s="155" t="s">
        <v>1135</v>
      </c>
      <c r="I2446" s="155" t="s">
        <v>1136</v>
      </c>
      <c r="J2446" s="173">
        <v>0</v>
      </c>
    </row>
    <row r="2447" spans="1:10" ht="20.100000000000001" customHeight="1" x14ac:dyDescent="0.2">
      <c r="A2447" s="345"/>
      <c r="B2447" s="345"/>
      <c r="C2447" s="345"/>
      <c r="D2447" s="345"/>
      <c r="E2447" s="345"/>
      <c r="F2447" s="345" t="s">
        <v>547</v>
      </c>
      <c r="G2447" s="345"/>
      <c r="H2447" s="345"/>
      <c r="I2447" s="345"/>
      <c r="J2447" s="163">
        <v>0</v>
      </c>
    </row>
    <row r="2448" spans="1:10" ht="25.5" x14ac:dyDescent="0.2">
      <c r="A2448" s="171"/>
      <c r="B2448" s="171"/>
      <c r="C2448" s="171"/>
      <c r="D2448" s="171"/>
      <c r="E2448" s="171" t="s">
        <v>465</v>
      </c>
      <c r="F2448" s="159">
        <v>1.1364201040089044</v>
      </c>
      <c r="G2448" s="171" t="s">
        <v>466</v>
      </c>
      <c r="H2448" s="159">
        <v>0</v>
      </c>
      <c r="I2448" s="171" t="s">
        <v>467</v>
      </c>
      <c r="J2448" s="159">
        <v>1.1364201040089044</v>
      </c>
    </row>
    <row r="2449" spans="1:10" ht="15" thickBot="1" x14ac:dyDescent="0.25">
      <c r="A2449" s="171"/>
      <c r="B2449" s="171"/>
      <c r="C2449" s="171"/>
      <c r="D2449" s="171"/>
      <c r="E2449" s="171" t="s">
        <v>468</v>
      </c>
      <c r="F2449" s="159">
        <v>1.87</v>
      </c>
      <c r="G2449" s="171"/>
      <c r="H2449" s="384" t="s">
        <v>469</v>
      </c>
      <c r="I2449" s="384"/>
      <c r="J2449" s="159">
        <v>9.89</v>
      </c>
    </row>
    <row r="2450" spans="1:10" ht="0.95" customHeight="1" thickTop="1" x14ac:dyDescent="0.2">
      <c r="A2450" s="160"/>
      <c r="B2450" s="160"/>
      <c r="C2450" s="160"/>
      <c r="D2450" s="160"/>
      <c r="E2450" s="160"/>
      <c r="F2450" s="160"/>
      <c r="G2450" s="160"/>
      <c r="H2450" s="160"/>
      <c r="I2450" s="160"/>
      <c r="J2450" s="160"/>
    </row>
    <row r="2451" spans="1:10" ht="18" customHeight="1" x14ac:dyDescent="0.2">
      <c r="A2451" s="168"/>
      <c r="B2451" s="133" t="s">
        <v>8</v>
      </c>
      <c r="C2451" s="168" t="s">
        <v>9</v>
      </c>
      <c r="D2451" s="168" t="s">
        <v>10</v>
      </c>
      <c r="E2451" s="349" t="s">
        <v>454</v>
      </c>
      <c r="F2451" s="349"/>
      <c r="G2451" s="169" t="s">
        <v>11</v>
      </c>
      <c r="H2451" s="133" t="s">
        <v>12</v>
      </c>
      <c r="I2451" s="133" t="s">
        <v>13</v>
      </c>
      <c r="J2451" s="133" t="s">
        <v>15</v>
      </c>
    </row>
    <row r="2452" spans="1:10" ht="26.1" customHeight="1" x14ac:dyDescent="0.2">
      <c r="A2452" s="138" t="s">
        <v>133</v>
      </c>
      <c r="B2452" s="139" t="s">
        <v>993</v>
      </c>
      <c r="C2452" s="138" t="s">
        <v>110</v>
      </c>
      <c r="D2452" s="138" t="s">
        <v>868</v>
      </c>
      <c r="E2452" s="385" t="s">
        <v>449</v>
      </c>
      <c r="F2452" s="385"/>
      <c r="G2452" s="140" t="s">
        <v>25</v>
      </c>
      <c r="H2452" s="154">
        <v>1</v>
      </c>
      <c r="I2452" s="141">
        <v>49.12</v>
      </c>
      <c r="J2452" s="141">
        <v>49.12</v>
      </c>
    </row>
    <row r="2453" spans="1:10" ht="15" customHeight="1" x14ac:dyDescent="0.2">
      <c r="A2453" s="349" t="s">
        <v>165</v>
      </c>
      <c r="B2453" s="350" t="s">
        <v>8</v>
      </c>
      <c r="C2453" s="349" t="s">
        <v>9</v>
      </c>
      <c r="D2453" s="349" t="s">
        <v>501</v>
      </c>
      <c r="E2453" s="350" t="s">
        <v>471</v>
      </c>
      <c r="F2453" s="348" t="s">
        <v>502</v>
      </c>
      <c r="G2453" s="350"/>
      <c r="H2453" s="348" t="s">
        <v>503</v>
      </c>
      <c r="I2453" s="350"/>
      <c r="J2453" s="350" t="s">
        <v>473</v>
      </c>
    </row>
    <row r="2454" spans="1:10" ht="15" customHeight="1" x14ac:dyDescent="0.2">
      <c r="A2454" s="350"/>
      <c r="B2454" s="350"/>
      <c r="C2454" s="350"/>
      <c r="D2454" s="350"/>
      <c r="E2454" s="350"/>
      <c r="F2454" s="133" t="s">
        <v>504</v>
      </c>
      <c r="G2454" s="133" t="s">
        <v>505</v>
      </c>
      <c r="H2454" s="133" t="s">
        <v>504</v>
      </c>
      <c r="I2454" s="133" t="s">
        <v>505</v>
      </c>
      <c r="J2454" s="350"/>
    </row>
    <row r="2455" spans="1:10" ht="39" customHeight="1" x14ac:dyDescent="0.2">
      <c r="A2455" s="172" t="s">
        <v>137</v>
      </c>
      <c r="B2455" s="161" t="s">
        <v>983</v>
      </c>
      <c r="C2455" s="172" t="s">
        <v>110</v>
      </c>
      <c r="D2455" s="172" t="s">
        <v>984</v>
      </c>
      <c r="E2455" s="162">
        <v>1</v>
      </c>
      <c r="F2455" s="165">
        <v>1</v>
      </c>
      <c r="G2455" s="165">
        <v>0</v>
      </c>
      <c r="H2455" s="174">
        <v>0.48880000000000001</v>
      </c>
      <c r="I2455" s="174">
        <v>0.33460000000000001</v>
      </c>
      <c r="J2455" s="174">
        <v>0.48880000000000001</v>
      </c>
    </row>
    <row r="2456" spans="1:10" ht="24" customHeight="1" x14ac:dyDescent="0.2">
      <c r="A2456" s="172" t="s">
        <v>137</v>
      </c>
      <c r="B2456" s="161" t="s">
        <v>985</v>
      </c>
      <c r="C2456" s="172" t="s">
        <v>110</v>
      </c>
      <c r="D2456" s="172" t="s">
        <v>986</v>
      </c>
      <c r="E2456" s="162">
        <v>1</v>
      </c>
      <c r="F2456" s="165">
        <v>1</v>
      </c>
      <c r="G2456" s="165">
        <v>0</v>
      </c>
      <c r="H2456" s="174">
        <v>4.9603999999999999</v>
      </c>
      <c r="I2456" s="174">
        <v>0.37090000000000001</v>
      </c>
      <c r="J2456" s="174">
        <v>4.9603999999999999</v>
      </c>
    </row>
    <row r="2457" spans="1:10" ht="20.100000000000001" customHeight="1" x14ac:dyDescent="0.2">
      <c r="A2457" s="345"/>
      <c r="B2457" s="345"/>
      <c r="C2457" s="345"/>
      <c r="D2457" s="345"/>
      <c r="E2457" s="345"/>
      <c r="F2457" s="345" t="s">
        <v>508</v>
      </c>
      <c r="G2457" s="345"/>
      <c r="H2457" s="345"/>
      <c r="I2457" s="345"/>
      <c r="J2457" s="163">
        <v>5.4492000000000003</v>
      </c>
    </row>
    <row r="2458" spans="1:10" ht="20.100000000000001" customHeight="1" x14ac:dyDescent="0.2">
      <c r="A2458" s="168" t="s">
        <v>169</v>
      </c>
      <c r="B2458" s="133" t="s">
        <v>8</v>
      </c>
      <c r="C2458" s="168" t="s">
        <v>9</v>
      </c>
      <c r="D2458" s="168" t="s">
        <v>470</v>
      </c>
      <c r="E2458" s="133" t="s">
        <v>471</v>
      </c>
      <c r="F2458" s="350" t="s">
        <v>472</v>
      </c>
      <c r="G2458" s="350"/>
      <c r="H2458" s="350"/>
      <c r="I2458" s="350"/>
      <c r="J2458" s="133" t="s">
        <v>473</v>
      </c>
    </row>
    <row r="2459" spans="1:10" ht="24" customHeight="1" x14ac:dyDescent="0.2">
      <c r="A2459" s="172" t="s">
        <v>137</v>
      </c>
      <c r="B2459" s="161" t="s">
        <v>737</v>
      </c>
      <c r="C2459" s="172" t="s">
        <v>110</v>
      </c>
      <c r="D2459" s="172" t="s">
        <v>738</v>
      </c>
      <c r="E2459" s="162">
        <v>1</v>
      </c>
      <c r="F2459" s="172"/>
      <c r="G2459" s="172"/>
      <c r="H2459" s="172"/>
      <c r="I2459" s="174">
        <v>25.172000000000001</v>
      </c>
      <c r="J2459" s="174">
        <v>25.172000000000001</v>
      </c>
    </row>
    <row r="2460" spans="1:10" ht="24" customHeight="1" x14ac:dyDescent="0.2">
      <c r="A2460" s="172" t="s">
        <v>137</v>
      </c>
      <c r="B2460" s="161" t="s">
        <v>519</v>
      </c>
      <c r="C2460" s="172" t="s">
        <v>110</v>
      </c>
      <c r="D2460" s="172" t="s">
        <v>520</v>
      </c>
      <c r="E2460" s="162">
        <v>1</v>
      </c>
      <c r="F2460" s="172"/>
      <c r="G2460" s="172"/>
      <c r="H2460" s="172"/>
      <c r="I2460" s="174">
        <v>31.341100000000001</v>
      </c>
      <c r="J2460" s="174">
        <v>31.341100000000001</v>
      </c>
    </row>
    <row r="2461" spans="1:10" ht="20.100000000000001" customHeight="1" x14ac:dyDescent="0.2">
      <c r="A2461" s="345"/>
      <c r="B2461" s="345"/>
      <c r="C2461" s="345"/>
      <c r="D2461" s="345"/>
      <c r="E2461" s="345"/>
      <c r="F2461" s="345" t="s">
        <v>474</v>
      </c>
      <c r="G2461" s="345"/>
      <c r="H2461" s="345"/>
      <c r="I2461" s="345"/>
      <c r="J2461" s="163">
        <v>56.513100000000001</v>
      </c>
    </row>
    <row r="2462" spans="1:10" ht="20.100000000000001" customHeight="1" x14ac:dyDescent="0.2">
      <c r="A2462" s="345"/>
      <c r="B2462" s="345"/>
      <c r="C2462" s="345"/>
      <c r="D2462" s="345"/>
      <c r="E2462" s="345"/>
      <c r="F2462" s="345" t="s">
        <v>475</v>
      </c>
      <c r="G2462" s="345"/>
      <c r="H2462" s="345"/>
      <c r="I2462" s="345"/>
      <c r="J2462" s="163">
        <v>0</v>
      </c>
    </row>
    <row r="2463" spans="1:10" ht="20.100000000000001" customHeight="1" x14ac:dyDescent="0.2">
      <c r="A2463" s="345"/>
      <c r="B2463" s="345"/>
      <c r="C2463" s="345"/>
      <c r="D2463" s="345"/>
      <c r="E2463" s="345"/>
      <c r="F2463" s="345" t="s">
        <v>476</v>
      </c>
      <c r="G2463" s="345"/>
      <c r="H2463" s="345"/>
      <c r="I2463" s="345"/>
      <c r="J2463" s="163">
        <v>61.962299999999999</v>
      </c>
    </row>
    <row r="2464" spans="1:10" ht="20.100000000000001" customHeight="1" x14ac:dyDescent="0.2">
      <c r="A2464" s="345"/>
      <c r="B2464" s="345"/>
      <c r="C2464" s="345"/>
      <c r="D2464" s="345"/>
      <c r="E2464" s="345"/>
      <c r="F2464" s="345" t="s">
        <v>477</v>
      </c>
      <c r="G2464" s="345"/>
      <c r="H2464" s="345"/>
      <c r="I2464" s="345"/>
      <c r="J2464" s="163">
        <v>4.41E-2</v>
      </c>
    </row>
    <row r="2465" spans="1:10" ht="20.100000000000001" customHeight="1" x14ac:dyDescent="0.2">
      <c r="A2465" s="345"/>
      <c r="B2465" s="345"/>
      <c r="C2465" s="345"/>
      <c r="D2465" s="345"/>
      <c r="E2465" s="345"/>
      <c r="F2465" s="345" t="s">
        <v>478</v>
      </c>
      <c r="G2465" s="345"/>
      <c r="H2465" s="345"/>
      <c r="I2465" s="345"/>
      <c r="J2465" s="163">
        <v>5.0700000000000002E-2</v>
      </c>
    </row>
    <row r="2466" spans="1:10" ht="20.100000000000001" customHeight="1" x14ac:dyDescent="0.2">
      <c r="A2466" s="345"/>
      <c r="B2466" s="345"/>
      <c r="C2466" s="345"/>
      <c r="D2466" s="345"/>
      <c r="E2466" s="345"/>
      <c r="F2466" s="345" t="s">
        <v>479</v>
      </c>
      <c r="G2466" s="345"/>
      <c r="H2466" s="345"/>
      <c r="I2466" s="345"/>
      <c r="J2466" s="163">
        <v>49.8</v>
      </c>
    </row>
    <row r="2467" spans="1:10" ht="20.100000000000001" customHeight="1" x14ac:dyDescent="0.2">
      <c r="A2467" s="345"/>
      <c r="B2467" s="345"/>
      <c r="C2467" s="345"/>
      <c r="D2467" s="345"/>
      <c r="E2467" s="345"/>
      <c r="F2467" s="345" t="s">
        <v>480</v>
      </c>
      <c r="G2467" s="345"/>
      <c r="H2467" s="345"/>
      <c r="I2467" s="345"/>
      <c r="J2467" s="163">
        <v>1.2442</v>
      </c>
    </row>
    <row r="2468" spans="1:10" ht="20.100000000000001" customHeight="1" x14ac:dyDescent="0.2">
      <c r="A2468" s="168" t="s">
        <v>179</v>
      </c>
      <c r="B2468" s="133" t="s">
        <v>9</v>
      </c>
      <c r="C2468" s="168" t="s">
        <v>8</v>
      </c>
      <c r="D2468" s="168" t="s">
        <v>521</v>
      </c>
      <c r="E2468" s="133" t="s">
        <v>471</v>
      </c>
      <c r="F2468" s="133" t="s">
        <v>268</v>
      </c>
      <c r="G2468" s="350" t="s">
        <v>513</v>
      </c>
      <c r="H2468" s="350"/>
      <c r="I2468" s="350"/>
      <c r="J2468" s="133" t="s">
        <v>473</v>
      </c>
    </row>
    <row r="2469" spans="1:10" ht="26.1" customHeight="1" x14ac:dyDescent="0.2">
      <c r="A2469" s="172" t="s">
        <v>137</v>
      </c>
      <c r="B2469" s="161" t="s">
        <v>110</v>
      </c>
      <c r="C2469" s="172" t="s">
        <v>987</v>
      </c>
      <c r="D2469" s="172" t="s">
        <v>988</v>
      </c>
      <c r="E2469" s="162">
        <v>1.5630000000000002E-2</v>
      </c>
      <c r="F2469" s="164" t="s">
        <v>529</v>
      </c>
      <c r="G2469" s="389">
        <v>46.7164</v>
      </c>
      <c r="H2469" s="389"/>
      <c r="I2469" s="386"/>
      <c r="J2469" s="174">
        <v>0.73019999999999996</v>
      </c>
    </row>
    <row r="2470" spans="1:10" ht="26.1" customHeight="1" x14ac:dyDescent="0.2">
      <c r="A2470" s="172" t="s">
        <v>137</v>
      </c>
      <c r="B2470" s="161" t="s">
        <v>110</v>
      </c>
      <c r="C2470" s="172" t="s">
        <v>994</v>
      </c>
      <c r="D2470" s="172" t="s">
        <v>995</v>
      </c>
      <c r="E2470" s="162">
        <v>0.15625</v>
      </c>
      <c r="F2470" s="164" t="s">
        <v>529</v>
      </c>
      <c r="G2470" s="389">
        <v>301.3784</v>
      </c>
      <c r="H2470" s="389"/>
      <c r="I2470" s="386"/>
      <c r="J2470" s="174">
        <v>47.090400000000002</v>
      </c>
    </row>
    <row r="2471" spans="1:10" ht="20.100000000000001" customHeight="1" x14ac:dyDescent="0.2">
      <c r="A2471" s="345"/>
      <c r="B2471" s="345"/>
      <c r="C2471" s="345"/>
      <c r="D2471" s="345"/>
      <c r="E2471" s="345"/>
      <c r="F2471" s="345" t="s">
        <v>530</v>
      </c>
      <c r="G2471" s="345"/>
      <c r="H2471" s="345"/>
      <c r="I2471" s="345"/>
      <c r="J2471" s="163">
        <v>47.820599999999999</v>
      </c>
    </row>
    <row r="2472" spans="1:10" ht="20.100000000000001" customHeight="1" x14ac:dyDescent="0.2">
      <c r="A2472" s="168" t="s">
        <v>533</v>
      </c>
      <c r="B2472" s="133" t="s">
        <v>9</v>
      </c>
      <c r="C2472" s="168" t="s">
        <v>137</v>
      </c>
      <c r="D2472" s="168" t="s">
        <v>534</v>
      </c>
      <c r="E2472" s="133" t="s">
        <v>8</v>
      </c>
      <c r="F2472" s="133" t="s">
        <v>471</v>
      </c>
      <c r="G2472" s="169" t="s">
        <v>268</v>
      </c>
      <c r="H2472" s="350" t="s">
        <v>513</v>
      </c>
      <c r="I2472" s="350"/>
      <c r="J2472" s="133" t="s">
        <v>473</v>
      </c>
    </row>
    <row r="2473" spans="1:10" ht="39" customHeight="1" x14ac:dyDescent="0.2">
      <c r="A2473" s="170" t="s">
        <v>535</v>
      </c>
      <c r="B2473" s="155" t="s">
        <v>110</v>
      </c>
      <c r="C2473" s="170" t="s">
        <v>987</v>
      </c>
      <c r="D2473" s="170" t="s">
        <v>536</v>
      </c>
      <c r="E2473" s="155">
        <v>5914655</v>
      </c>
      <c r="F2473" s="157">
        <v>1.0000000000000001E-5</v>
      </c>
      <c r="G2473" s="156" t="s">
        <v>120</v>
      </c>
      <c r="H2473" s="388">
        <v>35.18</v>
      </c>
      <c r="I2473" s="387"/>
      <c r="J2473" s="173">
        <v>4.0000000000000002E-4</v>
      </c>
    </row>
    <row r="2474" spans="1:10" ht="39" customHeight="1" x14ac:dyDescent="0.2">
      <c r="A2474" s="170" t="s">
        <v>535</v>
      </c>
      <c r="B2474" s="155" t="s">
        <v>110</v>
      </c>
      <c r="C2474" s="170" t="s">
        <v>994</v>
      </c>
      <c r="D2474" s="170" t="s">
        <v>536</v>
      </c>
      <c r="E2474" s="155">
        <v>5914655</v>
      </c>
      <c r="F2474" s="157">
        <v>2.2000000000000001E-4</v>
      </c>
      <c r="G2474" s="156" t="s">
        <v>120</v>
      </c>
      <c r="H2474" s="388">
        <v>35.18</v>
      </c>
      <c r="I2474" s="387"/>
      <c r="J2474" s="173">
        <v>7.7000000000000002E-3</v>
      </c>
    </row>
    <row r="2475" spans="1:10" ht="20.100000000000001" customHeight="1" x14ac:dyDescent="0.2">
      <c r="A2475" s="345"/>
      <c r="B2475" s="345"/>
      <c r="C2475" s="345"/>
      <c r="D2475" s="345"/>
      <c r="E2475" s="345"/>
      <c r="F2475" s="345" t="s">
        <v>537</v>
      </c>
      <c r="G2475" s="345"/>
      <c r="H2475" s="345"/>
      <c r="I2475" s="345"/>
      <c r="J2475" s="163">
        <v>8.0999999999999996E-3</v>
      </c>
    </row>
    <row r="2476" spans="1:10" ht="20.100000000000001" customHeight="1" x14ac:dyDescent="0.2">
      <c r="A2476" s="168" t="s">
        <v>538</v>
      </c>
      <c r="B2476" s="133" t="s">
        <v>9</v>
      </c>
      <c r="C2476" s="168" t="s">
        <v>137</v>
      </c>
      <c r="D2476" s="168" t="s">
        <v>539</v>
      </c>
      <c r="E2476" s="133" t="s">
        <v>471</v>
      </c>
      <c r="F2476" s="133" t="s">
        <v>268</v>
      </c>
      <c r="G2476" s="348" t="s">
        <v>540</v>
      </c>
      <c r="H2476" s="350"/>
      <c r="I2476" s="350"/>
      <c r="J2476" s="133" t="s">
        <v>473</v>
      </c>
    </row>
    <row r="2477" spans="1:10" ht="20.100000000000001" customHeight="1" x14ac:dyDescent="0.2">
      <c r="A2477" s="169"/>
      <c r="B2477" s="169"/>
      <c r="C2477" s="169"/>
      <c r="D2477" s="169"/>
      <c r="E2477" s="169"/>
      <c r="F2477" s="169"/>
      <c r="G2477" s="169" t="s">
        <v>541</v>
      </c>
      <c r="H2477" s="169" t="s">
        <v>542</v>
      </c>
      <c r="I2477" s="169" t="s">
        <v>543</v>
      </c>
      <c r="J2477" s="169"/>
    </row>
    <row r="2478" spans="1:10" ht="50.1" customHeight="1" x14ac:dyDescent="0.2">
      <c r="A2478" s="170" t="s">
        <v>539</v>
      </c>
      <c r="B2478" s="155" t="s">
        <v>110</v>
      </c>
      <c r="C2478" s="170" t="s">
        <v>987</v>
      </c>
      <c r="D2478" s="170" t="s">
        <v>991</v>
      </c>
      <c r="E2478" s="157">
        <v>1.0000000000000001E-5</v>
      </c>
      <c r="F2478" s="156" t="s">
        <v>341</v>
      </c>
      <c r="G2478" s="155" t="s">
        <v>1134</v>
      </c>
      <c r="H2478" s="155" t="s">
        <v>1135</v>
      </c>
      <c r="I2478" s="155" t="s">
        <v>1136</v>
      </c>
      <c r="J2478" s="173">
        <v>0</v>
      </c>
    </row>
    <row r="2479" spans="1:10" ht="50.1" customHeight="1" x14ac:dyDescent="0.2">
      <c r="A2479" s="170" t="s">
        <v>539</v>
      </c>
      <c r="B2479" s="155" t="s">
        <v>110</v>
      </c>
      <c r="C2479" s="170" t="s">
        <v>994</v>
      </c>
      <c r="D2479" s="170" t="s">
        <v>996</v>
      </c>
      <c r="E2479" s="157">
        <v>2.2000000000000001E-4</v>
      </c>
      <c r="F2479" s="156" t="s">
        <v>341</v>
      </c>
      <c r="G2479" s="155" t="s">
        <v>1134</v>
      </c>
      <c r="H2479" s="155" t="s">
        <v>1135</v>
      </c>
      <c r="I2479" s="155" t="s">
        <v>1136</v>
      </c>
      <c r="J2479" s="173">
        <v>0</v>
      </c>
    </row>
    <row r="2480" spans="1:10" ht="20.100000000000001" customHeight="1" x14ac:dyDescent="0.2">
      <c r="A2480" s="345"/>
      <c r="B2480" s="345"/>
      <c r="C2480" s="345"/>
      <c r="D2480" s="345"/>
      <c r="E2480" s="345"/>
      <c r="F2480" s="345" t="s">
        <v>547</v>
      </c>
      <c r="G2480" s="345"/>
      <c r="H2480" s="345"/>
      <c r="I2480" s="345"/>
      <c r="J2480" s="163">
        <v>0</v>
      </c>
    </row>
    <row r="2481" spans="1:10" ht="25.5" x14ac:dyDescent="0.2">
      <c r="A2481" s="171"/>
      <c r="B2481" s="171"/>
      <c r="C2481" s="171"/>
      <c r="D2481" s="171"/>
      <c r="E2481" s="171" t="s">
        <v>465</v>
      </c>
      <c r="F2481" s="159">
        <v>1.1374608048192771</v>
      </c>
      <c r="G2481" s="171" t="s">
        <v>466</v>
      </c>
      <c r="H2481" s="159">
        <v>0</v>
      </c>
      <c r="I2481" s="171" t="s">
        <v>467</v>
      </c>
      <c r="J2481" s="159">
        <v>1.1374608249165219</v>
      </c>
    </row>
    <row r="2482" spans="1:10" ht="15" thickBot="1" x14ac:dyDescent="0.25">
      <c r="A2482" s="171"/>
      <c r="B2482" s="171"/>
      <c r="C2482" s="171"/>
      <c r="D2482" s="171"/>
      <c r="E2482" s="171" t="s">
        <v>468</v>
      </c>
      <c r="F2482" s="159">
        <v>11.48</v>
      </c>
      <c r="G2482" s="171"/>
      <c r="H2482" s="384" t="s">
        <v>469</v>
      </c>
      <c r="I2482" s="384"/>
      <c r="J2482" s="159">
        <v>60.6</v>
      </c>
    </row>
    <row r="2483" spans="1:10" ht="0.95" customHeight="1" thickTop="1" x14ac:dyDescent="0.2">
      <c r="A2483" s="160"/>
      <c r="B2483" s="160"/>
      <c r="C2483" s="160"/>
      <c r="D2483" s="160"/>
      <c r="E2483" s="160"/>
      <c r="F2483" s="160"/>
      <c r="G2483" s="160"/>
      <c r="H2483" s="160"/>
      <c r="I2483" s="160"/>
      <c r="J2483" s="160"/>
    </row>
    <row r="2484" spans="1:10" ht="18" customHeight="1" x14ac:dyDescent="0.2">
      <c r="A2484" s="168"/>
      <c r="B2484" s="133" t="s">
        <v>8</v>
      </c>
      <c r="C2484" s="168" t="s">
        <v>9</v>
      </c>
      <c r="D2484" s="168" t="s">
        <v>10</v>
      </c>
      <c r="E2484" s="349" t="s">
        <v>454</v>
      </c>
      <c r="F2484" s="349"/>
      <c r="G2484" s="169" t="s">
        <v>11</v>
      </c>
      <c r="H2484" s="133" t="s">
        <v>12</v>
      </c>
      <c r="I2484" s="133" t="s">
        <v>13</v>
      </c>
      <c r="J2484" s="133" t="s">
        <v>15</v>
      </c>
    </row>
    <row r="2485" spans="1:10" ht="26.1" customHeight="1" x14ac:dyDescent="0.2">
      <c r="A2485" s="138" t="s">
        <v>133</v>
      </c>
      <c r="B2485" s="139" t="s">
        <v>997</v>
      </c>
      <c r="C2485" s="138" t="s">
        <v>110</v>
      </c>
      <c r="D2485" s="138" t="s">
        <v>998</v>
      </c>
      <c r="E2485" s="385" t="s">
        <v>449</v>
      </c>
      <c r="F2485" s="385"/>
      <c r="G2485" s="140" t="s">
        <v>25</v>
      </c>
      <c r="H2485" s="154">
        <v>1</v>
      </c>
      <c r="I2485" s="141">
        <v>16.190000000000001</v>
      </c>
      <c r="J2485" s="141">
        <v>16.190000000000001</v>
      </c>
    </row>
    <row r="2486" spans="1:10" ht="15" customHeight="1" x14ac:dyDescent="0.2">
      <c r="A2486" s="349" t="s">
        <v>165</v>
      </c>
      <c r="B2486" s="350" t="s">
        <v>8</v>
      </c>
      <c r="C2486" s="349" t="s">
        <v>9</v>
      </c>
      <c r="D2486" s="349" t="s">
        <v>501</v>
      </c>
      <c r="E2486" s="350" t="s">
        <v>471</v>
      </c>
      <c r="F2486" s="348" t="s">
        <v>502</v>
      </c>
      <c r="G2486" s="350"/>
      <c r="H2486" s="348" t="s">
        <v>503</v>
      </c>
      <c r="I2486" s="350"/>
      <c r="J2486" s="350" t="s">
        <v>473</v>
      </c>
    </row>
    <row r="2487" spans="1:10" ht="15" customHeight="1" x14ac:dyDescent="0.2">
      <c r="A2487" s="350"/>
      <c r="B2487" s="350"/>
      <c r="C2487" s="350"/>
      <c r="D2487" s="350"/>
      <c r="E2487" s="350"/>
      <c r="F2487" s="133" t="s">
        <v>504</v>
      </c>
      <c r="G2487" s="133" t="s">
        <v>505</v>
      </c>
      <c r="H2487" s="133" t="s">
        <v>504</v>
      </c>
      <c r="I2487" s="133" t="s">
        <v>505</v>
      </c>
      <c r="J2487" s="350"/>
    </row>
    <row r="2488" spans="1:10" ht="26.1" customHeight="1" x14ac:dyDescent="0.2">
      <c r="A2488" s="172" t="s">
        <v>137</v>
      </c>
      <c r="B2488" s="161" t="s">
        <v>999</v>
      </c>
      <c r="C2488" s="172" t="s">
        <v>110</v>
      </c>
      <c r="D2488" s="172" t="s">
        <v>1000</v>
      </c>
      <c r="E2488" s="162">
        <v>1</v>
      </c>
      <c r="F2488" s="165">
        <v>1</v>
      </c>
      <c r="G2488" s="165">
        <v>0</v>
      </c>
      <c r="H2488" s="174">
        <v>46.414900000000003</v>
      </c>
      <c r="I2488" s="174">
        <v>40.348500000000001</v>
      </c>
      <c r="J2488" s="174">
        <v>46.414900000000003</v>
      </c>
    </row>
    <row r="2489" spans="1:10" ht="24" customHeight="1" x14ac:dyDescent="0.2">
      <c r="A2489" s="172" t="s">
        <v>137</v>
      </c>
      <c r="B2489" s="161" t="s">
        <v>1001</v>
      </c>
      <c r="C2489" s="172" t="s">
        <v>110</v>
      </c>
      <c r="D2489" s="172" t="s">
        <v>1002</v>
      </c>
      <c r="E2489" s="162">
        <v>1</v>
      </c>
      <c r="F2489" s="165">
        <v>1</v>
      </c>
      <c r="G2489" s="165">
        <v>0</v>
      </c>
      <c r="H2489" s="174">
        <v>30.574400000000001</v>
      </c>
      <c r="I2489" s="174">
        <v>7.8083</v>
      </c>
      <c r="J2489" s="174">
        <v>30.574400000000001</v>
      </c>
    </row>
    <row r="2490" spans="1:10" ht="20.100000000000001" customHeight="1" x14ac:dyDescent="0.2">
      <c r="A2490" s="345"/>
      <c r="B2490" s="345"/>
      <c r="C2490" s="345"/>
      <c r="D2490" s="345"/>
      <c r="E2490" s="345"/>
      <c r="F2490" s="345" t="s">
        <v>508</v>
      </c>
      <c r="G2490" s="345"/>
      <c r="H2490" s="345"/>
      <c r="I2490" s="345"/>
      <c r="J2490" s="163">
        <v>76.9893</v>
      </c>
    </row>
    <row r="2491" spans="1:10" ht="20.100000000000001" customHeight="1" x14ac:dyDescent="0.2">
      <c r="A2491" s="168" t="s">
        <v>169</v>
      </c>
      <c r="B2491" s="133" t="s">
        <v>8</v>
      </c>
      <c r="C2491" s="168" t="s">
        <v>9</v>
      </c>
      <c r="D2491" s="168" t="s">
        <v>470</v>
      </c>
      <c r="E2491" s="133" t="s">
        <v>471</v>
      </c>
      <c r="F2491" s="350" t="s">
        <v>472</v>
      </c>
      <c r="G2491" s="350"/>
      <c r="H2491" s="350"/>
      <c r="I2491" s="350"/>
      <c r="J2491" s="133" t="s">
        <v>473</v>
      </c>
    </row>
    <row r="2492" spans="1:10" ht="24" customHeight="1" x14ac:dyDescent="0.2">
      <c r="A2492" s="172" t="s">
        <v>137</v>
      </c>
      <c r="B2492" s="161" t="s">
        <v>737</v>
      </c>
      <c r="C2492" s="172" t="s">
        <v>110</v>
      </c>
      <c r="D2492" s="172" t="s">
        <v>738</v>
      </c>
      <c r="E2492" s="162">
        <v>1</v>
      </c>
      <c r="F2492" s="172"/>
      <c r="G2492" s="172"/>
      <c r="H2492" s="172"/>
      <c r="I2492" s="174">
        <v>25.172000000000001</v>
      </c>
      <c r="J2492" s="174">
        <v>25.172000000000001</v>
      </c>
    </row>
    <row r="2493" spans="1:10" ht="24" customHeight="1" x14ac:dyDescent="0.2">
      <c r="A2493" s="172" t="s">
        <v>137</v>
      </c>
      <c r="B2493" s="161" t="s">
        <v>519</v>
      </c>
      <c r="C2493" s="172" t="s">
        <v>110</v>
      </c>
      <c r="D2493" s="172" t="s">
        <v>520</v>
      </c>
      <c r="E2493" s="162">
        <v>2</v>
      </c>
      <c r="F2493" s="172"/>
      <c r="G2493" s="172"/>
      <c r="H2493" s="172"/>
      <c r="I2493" s="174">
        <v>31.341100000000001</v>
      </c>
      <c r="J2493" s="174">
        <v>62.682200000000002</v>
      </c>
    </row>
    <row r="2494" spans="1:10" ht="20.100000000000001" customHeight="1" x14ac:dyDescent="0.2">
      <c r="A2494" s="345"/>
      <c r="B2494" s="345"/>
      <c r="C2494" s="345"/>
      <c r="D2494" s="345"/>
      <c r="E2494" s="345"/>
      <c r="F2494" s="345" t="s">
        <v>474</v>
      </c>
      <c r="G2494" s="345"/>
      <c r="H2494" s="345"/>
      <c r="I2494" s="345"/>
      <c r="J2494" s="163">
        <v>87.854200000000006</v>
      </c>
    </row>
    <row r="2495" spans="1:10" ht="20.100000000000001" customHeight="1" x14ac:dyDescent="0.2">
      <c r="A2495" s="345"/>
      <c r="B2495" s="345"/>
      <c r="C2495" s="345"/>
      <c r="D2495" s="345"/>
      <c r="E2495" s="345"/>
      <c r="F2495" s="345" t="s">
        <v>475</v>
      </c>
      <c r="G2495" s="345"/>
      <c r="H2495" s="345"/>
      <c r="I2495" s="345"/>
      <c r="J2495" s="163">
        <v>0</v>
      </c>
    </row>
    <row r="2496" spans="1:10" ht="20.100000000000001" customHeight="1" x14ac:dyDescent="0.2">
      <c r="A2496" s="345"/>
      <c r="B2496" s="345"/>
      <c r="C2496" s="345"/>
      <c r="D2496" s="345"/>
      <c r="E2496" s="345"/>
      <c r="F2496" s="345" t="s">
        <v>476</v>
      </c>
      <c r="G2496" s="345"/>
      <c r="H2496" s="345"/>
      <c r="I2496" s="345"/>
      <c r="J2496" s="163">
        <v>164.84350000000001</v>
      </c>
    </row>
    <row r="2497" spans="1:10" ht="20.100000000000001" customHeight="1" x14ac:dyDescent="0.2">
      <c r="A2497" s="345"/>
      <c r="B2497" s="345"/>
      <c r="C2497" s="345"/>
      <c r="D2497" s="345"/>
      <c r="E2497" s="345"/>
      <c r="F2497" s="345" t="s">
        <v>477</v>
      </c>
      <c r="G2497" s="345"/>
      <c r="H2497" s="345"/>
      <c r="I2497" s="345"/>
      <c r="J2497" s="163">
        <v>0</v>
      </c>
    </row>
    <row r="2498" spans="1:10" ht="20.100000000000001" customHeight="1" x14ac:dyDescent="0.2">
      <c r="A2498" s="345"/>
      <c r="B2498" s="345"/>
      <c r="C2498" s="345"/>
      <c r="D2498" s="345"/>
      <c r="E2498" s="345"/>
      <c r="F2498" s="345" t="s">
        <v>478</v>
      </c>
      <c r="G2498" s="345"/>
      <c r="H2498" s="345"/>
      <c r="I2498" s="345"/>
      <c r="J2498" s="163">
        <v>0</v>
      </c>
    </row>
    <row r="2499" spans="1:10" ht="20.100000000000001" customHeight="1" x14ac:dyDescent="0.2">
      <c r="A2499" s="345"/>
      <c r="B2499" s="345"/>
      <c r="C2499" s="345"/>
      <c r="D2499" s="345"/>
      <c r="E2499" s="345"/>
      <c r="F2499" s="345" t="s">
        <v>479</v>
      </c>
      <c r="G2499" s="345"/>
      <c r="H2499" s="345"/>
      <c r="I2499" s="345"/>
      <c r="J2499" s="163">
        <v>19.149999999999999</v>
      </c>
    </row>
    <row r="2500" spans="1:10" ht="20.100000000000001" customHeight="1" x14ac:dyDescent="0.2">
      <c r="A2500" s="345"/>
      <c r="B2500" s="345"/>
      <c r="C2500" s="345"/>
      <c r="D2500" s="345"/>
      <c r="E2500" s="345"/>
      <c r="F2500" s="345" t="s">
        <v>480</v>
      </c>
      <c r="G2500" s="345"/>
      <c r="H2500" s="345"/>
      <c r="I2500" s="345"/>
      <c r="J2500" s="163">
        <v>8.6080000000000005</v>
      </c>
    </row>
    <row r="2501" spans="1:10" ht="20.100000000000001" customHeight="1" x14ac:dyDescent="0.2">
      <c r="A2501" s="168" t="s">
        <v>179</v>
      </c>
      <c r="B2501" s="133" t="s">
        <v>9</v>
      </c>
      <c r="C2501" s="168" t="s">
        <v>8</v>
      </c>
      <c r="D2501" s="168" t="s">
        <v>521</v>
      </c>
      <c r="E2501" s="133" t="s">
        <v>471</v>
      </c>
      <c r="F2501" s="133" t="s">
        <v>268</v>
      </c>
      <c r="G2501" s="350" t="s">
        <v>513</v>
      </c>
      <c r="H2501" s="350"/>
      <c r="I2501" s="350"/>
      <c r="J2501" s="133" t="s">
        <v>473</v>
      </c>
    </row>
    <row r="2502" spans="1:10" ht="24" customHeight="1" x14ac:dyDescent="0.2">
      <c r="A2502" s="172" t="s">
        <v>137</v>
      </c>
      <c r="B2502" s="161" t="s">
        <v>110</v>
      </c>
      <c r="C2502" s="172" t="s">
        <v>1003</v>
      </c>
      <c r="D2502" s="172" t="s">
        <v>1004</v>
      </c>
      <c r="E2502" s="162">
        <v>0.112</v>
      </c>
      <c r="F2502" s="164" t="s">
        <v>524</v>
      </c>
      <c r="G2502" s="389">
        <v>67.676900000000003</v>
      </c>
      <c r="H2502" s="389"/>
      <c r="I2502" s="386"/>
      <c r="J2502" s="174">
        <v>7.5797999999999996</v>
      </c>
    </row>
    <row r="2503" spans="1:10" ht="20.100000000000001" customHeight="1" x14ac:dyDescent="0.2">
      <c r="A2503" s="345"/>
      <c r="B2503" s="345"/>
      <c r="C2503" s="345"/>
      <c r="D2503" s="345"/>
      <c r="E2503" s="345"/>
      <c r="F2503" s="345" t="s">
        <v>530</v>
      </c>
      <c r="G2503" s="345"/>
      <c r="H2503" s="345"/>
      <c r="I2503" s="345"/>
      <c r="J2503" s="163">
        <v>7.5797999999999996</v>
      </c>
    </row>
    <row r="2504" spans="1:10" ht="20.100000000000001" customHeight="1" x14ac:dyDescent="0.2">
      <c r="A2504" s="168" t="s">
        <v>533</v>
      </c>
      <c r="B2504" s="133" t="s">
        <v>9</v>
      </c>
      <c r="C2504" s="168" t="s">
        <v>137</v>
      </c>
      <c r="D2504" s="168" t="s">
        <v>534</v>
      </c>
      <c r="E2504" s="133" t="s">
        <v>8</v>
      </c>
      <c r="F2504" s="133" t="s">
        <v>471</v>
      </c>
      <c r="G2504" s="169" t="s">
        <v>268</v>
      </c>
      <c r="H2504" s="350" t="s">
        <v>513</v>
      </c>
      <c r="I2504" s="350"/>
      <c r="J2504" s="133" t="s">
        <v>473</v>
      </c>
    </row>
    <row r="2505" spans="1:10" ht="39" customHeight="1" x14ac:dyDescent="0.2">
      <c r="A2505" s="170" t="s">
        <v>535</v>
      </c>
      <c r="B2505" s="155" t="s">
        <v>110</v>
      </c>
      <c r="C2505" s="170" t="s">
        <v>1003</v>
      </c>
      <c r="D2505" s="170" t="s">
        <v>536</v>
      </c>
      <c r="E2505" s="155">
        <v>5914655</v>
      </c>
      <c r="F2505" s="157">
        <v>1.1E-4</v>
      </c>
      <c r="G2505" s="156" t="s">
        <v>120</v>
      </c>
      <c r="H2505" s="388">
        <v>35.18</v>
      </c>
      <c r="I2505" s="387"/>
      <c r="J2505" s="173">
        <v>3.8999999999999998E-3</v>
      </c>
    </row>
    <row r="2506" spans="1:10" ht="20.100000000000001" customHeight="1" x14ac:dyDescent="0.2">
      <c r="A2506" s="345"/>
      <c r="B2506" s="345"/>
      <c r="C2506" s="345"/>
      <c r="D2506" s="345"/>
      <c r="E2506" s="345"/>
      <c r="F2506" s="345" t="s">
        <v>537</v>
      </c>
      <c r="G2506" s="345"/>
      <c r="H2506" s="345"/>
      <c r="I2506" s="345"/>
      <c r="J2506" s="163">
        <v>3.8999999999999998E-3</v>
      </c>
    </row>
    <row r="2507" spans="1:10" ht="20.100000000000001" customHeight="1" x14ac:dyDescent="0.2">
      <c r="A2507" s="168" t="s">
        <v>538</v>
      </c>
      <c r="B2507" s="133" t="s">
        <v>9</v>
      </c>
      <c r="C2507" s="168" t="s">
        <v>137</v>
      </c>
      <c r="D2507" s="168" t="s">
        <v>539</v>
      </c>
      <c r="E2507" s="133" t="s">
        <v>471</v>
      </c>
      <c r="F2507" s="133" t="s">
        <v>268</v>
      </c>
      <c r="G2507" s="348" t="s">
        <v>540</v>
      </c>
      <c r="H2507" s="350"/>
      <c r="I2507" s="350"/>
      <c r="J2507" s="133" t="s">
        <v>473</v>
      </c>
    </row>
    <row r="2508" spans="1:10" ht="20.100000000000001" customHeight="1" x14ac:dyDescent="0.2">
      <c r="A2508" s="169"/>
      <c r="B2508" s="169"/>
      <c r="C2508" s="169"/>
      <c r="D2508" s="169"/>
      <c r="E2508" s="169"/>
      <c r="F2508" s="169"/>
      <c r="G2508" s="169" t="s">
        <v>541</v>
      </c>
      <c r="H2508" s="169" t="s">
        <v>542</v>
      </c>
      <c r="I2508" s="169" t="s">
        <v>543</v>
      </c>
      <c r="J2508" s="169"/>
    </row>
    <row r="2509" spans="1:10" ht="50.1" customHeight="1" x14ac:dyDescent="0.2">
      <c r="A2509" s="170" t="s">
        <v>539</v>
      </c>
      <c r="B2509" s="155" t="s">
        <v>110</v>
      </c>
      <c r="C2509" s="170" t="s">
        <v>1003</v>
      </c>
      <c r="D2509" s="170" t="s">
        <v>1005</v>
      </c>
      <c r="E2509" s="157">
        <v>1.1E-4</v>
      </c>
      <c r="F2509" s="156" t="s">
        <v>341</v>
      </c>
      <c r="G2509" s="155" t="s">
        <v>1134</v>
      </c>
      <c r="H2509" s="155" t="s">
        <v>1135</v>
      </c>
      <c r="I2509" s="155" t="s">
        <v>1136</v>
      </c>
      <c r="J2509" s="173">
        <v>0</v>
      </c>
    </row>
    <row r="2510" spans="1:10" ht="20.100000000000001" customHeight="1" x14ac:dyDescent="0.2">
      <c r="A2510" s="345"/>
      <c r="B2510" s="345"/>
      <c r="C2510" s="345"/>
      <c r="D2510" s="345"/>
      <c r="E2510" s="345"/>
      <c r="F2510" s="345" t="s">
        <v>547</v>
      </c>
      <c r="G2510" s="345"/>
      <c r="H2510" s="345"/>
      <c r="I2510" s="345"/>
      <c r="J2510" s="163">
        <v>0</v>
      </c>
    </row>
    <row r="2511" spans="1:10" ht="25.5" x14ac:dyDescent="0.2">
      <c r="A2511" s="171"/>
      <c r="B2511" s="171"/>
      <c r="C2511" s="171"/>
      <c r="D2511" s="171"/>
      <c r="E2511" s="171" t="s">
        <v>465</v>
      </c>
      <c r="F2511" s="159">
        <v>4.5889586762935286</v>
      </c>
      <c r="G2511" s="171" t="s">
        <v>466</v>
      </c>
      <c r="H2511" s="159">
        <v>0</v>
      </c>
      <c r="I2511" s="171" t="s">
        <v>467</v>
      </c>
      <c r="J2511" s="159">
        <v>4.5889586762935286</v>
      </c>
    </row>
    <row r="2512" spans="1:10" ht="15" thickBot="1" x14ac:dyDescent="0.25">
      <c r="A2512" s="171"/>
      <c r="B2512" s="171"/>
      <c r="C2512" s="171"/>
      <c r="D2512" s="171"/>
      <c r="E2512" s="171" t="s">
        <v>468</v>
      </c>
      <c r="F2512" s="159">
        <v>3.78</v>
      </c>
      <c r="G2512" s="171"/>
      <c r="H2512" s="384" t="s">
        <v>469</v>
      </c>
      <c r="I2512" s="384"/>
      <c r="J2512" s="159">
        <v>19.97</v>
      </c>
    </row>
    <row r="2513" spans="1:10" ht="0.95" customHeight="1" thickTop="1" x14ac:dyDescent="0.2">
      <c r="A2513" s="160"/>
      <c r="B2513" s="160"/>
      <c r="C2513" s="160"/>
      <c r="D2513" s="160"/>
      <c r="E2513" s="160"/>
      <c r="F2513" s="160"/>
      <c r="G2513" s="160"/>
      <c r="H2513" s="160"/>
      <c r="I2513" s="160"/>
      <c r="J2513" s="160"/>
    </row>
    <row r="2514" spans="1:10" ht="18" customHeight="1" x14ac:dyDescent="0.2">
      <c r="A2514" s="168"/>
      <c r="B2514" s="133" t="s">
        <v>8</v>
      </c>
      <c r="C2514" s="168" t="s">
        <v>9</v>
      </c>
      <c r="D2514" s="168" t="s">
        <v>10</v>
      </c>
      <c r="E2514" s="349" t="s">
        <v>454</v>
      </c>
      <c r="F2514" s="349"/>
      <c r="G2514" s="169" t="s">
        <v>11</v>
      </c>
      <c r="H2514" s="133" t="s">
        <v>12</v>
      </c>
      <c r="I2514" s="133" t="s">
        <v>13</v>
      </c>
      <c r="J2514" s="133" t="s">
        <v>15</v>
      </c>
    </row>
    <row r="2515" spans="1:10" ht="26.1" customHeight="1" x14ac:dyDescent="0.2">
      <c r="A2515" s="138" t="s">
        <v>133</v>
      </c>
      <c r="B2515" s="139" t="s">
        <v>1006</v>
      </c>
      <c r="C2515" s="138" t="s">
        <v>110</v>
      </c>
      <c r="D2515" s="138" t="s">
        <v>696</v>
      </c>
      <c r="E2515" s="385" t="s">
        <v>449</v>
      </c>
      <c r="F2515" s="385"/>
      <c r="G2515" s="140" t="s">
        <v>25</v>
      </c>
      <c r="H2515" s="154">
        <v>1</v>
      </c>
      <c r="I2515" s="141">
        <v>392.77</v>
      </c>
      <c r="J2515" s="141">
        <v>392.77</v>
      </c>
    </row>
    <row r="2516" spans="1:10" ht="15" customHeight="1" x14ac:dyDescent="0.2">
      <c r="A2516" s="349" t="s">
        <v>165</v>
      </c>
      <c r="B2516" s="350" t="s">
        <v>8</v>
      </c>
      <c r="C2516" s="349" t="s">
        <v>9</v>
      </c>
      <c r="D2516" s="349" t="s">
        <v>501</v>
      </c>
      <c r="E2516" s="350" t="s">
        <v>471</v>
      </c>
      <c r="F2516" s="348" t="s">
        <v>502</v>
      </c>
      <c r="G2516" s="350"/>
      <c r="H2516" s="348" t="s">
        <v>503</v>
      </c>
      <c r="I2516" s="350"/>
      <c r="J2516" s="350" t="s">
        <v>473</v>
      </c>
    </row>
    <row r="2517" spans="1:10" ht="15" customHeight="1" x14ac:dyDescent="0.2">
      <c r="A2517" s="350"/>
      <c r="B2517" s="350"/>
      <c r="C2517" s="350"/>
      <c r="D2517" s="350"/>
      <c r="E2517" s="350"/>
      <c r="F2517" s="133" t="s">
        <v>504</v>
      </c>
      <c r="G2517" s="133" t="s">
        <v>505</v>
      </c>
      <c r="H2517" s="133" t="s">
        <v>504</v>
      </c>
      <c r="I2517" s="133" t="s">
        <v>505</v>
      </c>
      <c r="J2517" s="350"/>
    </row>
    <row r="2518" spans="1:10" ht="24" customHeight="1" x14ac:dyDescent="0.2">
      <c r="A2518" s="172" t="s">
        <v>137</v>
      </c>
      <c r="B2518" s="161" t="s">
        <v>1007</v>
      </c>
      <c r="C2518" s="172" t="s">
        <v>110</v>
      </c>
      <c r="D2518" s="172" t="s">
        <v>1008</v>
      </c>
      <c r="E2518" s="162">
        <v>0.15060000000000001</v>
      </c>
      <c r="F2518" s="165">
        <v>1</v>
      </c>
      <c r="G2518" s="165">
        <v>0</v>
      </c>
      <c r="H2518" s="174">
        <v>0.36840000000000001</v>
      </c>
      <c r="I2518" s="174">
        <v>0.23899999999999999</v>
      </c>
      <c r="J2518" s="174">
        <v>5.5500000000000001E-2</v>
      </c>
    </row>
    <row r="2519" spans="1:10" ht="24" customHeight="1" x14ac:dyDescent="0.2">
      <c r="A2519" s="172" t="s">
        <v>137</v>
      </c>
      <c r="B2519" s="161" t="s">
        <v>1001</v>
      </c>
      <c r="C2519" s="172" t="s">
        <v>110</v>
      </c>
      <c r="D2519" s="172" t="s">
        <v>1002</v>
      </c>
      <c r="E2519" s="162">
        <v>0.48193000000000003</v>
      </c>
      <c r="F2519" s="165">
        <v>1</v>
      </c>
      <c r="G2519" s="165">
        <v>0</v>
      </c>
      <c r="H2519" s="174">
        <v>30.574400000000001</v>
      </c>
      <c r="I2519" s="174">
        <v>7.8083</v>
      </c>
      <c r="J2519" s="174">
        <v>14.7347</v>
      </c>
    </row>
    <row r="2520" spans="1:10" ht="24" customHeight="1" x14ac:dyDescent="0.2">
      <c r="A2520" s="172" t="s">
        <v>137</v>
      </c>
      <c r="B2520" s="161" t="s">
        <v>1009</v>
      </c>
      <c r="C2520" s="172" t="s">
        <v>110</v>
      </c>
      <c r="D2520" s="172" t="s">
        <v>1010</v>
      </c>
      <c r="E2520" s="162">
        <v>0.20080000000000001</v>
      </c>
      <c r="F2520" s="165">
        <v>1</v>
      </c>
      <c r="G2520" s="165">
        <v>0</v>
      </c>
      <c r="H2520" s="174">
        <v>14.838800000000001</v>
      </c>
      <c r="I2520" s="174">
        <v>9.4323999999999995</v>
      </c>
      <c r="J2520" s="174">
        <v>2.9796</v>
      </c>
    </row>
    <row r="2521" spans="1:10" ht="26.1" customHeight="1" x14ac:dyDescent="0.2">
      <c r="A2521" s="172" t="s">
        <v>137</v>
      </c>
      <c r="B2521" s="161" t="s">
        <v>1011</v>
      </c>
      <c r="C2521" s="172" t="s">
        <v>110</v>
      </c>
      <c r="D2521" s="172" t="s">
        <v>1012</v>
      </c>
      <c r="E2521" s="162">
        <v>0.48193000000000003</v>
      </c>
      <c r="F2521" s="165">
        <v>1</v>
      </c>
      <c r="G2521" s="165">
        <v>0</v>
      </c>
      <c r="H2521" s="174">
        <v>11.3207</v>
      </c>
      <c r="I2521" s="174">
        <v>7.1961000000000004</v>
      </c>
      <c r="J2521" s="174">
        <v>5.4558</v>
      </c>
    </row>
    <row r="2522" spans="1:10" ht="26.1" customHeight="1" x14ac:dyDescent="0.2">
      <c r="A2522" s="172" t="s">
        <v>137</v>
      </c>
      <c r="B2522" s="161" t="s">
        <v>1013</v>
      </c>
      <c r="C2522" s="172" t="s">
        <v>110</v>
      </c>
      <c r="D2522" s="172" t="s">
        <v>1014</v>
      </c>
      <c r="E2522" s="162">
        <v>0.48193000000000003</v>
      </c>
      <c r="F2522" s="165">
        <v>1</v>
      </c>
      <c r="G2522" s="165">
        <v>0</v>
      </c>
      <c r="H2522" s="174">
        <v>25.818200000000001</v>
      </c>
      <c r="I2522" s="174">
        <v>16.2759</v>
      </c>
      <c r="J2522" s="174">
        <v>12.442600000000001</v>
      </c>
    </row>
    <row r="2523" spans="1:10" ht="20.100000000000001" customHeight="1" x14ac:dyDescent="0.2">
      <c r="A2523" s="345"/>
      <c r="B2523" s="345"/>
      <c r="C2523" s="345"/>
      <c r="D2523" s="345"/>
      <c r="E2523" s="345"/>
      <c r="F2523" s="345" t="s">
        <v>508</v>
      </c>
      <c r="G2523" s="345"/>
      <c r="H2523" s="345"/>
      <c r="I2523" s="345"/>
      <c r="J2523" s="163">
        <v>35.668199999999999</v>
      </c>
    </row>
    <row r="2524" spans="1:10" ht="20.100000000000001" customHeight="1" x14ac:dyDescent="0.2">
      <c r="A2524" s="168" t="s">
        <v>169</v>
      </c>
      <c r="B2524" s="133" t="s">
        <v>8</v>
      </c>
      <c r="C2524" s="168" t="s">
        <v>9</v>
      </c>
      <c r="D2524" s="168" t="s">
        <v>470</v>
      </c>
      <c r="E2524" s="133" t="s">
        <v>471</v>
      </c>
      <c r="F2524" s="350" t="s">
        <v>472</v>
      </c>
      <c r="G2524" s="350"/>
      <c r="H2524" s="350"/>
      <c r="I2524" s="350"/>
      <c r="J2524" s="133" t="s">
        <v>473</v>
      </c>
    </row>
    <row r="2525" spans="1:10" ht="24" customHeight="1" x14ac:dyDescent="0.2">
      <c r="A2525" s="172" t="s">
        <v>137</v>
      </c>
      <c r="B2525" s="161" t="s">
        <v>737</v>
      </c>
      <c r="C2525" s="172" t="s">
        <v>110</v>
      </c>
      <c r="D2525" s="172" t="s">
        <v>738</v>
      </c>
      <c r="E2525" s="162">
        <v>2</v>
      </c>
      <c r="F2525" s="172"/>
      <c r="G2525" s="172"/>
      <c r="H2525" s="172"/>
      <c r="I2525" s="174">
        <v>25.172000000000001</v>
      </c>
      <c r="J2525" s="174">
        <v>50.344000000000001</v>
      </c>
    </row>
    <row r="2526" spans="1:10" ht="24" customHeight="1" x14ac:dyDescent="0.2">
      <c r="A2526" s="172" t="s">
        <v>137</v>
      </c>
      <c r="B2526" s="161" t="s">
        <v>509</v>
      </c>
      <c r="C2526" s="172" t="s">
        <v>110</v>
      </c>
      <c r="D2526" s="172" t="s">
        <v>510</v>
      </c>
      <c r="E2526" s="162">
        <v>1</v>
      </c>
      <c r="F2526" s="172"/>
      <c r="G2526" s="172"/>
      <c r="H2526" s="172"/>
      <c r="I2526" s="174">
        <v>33.480499999999999</v>
      </c>
      <c r="J2526" s="174">
        <v>33.480499999999999</v>
      </c>
    </row>
    <row r="2527" spans="1:10" ht="24" customHeight="1" x14ac:dyDescent="0.2">
      <c r="A2527" s="172" t="s">
        <v>137</v>
      </c>
      <c r="B2527" s="161" t="s">
        <v>897</v>
      </c>
      <c r="C2527" s="172" t="s">
        <v>110</v>
      </c>
      <c r="D2527" s="172" t="s">
        <v>898</v>
      </c>
      <c r="E2527" s="162">
        <v>1</v>
      </c>
      <c r="F2527" s="172"/>
      <c r="G2527" s="172"/>
      <c r="H2527" s="172"/>
      <c r="I2527" s="174">
        <v>32.994399999999999</v>
      </c>
      <c r="J2527" s="174">
        <v>32.994399999999999</v>
      </c>
    </row>
    <row r="2528" spans="1:10" ht="24" customHeight="1" x14ac:dyDescent="0.2">
      <c r="A2528" s="172" t="s">
        <v>137</v>
      </c>
      <c r="B2528" s="161" t="s">
        <v>121</v>
      </c>
      <c r="C2528" s="172" t="s">
        <v>110</v>
      </c>
      <c r="D2528" s="172" t="s">
        <v>122</v>
      </c>
      <c r="E2528" s="162">
        <v>2</v>
      </c>
      <c r="F2528" s="172"/>
      <c r="G2528" s="172"/>
      <c r="H2528" s="172"/>
      <c r="I2528" s="174">
        <v>23.782399999999999</v>
      </c>
      <c r="J2528" s="174">
        <v>47.564799999999998</v>
      </c>
    </row>
    <row r="2529" spans="1:10" ht="20.100000000000001" customHeight="1" x14ac:dyDescent="0.2">
      <c r="A2529" s="345"/>
      <c r="B2529" s="345"/>
      <c r="C2529" s="345"/>
      <c r="D2529" s="345"/>
      <c r="E2529" s="345"/>
      <c r="F2529" s="345" t="s">
        <v>474</v>
      </c>
      <c r="G2529" s="345"/>
      <c r="H2529" s="345"/>
      <c r="I2529" s="345"/>
      <c r="J2529" s="163">
        <v>164.3837</v>
      </c>
    </row>
    <row r="2530" spans="1:10" ht="20.100000000000001" customHeight="1" x14ac:dyDescent="0.2">
      <c r="A2530" s="345"/>
      <c r="B2530" s="345"/>
      <c r="C2530" s="345"/>
      <c r="D2530" s="345"/>
      <c r="E2530" s="345"/>
      <c r="F2530" s="345" t="s">
        <v>475</v>
      </c>
      <c r="G2530" s="345"/>
      <c r="H2530" s="345"/>
      <c r="I2530" s="345"/>
      <c r="J2530" s="163">
        <v>0</v>
      </c>
    </row>
    <row r="2531" spans="1:10" ht="20.100000000000001" customHeight="1" x14ac:dyDescent="0.2">
      <c r="A2531" s="345"/>
      <c r="B2531" s="345"/>
      <c r="C2531" s="345"/>
      <c r="D2531" s="345"/>
      <c r="E2531" s="345"/>
      <c r="F2531" s="345" t="s">
        <v>476</v>
      </c>
      <c r="G2531" s="345"/>
      <c r="H2531" s="345"/>
      <c r="I2531" s="345"/>
      <c r="J2531" s="163">
        <v>200.05189999999999</v>
      </c>
    </row>
    <row r="2532" spans="1:10" ht="20.100000000000001" customHeight="1" x14ac:dyDescent="0.2">
      <c r="A2532" s="345"/>
      <c r="B2532" s="345"/>
      <c r="C2532" s="345"/>
      <c r="D2532" s="345"/>
      <c r="E2532" s="345"/>
      <c r="F2532" s="345" t="s">
        <v>477</v>
      </c>
      <c r="G2532" s="345"/>
      <c r="H2532" s="345"/>
      <c r="I2532" s="345"/>
      <c r="J2532" s="163">
        <v>0</v>
      </c>
    </row>
    <row r="2533" spans="1:10" ht="20.100000000000001" customHeight="1" x14ac:dyDescent="0.2">
      <c r="A2533" s="345"/>
      <c r="B2533" s="345"/>
      <c r="C2533" s="345"/>
      <c r="D2533" s="345"/>
      <c r="E2533" s="345"/>
      <c r="F2533" s="345" t="s">
        <v>478</v>
      </c>
      <c r="G2533" s="345"/>
      <c r="H2533" s="345"/>
      <c r="I2533" s="345"/>
      <c r="J2533" s="163">
        <v>0</v>
      </c>
    </row>
    <row r="2534" spans="1:10" ht="20.100000000000001" customHeight="1" x14ac:dyDescent="0.2">
      <c r="A2534" s="345"/>
      <c r="B2534" s="345"/>
      <c r="C2534" s="345"/>
      <c r="D2534" s="345"/>
      <c r="E2534" s="345"/>
      <c r="F2534" s="345" t="s">
        <v>479</v>
      </c>
      <c r="G2534" s="345"/>
      <c r="H2534" s="345"/>
      <c r="I2534" s="345"/>
      <c r="J2534" s="163">
        <v>4</v>
      </c>
    </row>
    <row r="2535" spans="1:10" ht="20.100000000000001" customHeight="1" x14ac:dyDescent="0.2">
      <c r="A2535" s="345"/>
      <c r="B2535" s="345"/>
      <c r="C2535" s="345"/>
      <c r="D2535" s="345"/>
      <c r="E2535" s="345"/>
      <c r="F2535" s="345" t="s">
        <v>480</v>
      </c>
      <c r="G2535" s="345"/>
      <c r="H2535" s="345"/>
      <c r="I2535" s="345"/>
      <c r="J2535" s="163">
        <v>50.012999999999998</v>
      </c>
    </row>
    <row r="2536" spans="1:10" ht="20.100000000000001" customHeight="1" x14ac:dyDescent="0.2">
      <c r="A2536" s="168" t="s">
        <v>179</v>
      </c>
      <c r="B2536" s="133" t="s">
        <v>9</v>
      </c>
      <c r="C2536" s="168" t="s">
        <v>8</v>
      </c>
      <c r="D2536" s="168" t="s">
        <v>521</v>
      </c>
      <c r="E2536" s="133" t="s">
        <v>471</v>
      </c>
      <c r="F2536" s="133" t="s">
        <v>268</v>
      </c>
      <c r="G2536" s="350" t="s">
        <v>513</v>
      </c>
      <c r="H2536" s="350"/>
      <c r="I2536" s="350"/>
      <c r="J2536" s="133" t="s">
        <v>473</v>
      </c>
    </row>
    <row r="2537" spans="1:10" ht="24" customHeight="1" x14ac:dyDescent="0.2">
      <c r="A2537" s="172" t="s">
        <v>137</v>
      </c>
      <c r="B2537" s="161" t="s">
        <v>110</v>
      </c>
      <c r="C2537" s="172" t="s">
        <v>1015</v>
      </c>
      <c r="D2537" s="172" t="s">
        <v>1016</v>
      </c>
      <c r="E2537" s="162">
        <v>11.775</v>
      </c>
      <c r="F2537" s="164" t="s">
        <v>524</v>
      </c>
      <c r="G2537" s="389">
        <v>9.9423999999999992</v>
      </c>
      <c r="H2537" s="389"/>
      <c r="I2537" s="386"/>
      <c r="J2537" s="174">
        <v>117.0718</v>
      </c>
    </row>
    <row r="2538" spans="1:10" ht="24" customHeight="1" x14ac:dyDescent="0.2">
      <c r="A2538" s="172" t="s">
        <v>137</v>
      </c>
      <c r="B2538" s="161" t="s">
        <v>110</v>
      </c>
      <c r="C2538" s="172" t="s">
        <v>1017</v>
      </c>
      <c r="D2538" s="172" t="s">
        <v>1018</v>
      </c>
      <c r="E2538" s="162">
        <v>1.4</v>
      </c>
      <c r="F2538" s="164" t="s">
        <v>25</v>
      </c>
      <c r="G2538" s="389">
        <v>149.334</v>
      </c>
      <c r="H2538" s="389"/>
      <c r="I2538" s="386"/>
      <c r="J2538" s="174">
        <v>209.0676</v>
      </c>
    </row>
    <row r="2539" spans="1:10" ht="20.100000000000001" customHeight="1" x14ac:dyDescent="0.2">
      <c r="A2539" s="345"/>
      <c r="B2539" s="345"/>
      <c r="C2539" s="345"/>
      <c r="D2539" s="345"/>
      <c r="E2539" s="345"/>
      <c r="F2539" s="345" t="s">
        <v>530</v>
      </c>
      <c r="G2539" s="345"/>
      <c r="H2539" s="345"/>
      <c r="I2539" s="345"/>
      <c r="J2539" s="163">
        <v>326.13940000000002</v>
      </c>
    </row>
    <row r="2540" spans="1:10" ht="20.100000000000001" customHeight="1" x14ac:dyDescent="0.2">
      <c r="A2540" s="168" t="s">
        <v>511</v>
      </c>
      <c r="B2540" s="133" t="s">
        <v>9</v>
      </c>
      <c r="C2540" s="168" t="s">
        <v>8</v>
      </c>
      <c r="D2540" s="168" t="s">
        <v>512</v>
      </c>
      <c r="E2540" s="133" t="s">
        <v>471</v>
      </c>
      <c r="F2540" s="133" t="s">
        <v>268</v>
      </c>
      <c r="G2540" s="350" t="s">
        <v>513</v>
      </c>
      <c r="H2540" s="350"/>
      <c r="I2540" s="350"/>
      <c r="J2540" s="133" t="s">
        <v>473</v>
      </c>
    </row>
    <row r="2541" spans="1:10" ht="26.1" customHeight="1" x14ac:dyDescent="0.2">
      <c r="A2541" s="170" t="s">
        <v>514</v>
      </c>
      <c r="B2541" s="155" t="s">
        <v>110</v>
      </c>
      <c r="C2541" s="170">
        <v>5212552</v>
      </c>
      <c r="D2541" s="170" t="s">
        <v>998</v>
      </c>
      <c r="E2541" s="157">
        <v>1</v>
      </c>
      <c r="F2541" s="156" t="s">
        <v>25</v>
      </c>
      <c r="G2541" s="388">
        <v>16.190000000000001</v>
      </c>
      <c r="H2541" s="388"/>
      <c r="I2541" s="387"/>
      <c r="J2541" s="173">
        <v>16.190000000000001</v>
      </c>
    </row>
    <row r="2542" spans="1:10" ht="20.100000000000001" customHeight="1" x14ac:dyDescent="0.2">
      <c r="A2542" s="345"/>
      <c r="B2542" s="345"/>
      <c r="C2542" s="345"/>
      <c r="D2542" s="345"/>
      <c r="E2542" s="345"/>
      <c r="F2542" s="345" t="s">
        <v>516</v>
      </c>
      <c r="G2542" s="345"/>
      <c r="H2542" s="345"/>
      <c r="I2542" s="345"/>
      <c r="J2542" s="163">
        <v>16.190000000000001</v>
      </c>
    </row>
    <row r="2543" spans="1:10" ht="20.100000000000001" customHeight="1" x14ac:dyDescent="0.2">
      <c r="A2543" s="168" t="s">
        <v>533</v>
      </c>
      <c r="B2543" s="133" t="s">
        <v>9</v>
      </c>
      <c r="C2543" s="168" t="s">
        <v>137</v>
      </c>
      <c r="D2543" s="168" t="s">
        <v>534</v>
      </c>
      <c r="E2543" s="133" t="s">
        <v>8</v>
      </c>
      <c r="F2543" s="133" t="s">
        <v>471</v>
      </c>
      <c r="G2543" s="169" t="s">
        <v>268</v>
      </c>
      <c r="H2543" s="350" t="s">
        <v>513</v>
      </c>
      <c r="I2543" s="350"/>
      <c r="J2543" s="133" t="s">
        <v>473</v>
      </c>
    </row>
    <row r="2544" spans="1:10" ht="51.95" customHeight="1" x14ac:dyDescent="0.2">
      <c r="A2544" s="170" t="s">
        <v>535</v>
      </c>
      <c r="B2544" s="155" t="s">
        <v>110</v>
      </c>
      <c r="C2544" s="170" t="s">
        <v>1015</v>
      </c>
      <c r="D2544" s="170" t="s">
        <v>851</v>
      </c>
      <c r="E2544" s="155">
        <v>5914333</v>
      </c>
      <c r="F2544" s="157">
        <v>1.1780000000000001E-2</v>
      </c>
      <c r="G2544" s="156" t="s">
        <v>120</v>
      </c>
      <c r="H2544" s="388">
        <v>34.340000000000003</v>
      </c>
      <c r="I2544" s="387"/>
      <c r="J2544" s="173">
        <v>0.40450000000000003</v>
      </c>
    </row>
    <row r="2545" spans="1:10" ht="39" customHeight="1" x14ac:dyDescent="0.2">
      <c r="A2545" s="170" t="s">
        <v>535</v>
      </c>
      <c r="B2545" s="155" t="s">
        <v>110</v>
      </c>
      <c r="C2545" s="170" t="s">
        <v>1017</v>
      </c>
      <c r="D2545" s="170" t="s">
        <v>536</v>
      </c>
      <c r="E2545" s="155">
        <v>5914655</v>
      </c>
      <c r="F2545" s="157">
        <v>6.2E-4</v>
      </c>
      <c r="G2545" s="156" t="s">
        <v>120</v>
      </c>
      <c r="H2545" s="388">
        <v>35.18</v>
      </c>
      <c r="I2545" s="387"/>
      <c r="J2545" s="173">
        <v>2.18E-2</v>
      </c>
    </row>
    <row r="2546" spans="1:10" ht="20.100000000000001" customHeight="1" x14ac:dyDescent="0.2">
      <c r="A2546" s="345"/>
      <c r="B2546" s="345"/>
      <c r="C2546" s="345"/>
      <c r="D2546" s="345"/>
      <c r="E2546" s="345"/>
      <c r="F2546" s="345" t="s">
        <v>537</v>
      </c>
      <c r="G2546" s="345"/>
      <c r="H2546" s="345"/>
      <c r="I2546" s="345"/>
      <c r="J2546" s="163">
        <v>0.42630000000000001</v>
      </c>
    </row>
    <row r="2547" spans="1:10" ht="20.100000000000001" customHeight="1" x14ac:dyDescent="0.2">
      <c r="A2547" s="168" t="s">
        <v>538</v>
      </c>
      <c r="B2547" s="133" t="s">
        <v>9</v>
      </c>
      <c r="C2547" s="168" t="s">
        <v>137</v>
      </c>
      <c r="D2547" s="168" t="s">
        <v>539</v>
      </c>
      <c r="E2547" s="133" t="s">
        <v>471</v>
      </c>
      <c r="F2547" s="133" t="s">
        <v>268</v>
      </c>
      <c r="G2547" s="348" t="s">
        <v>540</v>
      </c>
      <c r="H2547" s="350"/>
      <c r="I2547" s="350"/>
      <c r="J2547" s="133" t="s">
        <v>473</v>
      </c>
    </row>
    <row r="2548" spans="1:10" ht="20.100000000000001" customHeight="1" x14ac:dyDescent="0.2">
      <c r="A2548" s="169"/>
      <c r="B2548" s="169"/>
      <c r="C2548" s="169"/>
      <c r="D2548" s="169"/>
      <c r="E2548" s="169"/>
      <c r="F2548" s="169"/>
      <c r="G2548" s="169" t="s">
        <v>541</v>
      </c>
      <c r="H2548" s="169" t="s">
        <v>542</v>
      </c>
      <c r="I2548" s="169" t="s">
        <v>543</v>
      </c>
      <c r="J2548" s="169"/>
    </row>
    <row r="2549" spans="1:10" ht="50.1" customHeight="1" x14ac:dyDescent="0.2">
      <c r="A2549" s="170" t="s">
        <v>539</v>
      </c>
      <c r="B2549" s="155" t="s">
        <v>110</v>
      </c>
      <c r="C2549" s="170" t="s">
        <v>1015</v>
      </c>
      <c r="D2549" s="170" t="s">
        <v>1019</v>
      </c>
      <c r="E2549" s="157">
        <v>1.1780000000000001E-2</v>
      </c>
      <c r="F2549" s="156" t="s">
        <v>341</v>
      </c>
      <c r="G2549" s="155" t="s">
        <v>1134</v>
      </c>
      <c r="H2549" s="155" t="s">
        <v>1135</v>
      </c>
      <c r="I2549" s="155" t="s">
        <v>1136</v>
      </c>
      <c r="J2549" s="173">
        <v>0</v>
      </c>
    </row>
    <row r="2550" spans="1:10" ht="50.1" customHeight="1" x14ac:dyDescent="0.2">
      <c r="A2550" s="170" t="s">
        <v>539</v>
      </c>
      <c r="B2550" s="155" t="s">
        <v>110</v>
      </c>
      <c r="C2550" s="170" t="s">
        <v>1017</v>
      </c>
      <c r="D2550" s="170" t="s">
        <v>1020</v>
      </c>
      <c r="E2550" s="157">
        <v>6.2E-4</v>
      </c>
      <c r="F2550" s="156" t="s">
        <v>341</v>
      </c>
      <c r="G2550" s="155" t="s">
        <v>1134</v>
      </c>
      <c r="H2550" s="155" t="s">
        <v>1135</v>
      </c>
      <c r="I2550" s="155" t="s">
        <v>1136</v>
      </c>
      <c r="J2550" s="173">
        <v>0</v>
      </c>
    </row>
    <row r="2551" spans="1:10" ht="20.100000000000001" customHeight="1" x14ac:dyDescent="0.2">
      <c r="A2551" s="345"/>
      <c r="B2551" s="345"/>
      <c r="C2551" s="345"/>
      <c r="D2551" s="345"/>
      <c r="E2551" s="345"/>
      <c r="F2551" s="345" t="s">
        <v>547</v>
      </c>
      <c r="G2551" s="345"/>
      <c r="H2551" s="345"/>
      <c r="I2551" s="345"/>
      <c r="J2551" s="163">
        <v>0</v>
      </c>
    </row>
    <row r="2552" spans="1:10" ht="25.5" x14ac:dyDescent="0.2">
      <c r="A2552" s="171"/>
      <c r="B2552" s="171"/>
      <c r="C2552" s="171"/>
      <c r="D2552" s="171"/>
      <c r="E2552" s="171" t="s">
        <v>465</v>
      </c>
      <c r="F2552" s="159">
        <v>45.7182727</v>
      </c>
      <c r="G2552" s="171" t="s">
        <v>466</v>
      </c>
      <c r="H2552" s="159">
        <v>0</v>
      </c>
      <c r="I2552" s="171" t="s">
        <v>467</v>
      </c>
      <c r="J2552" s="159">
        <v>45.71827271001338</v>
      </c>
    </row>
    <row r="2553" spans="1:10" ht="15" thickBot="1" x14ac:dyDescent="0.25">
      <c r="A2553" s="171"/>
      <c r="B2553" s="171"/>
      <c r="C2553" s="171"/>
      <c r="D2553" s="171"/>
      <c r="E2553" s="171" t="s">
        <v>468</v>
      </c>
      <c r="F2553" s="159">
        <v>91.82</v>
      </c>
      <c r="G2553" s="171"/>
      <c r="H2553" s="384" t="s">
        <v>469</v>
      </c>
      <c r="I2553" s="384"/>
      <c r="J2553" s="159">
        <v>484.59</v>
      </c>
    </row>
    <row r="2554" spans="1:10" ht="0.95" customHeight="1" thickTop="1" x14ac:dyDescent="0.2">
      <c r="A2554" s="160"/>
      <c r="B2554" s="160"/>
      <c r="C2554" s="160"/>
      <c r="D2554" s="160"/>
      <c r="E2554" s="160"/>
      <c r="F2554" s="160"/>
      <c r="G2554" s="160"/>
      <c r="H2554" s="160"/>
      <c r="I2554" s="160"/>
      <c r="J2554" s="160"/>
    </row>
    <row r="2555" spans="1:10" ht="18" customHeight="1" x14ac:dyDescent="0.2">
      <c r="A2555" s="168"/>
      <c r="B2555" s="133" t="s">
        <v>8</v>
      </c>
      <c r="C2555" s="168" t="s">
        <v>9</v>
      </c>
      <c r="D2555" s="168" t="s">
        <v>10</v>
      </c>
      <c r="E2555" s="349" t="s">
        <v>454</v>
      </c>
      <c r="F2555" s="349"/>
      <c r="G2555" s="169" t="s">
        <v>11</v>
      </c>
      <c r="H2555" s="133" t="s">
        <v>12</v>
      </c>
      <c r="I2555" s="133" t="s">
        <v>13</v>
      </c>
      <c r="J2555" s="133" t="s">
        <v>15</v>
      </c>
    </row>
    <row r="2556" spans="1:10" ht="26.1" customHeight="1" x14ac:dyDescent="0.2">
      <c r="A2556" s="138" t="s">
        <v>133</v>
      </c>
      <c r="B2556" s="139" t="s">
        <v>1021</v>
      </c>
      <c r="C2556" s="138" t="s">
        <v>110</v>
      </c>
      <c r="D2556" s="138" t="s">
        <v>515</v>
      </c>
      <c r="E2556" s="385" t="s">
        <v>449</v>
      </c>
      <c r="F2556" s="385"/>
      <c r="G2556" s="140" t="s">
        <v>25</v>
      </c>
      <c r="H2556" s="154">
        <v>1</v>
      </c>
      <c r="I2556" s="141">
        <v>422.13</v>
      </c>
      <c r="J2556" s="141">
        <v>422.13</v>
      </c>
    </row>
    <row r="2557" spans="1:10" ht="15" customHeight="1" x14ac:dyDescent="0.2">
      <c r="A2557" s="349" t="s">
        <v>165</v>
      </c>
      <c r="B2557" s="350" t="s">
        <v>8</v>
      </c>
      <c r="C2557" s="349" t="s">
        <v>9</v>
      </c>
      <c r="D2557" s="349" t="s">
        <v>501</v>
      </c>
      <c r="E2557" s="350" t="s">
        <v>471</v>
      </c>
      <c r="F2557" s="348" t="s">
        <v>502</v>
      </c>
      <c r="G2557" s="350"/>
      <c r="H2557" s="348" t="s">
        <v>503</v>
      </c>
      <c r="I2557" s="350"/>
      <c r="J2557" s="350" t="s">
        <v>473</v>
      </c>
    </row>
    <row r="2558" spans="1:10" ht="15" customHeight="1" x14ac:dyDescent="0.2">
      <c r="A2558" s="350"/>
      <c r="B2558" s="350"/>
      <c r="C2558" s="350"/>
      <c r="D2558" s="350"/>
      <c r="E2558" s="350"/>
      <c r="F2558" s="133" t="s">
        <v>504</v>
      </c>
      <c r="G2558" s="133" t="s">
        <v>505</v>
      </c>
      <c r="H2558" s="133" t="s">
        <v>504</v>
      </c>
      <c r="I2558" s="133" t="s">
        <v>505</v>
      </c>
      <c r="J2558" s="350"/>
    </row>
    <row r="2559" spans="1:10" ht="24" customHeight="1" x14ac:dyDescent="0.2">
      <c r="A2559" s="172" t="s">
        <v>137</v>
      </c>
      <c r="B2559" s="161" t="s">
        <v>1007</v>
      </c>
      <c r="C2559" s="172" t="s">
        <v>110</v>
      </c>
      <c r="D2559" s="172" t="s">
        <v>1008</v>
      </c>
      <c r="E2559" s="162">
        <v>0.15060000000000001</v>
      </c>
      <c r="F2559" s="165">
        <v>1</v>
      </c>
      <c r="G2559" s="165">
        <v>0</v>
      </c>
      <c r="H2559" s="174">
        <v>0.36840000000000001</v>
      </c>
      <c r="I2559" s="174">
        <v>0.23899999999999999</v>
      </c>
      <c r="J2559" s="174">
        <v>5.5500000000000001E-2</v>
      </c>
    </row>
    <row r="2560" spans="1:10" ht="24" customHeight="1" x14ac:dyDescent="0.2">
      <c r="A2560" s="172" t="s">
        <v>137</v>
      </c>
      <c r="B2560" s="161" t="s">
        <v>1001</v>
      </c>
      <c r="C2560" s="172" t="s">
        <v>110</v>
      </c>
      <c r="D2560" s="172" t="s">
        <v>1002</v>
      </c>
      <c r="E2560" s="162">
        <v>0.48193000000000003</v>
      </c>
      <c r="F2560" s="165">
        <v>1</v>
      </c>
      <c r="G2560" s="165">
        <v>0</v>
      </c>
      <c r="H2560" s="174">
        <v>30.574400000000001</v>
      </c>
      <c r="I2560" s="174">
        <v>7.8083</v>
      </c>
      <c r="J2560" s="174">
        <v>14.7347</v>
      </c>
    </row>
    <row r="2561" spans="1:10" ht="24" customHeight="1" x14ac:dyDescent="0.2">
      <c r="A2561" s="172" t="s">
        <v>137</v>
      </c>
      <c r="B2561" s="161" t="s">
        <v>1009</v>
      </c>
      <c r="C2561" s="172" t="s">
        <v>110</v>
      </c>
      <c r="D2561" s="172" t="s">
        <v>1010</v>
      </c>
      <c r="E2561" s="162">
        <v>0.20080000000000001</v>
      </c>
      <c r="F2561" s="165">
        <v>1</v>
      </c>
      <c r="G2561" s="165">
        <v>0</v>
      </c>
      <c r="H2561" s="174">
        <v>14.838800000000001</v>
      </c>
      <c r="I2561" s="174">
        <v>9.4323999999999995</v>
      </c>
      <c r="J2561" s="174">
        <v>2.9796</v>
      </c>
    </row>
    <row r="2562" spans="1:10" ht="26.1" customHeight="1" x14ac:dyDescent="0.2">
      <c r="A2562" s="172" t="s">
        <v>137</v>
      </c>
      <c r="B2562" s="161" t="s">
        <v>1011</v>
      </c>
      <c r="C2562" s="172" t="s">
        <v>110</v>
      </c>
      <c r="D2562" s="172" t="s">
        <v>1012</v>
      </c>
      <c r="E2562" s="162">
        <v>0.48193000000000003</v>
      </c>
      <c r="F2562" s="165">
        <v>1</v>
      </c>
      <c r="G2562" s="165">
        <v>0</v>
      </c>
      <c r="H2562" s="174">
        <v>11.3207</v>
      </c>
      <c r="I2562" s="174">
        <v>7.1961000000000004</v>
      </c>
      <c r="J2562" s="174">
        <v>5.4558</v>
      </c>
    </row>
    <row r="2563" spans="1:10" ht="26.1" customHeight="1" x14ac:dyDescent="0.2">
      <c r="A2563" s="172" t="s">
        <v>137</v>
      </c>
      <c r="B2563" s="161" t="s">
        <v>1013</v>
      </c>
      <c r="C2563" s="172" t="s">
        <v>110</v>
      </c>
      <c r="D2563" s="172" t="s">
        <v>1014</v>
      </c>
      <c r="E2563" s="162">
        <v>0.48193000000000003</v>
      </c>
      <c r="F2563" s="165">
        <v>1</v>
      </c>
      <c r="G2563" s="165">
        <v>0</v>
      </c>
      <c r="H2563" s="174">
        <v>25.818200000000001</v>
      </c>
      <c r="I2563" s="174">
        <v>16.2759</v>
      </c>
      <c r="J2563" s="174">
        <v>12.442600000000001</v>
      </c>
    </row>
    <row r="2564" spans="1:10" ht="20.100000000000001" customHeight="1" x14ac:dyDescent="0.2">
      <c r="A2564" s="345"/>
      <c r="B2564" s="345"/>
      <c r="C2564" s="345"/>
      <c r="D2564" s="345"/>
      <c r="E2564" s="345"/>
      <c r="F2564" s="345" t="s">
        <v>508</v>
      </c>
      <c r="G2564" s="345"/>
      <c r="H2564" s="345"/>
      <c r="I2564" s="345"/>
      <c r="J2564" s="163">
        <v>35.668199999999999</v>
      </c>
    </row>
    <row r="2565" spans="1:10" ht="20.100000000000001" customHeight="1" x14ac:dyDescent="0.2">
      <c r="A2565" s="168" t="s">
        <v>169</v>
      </c>
      <c r="B2565" s="133" t="s">
        <v>8</v>
      </c>
      <c r="C2565" s="168" t="s">
        <v>9</v>
      </c>
      <c r="D2565" s="168" t="s">
        <v>470</v>
      </c>
      <c r="E2565" s="133" t="s">
        <v>471</v>
      </c>
      <c r="F2565" s="350" t="s">
        <v>472</v>
      </c>
      <c r="G2565" s="350"/>
      <c r="H2565" s="350"/>
      <c r="I2565" s="350"/>
      <c r="J2565" s="133" t="s">
        <v>473</v>
      </c>
    </row>
    <row r="2566" spans="1:10" ht="24" customHeight="1" x14ac:dyDescent="0.2">
      <c r="A2566" s="172" t="s">
        <v>137</v>
      </c>
      <c r="B2566" s="161" t="s">
        <v>737</v>
      </c>
      <c r="C2566" s="172" t="s">
        <v>110</v>
      </c>
      <c r="D2566" s="172" t="s">
        <v>738</v>
      </c>
      <c r="E2566" s="162">
        <v>2</v>
      </c>
      <c r="F2566" s="172"/>
      <c r="G2566" s="172"/>
      <c r="H2566" s="172"/>
      <c r="I2566" s="174">
        <v>25.172000000000001</v>
      </c>
      <c r="J2566" s="174">
        <v>50.344000000000001</v>
      </c>
    </row>
    <row r="2567" spans="1:10" ht="24" customHeight="1" x14ac:dyDescent="0.2">
      <c r="A2567" s="172" t="s">
        <v>137</v>
      </c>
      <c r="B2567" s="161" t="s">
        <v>509</v>
      </c>
      <c r="C2567" s="172" t="s">
        <v>110</v>
      </c>
      <c r="D2567" s="172" t="s">
        <v>510</v>
      </c>
      <c r="E2567" s="162">
        <v>1</v>
      </c>
      <c r="F2567" s="172"/>
      <c r="G2567" s="172"/>
      <c r="H2567" s="172"/>
      <c r="I2567" s="174">
        <v>33.480499999999999</v>
      </c>
      <c r="J2567" s="174">
        <v>33.480499999999999</v>
      </c>
    </row>
    <row r="2568" spans="1:10" ht="24" customHeight="1" x14ac:dyDescent="0.2">
      <c r="A2568" s="172" t="s">
        <v>137</v>
      </c>
      <c r="B2568" s="161" t="s">
        <v>897</v>
      </c>
      <c r="C2568" s="172" t="s">
        <v>110</v>
      </c>
      <c r="D2568" s="172" t="s">
        <v>898</v>
      </c>
      <c r="E2568" s="162">
        <v>1</v>
      </c>
      <c r="F2568" s="172"/>
      <c r="G2568" s="172"/>
      <c r="H2568" s="172"/>
      <c r="I2568" s="174">
        <v>32.994399999999999</v>
      </c>
      <c r="J2568" s="174">
        <v>32.994399999999999</v>
      </c>
    </row>
    <row r="2569" spans="1:10" ht="24" customHeight="1" x14ac:dyDescent="0.2">
      <c r="A2569" s="172" t="s">
        <v>137</v>
      </c>
      <c r="B2569" s="161" t="s">
        <v>121</v>
      </c>
      <c r="C2569" s="172" t="s">
        <v>110</v>
      </c>
      <c r="D2569" s="172" t="s">
        <v>122</v>
      </c>
      <c r="E2569" s="162">
        <v>2</v>
      </c>
      <c r="F2569" s="172"/>
      <c r="G2569" s="172"/>
      <c r="H2569" s="172"/>
      <c r="I2569" s="174">
        <v>23.782399999999999</v>
      </c>
      <c r="J2569" s="174">
        <v>47.564799999999998</v>
      </c>
    </row>
    <row r="2570" spans="1:10" ht="20.100000000000001" customHeight="1" x14ac:dyDescent="0.2">
      <c r="A2570" s="345"/>
      <c r="B2570" s="345"/>
      <c r="C2570" s="345"/>
      <c r="D2570" s="345"/>
      <c r="E2570" s="345"/>
      <c r="F2570" s="345" t="s">
        <v>474</v>
      </c>
      <c r="G2570" s="345"/>
      <c r="H2570" s="345"/>
      <c r="I2570" s="345"/>
      <c r="J2570" s="163">
        <v>164.3837</v>
      </c>
    </row>
    <row r="2571" spans="1:10" ht="20.100000000000001" customHeight="1" x14ac:dyDescent="0.2">
      <c r="A2571" s="345"/>
      <c r="B2571" s="345"/>
      <c r="C2571" s="345"/>
      <c r="D2571" s="345"/>
      <c r="E2571" s="345"/>
      <c r="F2571" s="345" t="s">
        <v>475</v>
      </c>
      <c r="G2571" s="345"/>
      <c r="H2571" s="345"/>
      <c r="I2571" s="345"/>
      <c r="J2571" s="163">
        <v>0</v>
      </c>
    </row>
    <row r="2572" spans="1:10" ht="20.100000000000001" customHeight="1" x14ac:dyDescent="0.2">
      <c r="A2572" s="345"/>
      <c r="B2572" s="345"/>
      <c r="C2572" s="345"/>
      <c r="D2572" s="345"/>
      <c r="E2572" s="345"/>
      <c r="F2572" s="345" t="s">
        <v>476</v>
      </c>
      <c r="G2572" s="345"/>
      <c r="H2572" s="345"/>
      <c r="I2572" s="345"/>
      <c r="J2572" s="163">
        <v>200.05189999999999</v>
      </c>
    </row>
    <row r="2573" spans="1:10" ht="20.100000000000001" customHeight="1" x14ac:dyDescent="0.2">
      <c r="A2573" s="345"/>
      <c r="B2573" s="345"/>
      <c r="C2573" s="345"/>
      <c r="D2573" s="345"/>
      <c r="E2573" s="345"/>
      <c r="F2573" s="345" t="s">
        <v>477</v>
      </c>
      <c r="G2573" s="345"/>
      <c r="H2573" s="345"/>
      <c r="I2573" s="345"/>
      <c r="J2573" s="163">
        <v>0</v>
      </c>
    </row>
    <row r="2574" spans="1:10" ht="20.100000000000001" customHeight="1" x14ac:dyDescent="0.2">
      <c r="A2574" s="345"/>
      <c r="B2574" s="345"/>
      <c r="C2574" s="345"/>
      <c r="D2574" s="345"/>
      <c r="E2574" s="345"/>
      <c r="F2574" s="345" t="s">
        <v>478</v>
      </c>
      <c r="G2574" s="345"/>
      <c r="H2574" s="345"/>
      <c r="I2574" s="345"/>
      <c r="J2574" s="163">
        <v>0</v>
      </c>
    </row>
    <row r="2575" spans="1:10" ht="20.100000000000001" customHeight="1" x14ac:dyDescent="0.2">
      <c r="A2575" s="345"/>
      <c r="B2575" s="345"/>
      <c r="C2575" s="345"/>
      <c r="D2575" s="345"/>
      <c r="E2575" s="345"/>
      <c r="F2575" s="345" t="s">
        <v>479</v>
      </c>
      <c r="G2575" s="345"/>
      <c r="H2575" s="345"/>
      <c r="I2575" s="345"/>
      <c r="J2575" s="163">
        <v>4</v>
      </c>
    </row>
    <row r="2576" spans="1:10" ht="20.100000000000001" customHeight="1" x14ac:dyDescent="0.2">
      <c r="A2576" s="345"/>
      <c r="B2576" s="345"/>
      <c r="C2576" s="345"/>
      <c r="D2576" s="345"/>
      <c r="E2576" s="345"/>
      <c r="F2576" s="345" t="s">
        <v>480</v>
      </c>
      <c r="G2576" s="345"/>
      <c r="H2576" s="345"/>
      <c r="I2576" s="345"/>
      <c r="J2576" s="163">
        <v>50.012999999999998</v>
      </c>
    </row>
    <row r="2577" spans="1:10" ht="20.100000000000001" customHeight="1" x14ac:dyDescent="0.2">
      <c r="A2577" s="168" t="s">
        <v>179</v>
      </c>
      <c r="B2577" s="133" t="s">
        <v>9</v>
      </c>
      <c r="C2577" s="168" t="s">
        <v>8</v>
      </c>
      <c r="D2577" s="168" t="s">
        <v>521</v>
      </c>
      <c r="E2577" s="133" t="s">
        <v>471</v>
      </c>
      <c r="F2577" s="133" t="s">
        <v>268</v>
      </c>
      <c r="G2577" s="350" t="s">
        <v>513</v>
      </c>
      <c r="H2577" s="350"/>
      <c r="I2577" s="350"/>
      <c r="J2577" s="133" t="s">
        <v>473</v>
      </c>
    </row>
    <row r="2578" spans="1:10" ht="24" customHeight="1" x14ac:dyDescent="0.2">
      <c r="A2578" s="172" t="s">
        <v>137</v>
      </c>
      <c r="B2578" s="161" t="s">
        <v>110</v>
      </c>
      <c r="C2578" s="172" t="s">
        <v>1015</v>
      </c>
      <c r="D2578" s="172" t="s">
        <v>1016</v>
      </c>
      <c r="E2578" s="162">
        <v>11.775</v>
      </c>
      <c r="F2578" s="164" t="s">
        <v>524</v>
      </c>
      <c r="G2578" s="389">
        <v>9.9423999999999992</v>
      </c>
      <c r="H2578" s="389"/>
      <c r="I2578" s="386"/>
      <c r="J2578" s="174">
        <v>117.0718</v>
      </c>
    </row>
    <row r="2579" spans="1:10" ht="24" customHeight="1" x14ac:dyDescent="0.2">
      <c r="A2579" s="172" t="s">
        <v>137</v>
      </c>
      <c r="B2579" s="161" t="s">
        <v>110</v>
      </c>
      <c r="C2579" s="172" t="s">
        <v>1017</v>
      </c>
      <c r="D2579" s="172" t="s">
        <v>1018</v>
      </c>
      <c r="E2579" s="162">
        <v>1</v>
      </c>
      <c r="F2579" s="164" t="s">
        <v>25</v>
      </c>
      <c r="G2579" s="389">
        <v>149.334</v>
      </c>
      <c r="H2579" s="389"/>
      <c r="I2579" s="386"/>
      <c r="J2579" s="174">
        <v>149.334</v>
      </c>
    </row>
    <row r="2580" spans="1:10" ht="24" customHeight="1" x14ac:dyDescent="0.2">
      <c r="A2580" s="172" t="s">
        <v>137</v>
      </c>
      <c r="B2580" s="161" t="s">
        <v>110</v>
      </c>
      <c r="C2580" s="172" t="s">
        <v>1022</v>
      </c>
      <c r="D2580" s="172" t="s">
        <v>1023</v>
      </c>
      <c r="E2580" s="162">
        <v>0.4</v>
      </c>
      <c r="F2580" s="164" t="s">
        <v>25</v>
      </c>
      <c r="G2580" s="389">
        <v>222.7414</v>
      </c>
      <c r="H2580" s="389"/>
      <c r="I2580" s="386"/>
      <c r="J2580" s="174">
        <v>89.096599999999995</v>
      </c>
    </row>
    <row r="2581" spans="1:10" ht="20.100000000000001" customHeight="1" x14ac:dyDescent="0.2">
      <c r="A2581" s="345"/>
      <c r="B2581" s="345"/>
      <c r="C2581" s="345"/>
      <c r="D2581" s="345"/>
      <c r="E2581" s="345"/>
      <c r="F2581" s="345" t="s">
        <v>530</v>
      </c>
      <c r="G2581" s="345"/>
      <c r="H2581" s="345"/>
      <c r="I2581" s="345"/>
      <c r="J2581" s="163">
        <v>355.50240000000002</v>
      </c>
    </row>
    <row r="2582" spans="1:10" ht="20.100000000000001" customHeight="1" x14ac:dyDescent="0.2">
      <c r="A2582" s="168" t="s">
        <v>511</v>
      </c>
      <c r="B2582" s="133" t="s">
        <v>9</v>
      </c>
      <c r="C2582" s="168" t="s">
        <v>8</v>
      </c>
      <c r="D2582" s="168" t="s">
        <v>512</v>
      </c>
      <c r="E2582" s="133" t="s">
        <v>471</v>
      </c>
      <c r="F2582" s="133" t="s">
        <v>268</v>
      </c>
      <c r="G2582" s="350" t="s">
        <v>513</v>
      </c>
      <c r="H2582" s="350"/>
      <c r="I2582" s="350"/>
      <c r="J2582" s="133" t="s">
        <v>473</v>
      </c>
    </row>
    <row r="2583" spans="1:10" ht="26.1" customHeight="1" x14ac:dyDescent="0.2">
      <c r="A2583" s="170" t="s">
        <v>514</v>
      </c>
      <c r="B2583" s="155" t="s">
        <v>110</v>
      </c>
      <c r="C2583" s="170">
        <v>5212552</v>
      </c>
      <c r="D2583" s="170" t="s">
        <v>998</v>
      </c>
      <c r="E2583" s="157">
        <v>1</v>
      </c>
      <c r="F2583" s="156" t="s">
        <v>25</v>
      </c>
      <c r="G2583" s="388">
        <v>16.190000000000001</v>
      </c>
      <c r="H2583" s="388"/>
      <c r="I2583" s="387"/>
      <c r="J2583" s="173">
        <v>16.190000000000001</v>
      </c>
    </row>
    <row r="2584" spans="1:10" ht="20.100000000000001" customHeight="1" x14ac:dyDescent="0.2">
      <c r="A2584" s="345"/>
      <c r="B2584" s="345"/>
      <c r="C2584" s="345"/>
      <c r="D2584" s="345"/>
      <c r="E2584" s="345"/>
      <c r="F2584" s="345" t="s">
        <v>516</v>
      </c>
      <c r="G2584" s="345"/>
      <c r="H2584" s="345"/>
      <c r="I2584" s="345"/>
      <c r="J2584" s="163">
        <v>16.190000000000001</v>
      </c>
    </row>
    <row r="2585" spans="1:10" ht="20.100000000000001" customHeight="1" x14ac:dyDescent="0.2">
      <c r="A2585" s="168" t="s">
        <v>533</v>
      </c>
      <c r="B2585" s="133" t="s">
        <v>9</v>
      </c>
      <c r="C2585" s="168" t="s">
        <v>137</v>
      </c>
      <c r="D2585" s="168" t="s">
        <v>534</v>
      </c>
      <c r="E2585" s="133" t="s">
        <v>8</v>
      </c>
      <c r="F2585" s="133" t="s">
        <v>471</v>
      </c>
      <c r="G2585" s="169" t="s">
        <v>268</v>
      </c>
      <c r="H2585" s="350" t="s">
        <v>513</v>
      </c>
      <c r="I2585" s="350"/>
      <c r="J2585" s="133" t="s">
        <v>473</v>
      </c>
    </row>
    <row r="2586" spans="1:10" ht="51.95" customHeight="1" x14ac:dyDescent="0.2">
      <c r="A2586" s="170" t="s">
        <v>535</v>
      </c>
      <c r="B2586" s="155" t="s">
        <v>110</v>
      </c>
      <c r="C2586" s="170" t="s">
        <v>1015</v>
      </c>
      <c r="D2586" s="170" t="s">
        <v>851</v>
      </c>
      <c r="E2586" s="155">
        <v>5914333</v>
      </c>
      <c r="F2586" s="157">
        <v>1.1780000000000001E-2</v>
      </c>
      <c r="G2586" s="156" t="s">
        <v>120</v>
      </c>
      <c r="H2586" s="388">
        <v>34.340000000000003</v>
      </c>
      <c r="I2586" s="387"/>
      <c r="J2586" s="173">
        <v>0.40450000000000003</v>
      </c>
    </row>
    <row r="2587" spans="1:10" ht="39" customHeight="1" x14ac:dyDescent="0.2">
      <c r="A2587" s="170" t="s">
        <v>535</v>
      </c>
      <c r="B2587" s="155" t="s">
        <v>110</v>
      </c>
      <c r="C2587" s="170" t="s">
        <v>1017</v>
      </c>
      <c r="D2587" s="170" t="s">
        <v>536</v>
      </c>
      <c r="E2587" s="155">
        <v>5914655</v>
      </c>
      <c r="F2587" s="157">
        <v>4.4000000000000002E-4</v>
      </c>
      <c r="G2587" s="156" t="s">
        <v>120</v>
      </c>
      <c r="H2587" s="388">
        <v>35.18</v>
      </c>
      <c r="I2587" s="387"/>
      <c r="J2587" s="173">
        <v>1.55E-2</v>
      </c>
    </row>
    <row r="2588" spans="1:10" ht="39" customHeight="1" x14ac:dyDescent="0.2">
      <c r="A2588" s="170" t="s">
        <v>535</v>
      </c>
      <c r="B2588" s="155" t="s">
        <v>110</v>
      </c>
      <c r="C2588" s="170" t="s">
        <v>1022</v>
      </c>
      <c r="D2588" s="170" t="s">
        <v>536</v>
      </c>
      <c r="E2588" s="155">
        <v>5914655</v>
      </c>
      <c r="F2588" s="157">
        <v>1.9000000000000001E-4</v>
      </c>
      <c r="G2588" s="156" t="s">
        <v>120</v>
      </c>
      <c r="H2588" s="388">
        <v>35.18</v>
      </c>
      <c r="I2588" s="387"/>
      <c r="J2588" s="173">
        <v>6.7000000000000002E-3</v>
      </c>
    </row>
    <row r="2589" spans="1:10" ht="20.100000000000001" customHeight="1" x14ac:dyDescent="0.2">
      <c r="A2589" s="345"/>
      <c r="B2589" s="345"/>
      <c r="C2589" s="345"/>
      <c r="D2589" s="345"/>
      <c r="E2589" s="345"/>
      <c r="F2589" s="345" t="s">
        <v>537</v>
      </c>
      <c r="G2589" s="345"/>
      <c r="H2589" s="345"/>
      <c r="I2589" s="345"/>
      <c r="J2589" s="163">
        <v>0.42670000000000002</v>
      </c>
    </row>
    <row r="2590" spans="1:10" ht="20.100000000000001" customHeight="1" x14ac:dyDescent="0.2">
      <c r="A2590" s="168" t="s">
        <v>538</v>
      </c>
      <c r="B2590" s="133" t="s">
        <v>9</v>
      </c>
      <c r="C2590" s="168" t="s">
        <v>137</v>
      </c>
      <c r="D2590" s="168" t="s">
        <v>539</v>
      </c>
      <c r="E2590" s="133" t="s">
        <v>471</v>
      </c>
      <c r="F2590" s="133" t="s">
        <v>268</v>
      </c>
      <c r="G2590" s="348" t="s">
        <v>540</v>
      </c>
      <c r="H2590" s="350"/>
      <c r="I2590" s="350"/>
      <c r="J2590" s="133" t="s">
        <v>473</v>
      </c>
    </row>
    <row r="2591" spans="1:10" ht="20.100000000000001" customHeight="1" x14ac:dyDescent="0.2">
      <c r="A2591" s="169"/>
      <c r="B2591" s="169"/>
      <c r="C2591" s="169"/>
      <c r="D2591" s="169"/>
      <c r="E2591" s="169"/>
      <c r="F2591" s="169"/>
      <c r="G2591" s="169" t="s">
        <v>541</v>
      </c>
      <c r="H2591" s="169" t="s">
        <v>542</v>
      </c>
      <c r="I2591" s="169" t="s">
        <v>543</v>
      </c>
      <c r="J2591" s="169"/>
    </row>
    <row r="2592" spans="1:10" ht="50.1" customHeight="1" x14ac:dyDescent="0.2">
      <c r="A2592" s="170" t="s">
        <v>539</v>
      </c>
      <c r="B2592" s="155" t="s">
        <v>110</v>
      </c>
      <c r="C2592" s="170" t="s">
        <v>1015</v>
      </c>
      <c r="D2592" s="170" t="s">
        <v>1019</v>
      </c>
      <c r="E2592" s="157">
        <v>1.1780000000000001E-2</v>
      </c>
      <c r="F2592" s="156" t="s">
        <v>341</v>
      </c>
      <c r="G2592" s="155" t="s">
        <v>1134</v>
      </c>
      <c r="H2592" s="155" t="s">
        <v>1135</v>
      </c>
      <c r="I2592" s="155" t="s">
        <v>1136</v>
      </c>
      <c r="J2592" s="173">
        <v>0</v>
      </c>
    </row>
    <row r="2593" spans="1:10" ht="50.1" customHeight="1" x14ac:dyDescent="0.2">
      <c r="A2593" s="170" t="s">
        <v>539</v>
      </c>
      <c r="B2593" s="155" t="s">
        <v>110</v>
      </c>
      <c r="C2593" s="170" t="s">
        <v>1017</v>
      </c>
      <c r="D2593" s="170" t="s">
        <v>1020</v>
      </c>
      <c r="E2593" s="157">
        <v>4.4000000000000002E-4</v>
      </c>
      <c r="F2593" s="156" t="s">
        <v>341</v>
      </c>
      <c r="G2593" s="155" t="s">
        <v>1134</v>
      </c>
      <c r="H2593" s="155" t="s">
        <v>1135</v>
      </c>
      <c r="I2593" s="155" t="s">
        <v>1136</v>
      </c>
      <c r="J2593" s="173">
        <v>0</v>
      </c>
    </row>
    <row r="2594" spans="1:10" ht="50.1" customHeight="1" x14ac:dyDescent="0.2">
      <c r="A2594" s="170" t="s">
        <v>539</v>
      </c>
      <c r="B2594" s="155" t="s">
        <v>110</v>
      </c>
      <c r="C2594" s="170" t="s">
        <v>1022</v>
      </c>
      <c r="D2594" s="170" t="s">
        <v>1024</v>
      </c>
      <c r="E2594" s="157">
        <v>1.9000000000000001E-4</v>
      </c>
      <c r="F2594" s="156" t="s">
        <v>341</v>
      </c>
      <c r="G2594" s="155" t="s">
        <v>1134</v>
      </c>
      <c r="H2594" s="155" t="s">
        <v>1135</v>
      </c>
      <c r="I2594" s="155" t="s">
        <v>1136</v>
      </c>
      <c r="J2594" s="173">
        <v>0</v>
      </c>
    </row>
    <row r="2595" spans="1:10" ht="20.100000000000001" customHeight="1" x14ac:dyDescent="0.2">
      <c r="A2595" s="345"/>
      <c r="B2595" s="345"/>
      <c r="C2595" s="345"/>
      <c r="D2595" s="345"/>
      <c r="E2595" s="345"/>
      <c r="F2595" s="345" t="s">
        <v>547</v>
      </c>
      <c r="G2595" s="345"/>
      <c r="H2595" s="345"/>
      <c r="I2595" s="345"/>
      <c r="J2595" s="163">
        <v>0</v>
      </c>
    </row>
    <row r="2596" spans="1:10" ht="25.5" x14ac:dyDescent="0.2">
      <c r="A2596" s="171"/>
      <c r="B2596" s="171"/>
      <c r="C2596" s="171"/>
      <c r="D2596" s="171"/>
      <c r="E2596" s="171" t="s">
        <v>465</v>
      </c>
      <c r="F2596" s="159">
        <v>45.71838834566978</v>
      </c>
      <c r="G2596" s="171" t="s">
        <v>466</v>
      </c>
      <c r="H2596" s="159">
        <v>0</v>
      </c>
      <c r="I2596" s="171" t="s">
        <v>467</v>
      </c>
      <c r="J2596" s="159">
        <v>45.71838834566978</v>
      </c>
    </row>
    <row r="2597" spans="1:10" ht="15" thickBot="1" x14ac:dyDescent="0.25">
      <c r="A2597" s="171"/>
      <c r="B2597" s="171"/>
      <c r="C2597" s="171"/>
      <c r="D2597" s="171"/>
      <c r="E2597" s="171" t="s">
        <v>468</v>
      </c>
      <c r="F2597" s="159">
        <v>98.69</v>
      </c>
      <c r="G2597" s="171"/>
      <c r="H2597" s="384" t="s">
        <v>469</v>
      </c>
      <c r="I2597" s="384"/>
      <c r="J2597" s="159">
        <v>520.82000000000005</v>
      </c>
    </row>
    <row r="2598" spans="1:10" ht="0.95" customHeight="1" thickTop="1" x14ac:dyDescent="0.2">
      <c r="A2598" s="160"/>
      <c r="B2598" s="160"/>
      <c r="C2598" s="160"/>
      <c r="D2598" s="160"/>
      <c r="E2598" s="160"/>
      <c r="F2598" s="160"/>
      <c r="G2598" s="160"/>
      <c r="H2598" s="160"/>
      <c r="I2598" s="160"/>
      <c r="J2598" s="160"/>
    </row>
    <row r="2599" spans="1:10" ht="18" customHeight="1" x14ac:dyDescent="0.2">
      <c r="A2599" s="168"/>
      <c r="B2599" s="133" t="s">
        <v>8</v>
      </c>
      <c r="C2599" s="168" t="s">
        <v>9</v>
      </c>
      <c r="D2599" s="168" t="s">
        <v>10</v>
      </c>
      <c r="E2599" s="349" t="s">
        <v>454</v>
      </c>
      <c r="F2599" s="349"/>
      <c r="G2599" s="169" t="s">
        <v>11</v>
      </c>
      <c r="H2599" s="133" t="s">
        <v>12</v>
      </c>
      <c r="I2599" s="133" t="s">
        <v>13</v>
      </c>
      <c r="J2599" s="133" t="s">
        <v>15</v>
      </c>
    </row>
    <row r="2600" spans="1:10" ht="26.1" customHeight="1" x14ac:dyDescent="0.2">
      <c r="A2600" s="138" t="s">
        <v>133</v>
      </c>
      <c r="B2600" s="139" t="s">
        <v>1025</v>
      </c>
      <c r="C2600" s="138" t="s">
        <v>110</v>
      </c>
      <c r="D2600" s="138" t="s">
        <v>661</v>
      </c>
      <c r="E2600" s="385" t="s">
        <v>449</v>
      </c>
      <c r="F2600" s="385"/>
      <c r="G2600" s="140" t="s">
        <v>25</v>
      </c>
      <c r="H2600" s="154">
        <v>1</v>
      </c>
      <c r="I2600" s="141">
        <v>613.41</v>
      </c>
      <c r="J2600" s="141">
        <v>613.41</v>
      </c>
    </row>
    <row r="2601" spans="1:10" ht="15" customHeight="1" x14ac:dyDescent="0.2">
      <c r="A2601" s="349" t="s">
        <v>165</v>
      </c>
      <c r="B2601" s="350" t="s">
        <v>8</v>
      </c>
      <c r="C2601" s="349" t="s">
        <v>9</v>
      </c>
      <c r="D2601" s="349" t="s">
        <v>501</v>
      </c>
      <c r="E2601" s="350" t="s">
        <v>471</v>
      </c>
      <c r="F2601" s="348" t="s">
        <v>502</v>
      </c>
      <c r="G2601" s="350"/>
      <c r="H2601" s="348" t="s">
        <v>503</v>
      </c>
      <c r="I2601" s="350"/>
      <c r="J2601" s="350" t="s">
        <v>473</v>
      </c>
    </row>
    <row r="2602" spans="1:10" ht="15" customHeight="1" x14ac:dyDescent="0.2">
      <c r="A2602" s="350"/>
      <c r="B2602" s="350"/>
      <c r="C2602" s="350"/>
      <c r="D2602" s="350"/>
      <c r="E2602" s="350"/>
      <c r="F2602" s="133" t="s">
        <v>504</v>
      </c>
      <c r="G2602" s="133" t="s">
        <v>505</v>
      </c>
      <c r="H2602" s="133" t="s">
        <v>504</v>
      </c>
      <c r="I2602" s="133" t="s">
        <v>505</v>
      </c>
      <c r="J2602" s="350"/>
    </row>
    <row r="2603" spans="1:10" ht="24" customHeight="1" x14ac:dyDescent="0.2">
      <c r="A2603" s="172" t="s">
        <v>137</v>
      </c>
      <c r="B2603" s="161" t="s">
        <v>1007</v>
      </c>
      <c r="C2603" s="172" t="s">
        <v>110</v>
      </c>
      <c r="D2603" s="172" t="s">
        <v>1008</v>
      </c>
      <c r="E2603" s="162">
        <v>0.15060000000000001</v>
      </c>
      <c r="F2603" s="165">
        <v>1</v>
      </c>
      <c r="G2603" s="165">
        <v>0</v>
      </c>
      <c r="H2603" s="174">
        <v>0.36840000000000001</v>
      </c>
      <c r="I2603" s="174">
        <v>0.23899999999999999</v>
      </c>
      <c r="J2603" s="174">
        <v>5.5500000000000001E-2</v>
      </c>
    </row>
    <row r="2604" spans="1:10" ht="24" customHeight="1" x14ac:dyDescent="0.2">
      <c r="A2604" s="172" t="s">
        <v>137</v>
      </c>
      <c r="B2604" s="161" t="s">
        <v>1001</v>
      </c>
      <c r="C2604" s="172" t="s">
        <v>110</v>
      </c>
      <c r="D2604" s="172" t="s">
        <v>1002</v>
      </c>
      <c r="E2604" s="162">
        <v>0.48193000000000003</v>
      </c>
      <c r="F2604" s="165">
        <v>1</v>
      </c>
      <c r="G2604" s="165">
        <v>0</v>
      </c>
      <c r="H2604" s="174">
        <v>30.574400000000001</v>
      </c>
      <c r="I2604" s="174">
        <v>7.8083</v>
      </c>
      <c r="J2604" s="174">
        <v>14.7347</v>
      </c>
    </row>
    <row r="2605" spans="1:10" ht="24" customHeight="1" x14ac:dyDescent="0.2">
      <c r="A2605" s="172" t="s">
        <v>137</v>
      </c>
      <c r="B2605" s="161" t="s">
        <v>1009</v>
      </c>
      <c r="C2605" s="172" t="s">
        <v>110</v>
      </c>
      <c r="D2605" s="172" t="s">
        <v>1010</v>
      </c>
      <c r="E2605" s="162">
        <v>0.20080000000000001</v>
      </c>
      <c r="F2605" s="165">
        <v>1</v>
      </c>
      <c r="G2605" s="165">
        <v>0</v>
      </c>
      <c r="H2605" s="174">
        <v>14.838800000000001</v>
      </c>
      <c r="I2605" s="174">
        <v>9.4323999999999995</v>
      </c>
      <c r="J2605" s="174">
        <v>2.9796</v>
      </c>
    </row>
    <row r="2606" spans="1:10" ht="26.1" customHeight="1" x14ac:dyDescent="0.2">
      <c r="A2606" s="172" t="s">
        <v>137</v>
      </c>
      <c r="B2606" s="161" t="s">
        <v>1011</v>
      </c>
      <c r="C2606" s="172" t="s">
        <v>110</v>
      </c>
      <c r="D2606" s="172" t="s">
        <v>1012</v>
      </c>
      <c r="E2606" s="162">
        <v>0.48193000000000003</v>
      </c>
      <c r="F2606" s="165">
        <v>1</v>
      </c>
      <c r="G2606" s="165">
        <v>0</v>
      </c>
      <c r="H2606" s="174">
        <v>11.3207</v>
      </c>
      <c r="I2606" s="174">
        <v>7.1961000000000004</v>
      </c>
      <c r="J2606" s="174">
        <v>5.4558</v>
      </c>
    </row>
    <row r="2607" spans="1:10" ht="20.100000000000001" customHeight="1" x14ac:dyDescent="0.2">
      <c r="A2607" s="345"/>
      <c r="B2607" s="345"/>
      <c r="C2607" s="345"/>
      <c r="D2607" s="345"/>
      <c r="E2607" s="345"/>
      <c r="F2607" s="345" t="s">
        <v>508</v>
      </c>
      <c r="G2607" s="345"/>
      <c r="H2607" s="345"/>
      <c r="I2607" s="345"/>
      <c r="J2607" s="163">
        <v>23.2256</v>
      </c>
    </row>
    <row r="2608" spans="1:10" ht="20.100000000000001" customHeight="1" x14ac:dyDescent="0.2">
      <c r="A2608" s="168" t="s">
        <v>169</v>
      </c>
      <c r="B2608" s="133" t="s">
        <v>8</v>
      </c>
      <c r="C2608" s="168" t="s">
        <v>9</v>
      </c>
      <c r="D2608" s="168" t="s">
        <v>470</v>
      </c>
      <c r="E2608" s="133" t="s">
        <v>471</v>
      </c>
      <c r="F2608" s="350" t="s">
        <v>472</v>
      </c>
      <c r="G2608" s="350"/>
      <c r="H2608" s="350"/>
      <c r="I2608" s="350"/>
      <c r="J2608" s="133" t="s">
        <v>473</v>
      </c>
    </row>
    <row r="2609" spans="1:10" ht="24" customHeight="1" x14ac:dyDescent="0.2">
      <c r="A2609" s="172" t="s">
        <v>137</v>
      </c>
      <c r="B2609" s="161" t="s">
        <v>737</v>
      </c>
      <c r="C2609" s="172" t="s">
        <v>110</v>
      </c>
      <c r="D2609" s="172" t="s">
        <v>738</v>
      </c>
      <c r="E2609" s="162">
        <v>2</v>
      </c>
      <c r="F2609" s="172"/>
      <c r="G2609" s="172"/>
      <c r="H2609" s="172"/>
      <c r="I2609" s="174">
        <v>25.172000000000001</v>
      </c>
      <c r="J2609" s="174">
        <v>50.344000000000001</v>
      </c>
    </row>
    <row r="2610" spans="1:10" ht="24" customHeight="1" x14ac:dyDescent="0.2">
      <c r="A2610" s="172" t="s">
        <v>137</v>
      </c>
      <c r="B2610" s="161" t="s">
        <v>509</v>
      </c>
      <c r="C2610" s="172" t="s">
        <v>110</v>
      </c>
      <c r="D2610" s="172" t="s">
        <v>510</v>
      </c>
      <c r="E2610" s="162">
        <v>1</v>
      </c>
      <c r="F2610" s="172"/>
      <c r="G2610" s="172"/>
      <c r="H2610" s="172"/>
      <c r="I2610" s="174">
        <v>33.480499999999999</v>
      </c>
      <c r="J2610" s="174">
        <v>33.480499999999999</v>
      </c>
    </row>
    <row r="2611" spans="1:10" ht="24" customHeight="1" x14ac:dyDescent="0.2">
      <c r="A2611" s="172" t="s">
        <v>137</v>
      </c>
      <c r="B2611" s="161" t="s">
        <v>897</v>
      </c>
      <c r="C2611" s="172" t="s">
        <v>110</v>
      </c>
      <c r="D2611" s="172" t="s">
        <v>898</v>
      </c>
      <c r="E2611" s="162">
        <v>1</v>
      </c>
      <c r="F2611" s="172"/>
      <c r="G2611" s="172"/>
      <c r="H2611" s="172"/>
      <c r="I2611" s="174">
        <v>32.994399999999999</v>
      </c>
      <c r="J2611" s="174">
        <v>32.994399999999999</v>
      </c>
    </row>
    <row r="2612" spans="1:10" ht="24" customHeight="1" x14ac:dyDescent="0.2">
      <c r="A2612" s="172" t="s">
        <v>137</v>
      </c>
      <c r="B2612" s="161" t="s">
        <v>121</v>
      </c>
      <c r="C2612" s="172" t="s">
        <v>110</v>
      </c>
      <c r="D2612" s="172" t="s">
        <v>122</v>
      </c>
      <c r="E2612" s="162">
        <v>2</v>
      </c>
      <c r="F2612" s="172"/>
      <c r="G2612" s="172"/>
      <c r="H2612" s="172"/>
      <c r="I2612" s="174">
        <v>23.782399999999999</v>
      </c>
      <c r="J2612" s="174">
        <v>47.564799999999998</v>
      </c>
    </row>
    <row r="2613" spans="1:10" ht="20.100000000000001" customHeight="1" x14ac:dyDescent="0.2">
      <c r="A2613" s="345"/>
      <c r="B2613" s="345"/>
      <c r="C2613" s="345"/>
      <c r="D2613" s="345"/>
      <c r="E2613" s="345"/>
      <c r="F2613" s="345" t="s">
        <v>474</v>
      </c>
      <c r="G2613" s="345"/>
      <c r="H2613" s="345"/>
      <c r="I2613" s="345"/>
      <c r="J2613" s="163">
        <v>164.3837</v>
      </c>
    </row>
    <row r="2614" spans="1:10" ht="20.100000000000001" customHeight="1" x14ac:dyDescent="0.2">
      <c r="A2614" s="345"/>
      <c r="B2614" s="345"/>
      <c r="C2614" s="345"/>
      <c r="D2614" s="345"/>
      <c r="E2614" s="345"/>
      <c r="F2614" s="345" t="s">
        <v>475</v>
      </c>
      <c r="G2614" s="345"/>
      <c r="H2614" s="345"/>
      <c r="I2614" s="345"/>
      <c r="J2614" s="163">
        <v>0</v>
      </c>
    </row>
    <row r="2615" spans="1:10" ht="20.100000000000001" customHeight="1" x14ac:dyDescent="0.2">
      <c r="A2615" s="345"/>
      <c r="B2615" s="345"/>
      <c r="C2615" s="345"/>
      <c r="D2615" s="345"/>
      <c r="E2615" s="345"/>
      <c r="F2615" s="345" t="s">
        <v>476</v>
      </c>
      <c r="G2615" s="345"/>
      <c r="H2615" s="345"/>
      <c r="I2615" s="345"/>
      <c r="J2615" s="163">
        <v>187.60929999999999</v>
      </c>
    </row>
    <row r="2616" spans="1:10" ht="20.100000000000001" customHeight="1" x14ac:dyDescent="0.2">
      <c r="A2616" s="345"/>
      <c r="B2616" s="345"/>
      <c r="C2616" s="345"/>
      <c r="D2616" s="345"/>
      <c r="E2616" s="345"/>
      <c r="F2616" s="345" t="s">
        <v>477</v>
      </c>
      <c r="G2616" s="345"/>
      <c r="H2616" s="345"/>
      <c r="I2616" s="345"/>
      <c r="J2616" s="163">
        <v>0</v>
      </c>
    </row>
    <row r="2617" spans="1:10" ht="20.100000000000001" customHeight="1" x14ac:dyDescent="0.2">
      <c r="A2617" s="345"/>
      <c r="B2617" s="345"/>
      <c r="C2617" s="345"/>
      <c r="D2617" s="345"/>
      <c r="E2617" s="345"/>
      <c r="F2617" s="345" t="s">
        <v>478</v>
      </c>
      <c r="G2617" s="345"/>
      <c r="H2617" s="345"/>
      <c r="I2617" s="345"/>
      <c r="J2617" s="163">
        <v>0</v>
      </c>
    </row>
    <row r="2618" spans="1:10" ht="20.100000000000001" customHeight="1" x14ac:dyDescent="0.2">
      <c r="A2618" s="345"/>
      <c r="B2618" s="345"/>
      <c r="C2618" s="345"/>
      <c r="D2618" s="345"/>
      <c r="E2618" s="345"/>
      <c r="F2618" s="345" t="s">
        <v>479</v>
      </c>
      <c r="G2618" s="345"/>
      <c r="H2618" s="345"/>
      <c r="I2618" s="345"/>
      <c r="J2618" s="163">
        <v>4</v>
      </c>
    </row>
    <row r="2619" spans="1:10" ht="20.100000000000001" customHeight="1" x14ac:dyDescent="0.2">
      <c r="A2619" s="345"/>
      <c r="B2619" s="345"/>
      <c r="C2619" s="345"/>
      <c r="D2619" s="345"/>
      <c r="E2619" s="345"/>
      <c r="F2619" s="345" t="s">
        <v>480</v>
      </c>
      <c r="G2619" s="345"/>
      <c r="H2619" s="345"/>
      <c r="I2619" s="345"/>
      <c r="J2619" s="163">
        <v>46.902299999999997</v>
      </c>
    </row>
    <row r="2620" spans="1:10" ht="20.100000000000001" customHeight="1" x14ac:dyDescent="0.2">
      <c r="A2620" s="168" t="s">
        <v>179</v>
      </c>
      <c r="B2620" s="133" t="s">
        <v>9</v>
      </c>
      <c r="C2620" s="168" t="s">
        <v>8</v>
      </c>
      <c r="D2620" s="168" t="s">
        <v>521</v>
      </c>
      <c r="E2620" s="133" t="s">
        <v>471</v>
      </c>
      <c r="F2620" s="133" t="s">
        <v>268</v>
      </c>
      <c r="G2620" s="350" t="s">
        <v>513</v>
      </c>
      <c r="H2620" s="350"/>
      <c r="I2620" s="350"/>
      <c r="J2620" s="133" t="s">
        <v>473</v>
      </c>
    </row>
    <row r="2621" spans="1:10" ht="24" customHeight="1" x14ac:dyDescent="0.2">
      <c r="A2621" s="172" t="s">
        <v>137</v>
      </c>
      <c r="B2621" s="161" t="s">
        <v>110</v>
      </c>
      <c r="C2621" s="172" t="s">
        <v>1015</v>
      </c>
      <c r="D2621" s="172" t="s">
        <v>1016</v>
      </c>
      <c r="E2621" s="162">
        <v>11.775</v>
      </c>
      <c r="F2621" s="164" t="s">
        <v>524</v>
      </c>
      <c r="G2621" s="389">
        <v>9.9423999999999992</v>
      </c>
      <c r="H2621" s="389"/>
      <c r="I2621" s="386"/>
      <c r="J2621" s="174">
        <v>117.0718</v>
      </c>
    </row>
    <row r="2622" spans="1:10" ht="26.1" customHeight="1" x14ac:dyDescent="0.2">
      <c r="A2622" s="172" t="s">
        <v>137</v>
      </c>
      <c r="B2622" s="161" t="s">
        <v>110</v>
      </c>
      <c r="C2622" s="172" t="s">
        <v>1026</v>
      </c>
      <c r="D2622" s="172" t="s">
        <v>1027</v>
      </c>
      <c r="E2622" s="162">
        <v>1</v>
      </c>
      <c r="F2622" s="164" t="s">
        <v>25</v>
      </c>
      <c r="G2622" s="389">
        <v>432.83019999999999</v>
      </c>
      <c r="H2622" s="389"/>
      <c r="I2622" s="386"/>
      <c r="J2622" s="174">
        <v>432.83019999999999</v>
      </c>
    </row>
    <row r="2623" spans="1:10" ht="20.100000000000001" customHeight="1" x14ac:dyDescent="0.2">
      <c r="A2623" s="345"/>
      <c r="B2623" s="345"/>
      <c r="C2623" s="345"/>
      <c r="D2623" s="345"/>
      <c r="E2623" s="345"/>
      <c r="F2623" s="345" t="s">
        <v>530</v>
      </c>
      <c r="G2623" s="345"/>
      <c r="H2623" s="345"/>
      <c r="I2623" s="345"/>
      <c r="J2623" s="163">
        <v>549.90200000000004</v>
      </c>
    </row>
    <row r="2624" spans="1:10" ht="20.100000000000001" customHeight="1" x14ac:dyDescent="0.2">
      <c r="A2624" s="168" t="s">
        <v>511</v>
      </c>
      <c r="B2624" s="133" t="s">
        <v>9</v>
      </c>
      <c r="C2624" s="168" t="s">
        <v>8</v>
      </c>
      <c r="D2624" s="168" t="s">
        <v>512</v>
      </c>
      <c r="E2624" s="133" t="s">
        <v>471</v>
      </c>
      <c r="F2624" s="133" t="s">
        <v>268</v>
      </c>
      <c r="G2624" s="350" t="s">
        <v>513</v>
      </c>
      <c r="H2624" s="350"/>
      <c r="I2624" s="350"/>
      <c r="J2624" s="133" t="s">
        <v>473</v>
      </c>
    </row>
    <row r="2625" spans="1:10" ht="26.1" customHeight="1" x14ac:dyDescent="0.2">
      <c r="A2625" s="170" t="s">
        <v>514</v>
      </c>
      <c r="B2625" s="155" t="s">
        <v>110</v>
      </c>
      <c r="C2625" s="170">
        <v>5212552</v>
      </c>
      <c r="D2625" s="170" t="s">
        <v>998</v>
      </c>
      <c r="E2625" s="157">
        <v>1</v>
      </c>
      <c r="F2625" s="156" t="s">
        <v>25</v>
      </c>
      <c r="G2625" s="388">
        <v>16.190000000000001</v>
      </c>
      <c r="H2625" s="388"/>
      <c r="I2625" s="387"/>
      <c r="J2625" s="173">
        <v>16.190000000000001</v>
      </c>
    </row>
    <row r="2626" spans="1:10" ht="20.100000000000001" customHeight="1" x14ac:dyDescent="0.2">
      <c r="A2626" s="345"/>
      <c r="B2626" s="345"/>
      <c r="C2626" s="345"/>
      <c r="D2626" s="345"/>
      <c r="E2626" s="345"/>
      <c r="F2626" s="345" t="s">
        <v>516</v>
      </c>
      <c r="G2626" s="345"/>
      <c r="H2626" s="345"/>
      <c r="I2626" s="345"/>
      <c r="J2626" s="163">
        <v>16.190000000000001</v>
      </c>
    </row>
    <row r="2627" spans="1:10" ht="20.100000000000001" customHeight="1" x14ac:dyDescent="0.2">
      <c r="A2627" s="168" t="s">
        <v>533</v>
      </c>
      <c r="B2627" s="133" t="s">
        <v>9</v>
      </c>
      <c r="C2627" s="168" t="s">
        <v>137</v>
      </c>
      <c r="D2627" s="168" t="s">
        <v>534</v>
      </c>
      <c r="E2627" s="133" t="s">
        <v>8</v>
      </c>
      <c r="F2627" s="133" t="s">
        <v>471</v>
      </c>
      <c r="G2627" s="169" t="s">
        <v>268</v>
      </c>
      <c r="H2627" s="350" t="s">
        <v>513</v>
      </c>
      <c r="I2627" s="350"/>
      <c r="J2627" s="133" t="s">
        <v>473</v>
      </c>
    </row>
    <row r="2628" spans="1:10" ht="51.95" customHeight="1" x14ac:dyDescent="0.2">
      <c r="A2628" s="170" t="s">
        <v>535</v>
      </c>
      <c r="B2628" s="155" t="s">
        <v>110</v>
      </c>
      <c r="C2628" s="170" t="s">
        <v>1015</v>
      </c>
      <c r="D2628" s="170" t="s">
        <v>851</v>
      </c>
      <c r="E2628" s="155">
        <v>5914333</v>
      </c>
      <c r="F2628" s="157">
        <v>1.1780000000000001E-2</v>
      </c>
      <c r="G2628" s="156" t="s">
        <v>120</v>
      </c>
      <c r="H2628" s="388">
        <v>34.340000000000003</v>
      </c>
      <c r="I2628" s="387"/>
      <c r="J2628" s="173">
        <v>0.40450000000000003</v>
      </c>
    </row>
    <row r="2629" spans="1:10" ht="39" customHeight="1" x14ac:dyDescent="0.2">
      <c r="A2629" s="170" t="s">
        <v>535</v>
      </c>
      <c r="B2629" s="155" t="s">
        <v>110</v>
      </c>
      <c r="C2629" s="170" t="s">
        <v>1026</v>
      </c>
      <c r="D2629" s="170" t="s">
        <v>536</v>
      </c>
      <c r="E2629" s="155">
        <v>5914655</v>
      </c>
      <c r="F2629" s="157">
        <v>4.4000000000000002E-4</v>
      </c>
      <c r="G2629" s="156" t="s">
        <v>120</v>
      </c>
      <c r="H2629" s="388">
        <v>35.18</v>
      </c>
      <c r="I2629" s="387"/>
      <c r="J2629" s="173">
        <v>1.55E-2</v>
      </c>
    </row>
    <row r="2630" spans="1:10" ht="20.100000000000001" customHeight="1" x14ac:dyDescent="0.2">
      <c r="A2630" s="345"/>
      <c r="B2630" s="345"/>
      <c r="C2630" s="345"/>
      <c r="D2630" s="345"/>
      <c r="E2630" s="345"/>
      <c r="F2630" s="345" t="s">
        <v>537</v>
      </c>
      <c r="G2630" s="345"/>
      <c r="H2630" s="345"/>
      <c r="I2630" s="345"/>
      <c r="J2630" s="163">
        <v>0.42</v>
      </c>
    </row>
    <row r="2631" spans="1:10" ht="20.100000000000001" customHeight="1" x14ac:dyDescent="0.2">
      <c r="A2631" s="168" t="s">
        <v>538</v>
      </c>
      <c r="B2631" s="133" t="s">
        <v>9</v>
      </c>
      <c r="C2631" s="168" t="s">
        <v>137</v>
      </c>
      <c r="D2631" s="168" t="s">
        <v>539</v>
      </c>
      <c r="E2631" s="133" t="s">
        <v>471</v>
      </c>
      <c r="F2631" s="133" t="s">
        <v>268</v>
      </c>
      <c r="G2631" s="348" t="s">
        <v>540</v>
      </c>
      <c r="H2631" s="350"/>
      <c r="I2631" s="350"/>
      <c r="J2631" s="133" t="s">
        <v>473</v>
      </c>
    </row>
    <row r="2632" spans="1:10" ht="20.100000000000001" customHeight="1" x14ac:dyDescent="0.2">
      <c r="A2632" s="169"/>
      <c r="B2632" s="169"/>
      <c r="C2632" s="169"/>
      <c r="D2632" s="169"/>
      <c r="E2632" s="169"/>
      <c r="F2632" s="169"/>
      <c r="G2632" s="169" t="s">
        <v>541</v>
      </c>
      <c r="H2632" s="169" t="s">
        <v>542</v>
      </c>
      <c r="I2632" s="169" t="s">
        <v>543</v>
      </c>
      <c r="J2632" s="169"/>
    </row>
    <row r="2633" spans="1:10" ht="50.1" customHeight="1" x14ac:dyDescent="0.2">
      <c r="A2633" s="170" t="s">
        <v>539</v>
      </c>
      <c r="B2633" s="155" t="s">
        <v>110</v>
      </c>
      <c r="C2633" s="170" t="s">
        <v>1015</v>
      </c>
      <c r="D2633" s="170" t="s">
        <v>1019</v>
      </c>
      <c r="E2633" s="157">
        <v>1.1780000000000001E-2</v>
      </c>
      <c r="F2633" s="156" t="s">
        <v>341</v>
      </c>
      <c r="G2633" s="155" t="s">
        <v>1134</v>
      </c>
      <c r="H2633" s="155" t="s">
        <v>1135</v>
      </c>
      <c r="I2633" s="155" t="s">
        <v>1136</v>
      </c>
      <c r="J2633" s="173">
        <v>0</v>
      </c>
    </row>
    <row r="2634" spans="1:10" ht="50.1" customHeight="1" x14ac:dyDescent="0.2">
      <c r="A2634" s="170" t="s">
        <v>539</v>
      </c>
      <c r="B2634" s="155" t="s">
        <v>110</v>
      </c>
      <c r="C2634" s="170" t="s">
        <v>1026</v>
      </c>
      <c r="D2634" s="170" t="s">
        <v>1028</v>
      </c>
      <c r="E2634" s="157">
        <v>4.4000000000000002E-4</v>
      </c>
      <c r="F2634" s="156" t="s">
        <v>341</v>
      </c>
      <c r="G2634" s="155" t="s">
        <v>1134</v>
      </c>
      <c r="H2634" s="155" t="s">
        <v>1135</v>
      </c>
      <c r="I2634" s="155" t="s">
        <v>1136</v>
      </c>
      <c r="J2634" s="173">
        <v>0</v>
      </c>
    </row>
    <row r="2635" spans="1:10" ht="20.100000000000001" customHeight="1" x14ac:dyDescent="0.2">
      <c r="A2635" s="345"/>
      <c r="B2635" s="345"/>
      <c r="C2635" s="345"/>
      <c r="D2635" s="345"/>
      <c r="E2635" s="345"/>
      <c r="F2635" s="345" t="s">
        <v>547</v>
      </c>
      <c r="G2635" s="345"/>
      <c r="H2635" s="345"/>
      <c r="I2635" s="345"/>
      <c r="J2635" s="163">
        <v>0</v>
      </c>
    </row>
    <row r="2636" spans="1:10" ht="25.5" x14ac:dyDescent="0.2">
      <c r="A2636" s="171"/>
      <c r="B2636" s="171"/>
      <c r="C2636" s="171"/>
      <c r="D2636" s="171"/>
      <c r="E2636" s="171" t="s">
        <v>465</v>
      </c>
      <c r="F2636" s="159">
        <v>45.716191268198145</v>
      </c>
      <c r="G2636" s="171" t="s">
        <v>466</v>
      </c>
      <c r="H2636" s="159">
        <v>0</v>
      </c>
      <c r="I2636" s="171" t="s">
        <v>467</v>
      </c>
      <c r="J2636" s="159">
        <v>45.716191268198145</v>
      </c>
    </row>
    <row r="2637" spans="1:10" ht="15" thickBot="1" x14ac:dyDescent="0.25">
      <c r="A2637" s="171"/>
      <c r="B2637" s="171"/>
      <c r="C2637" s="171"/>
      <c r="D2637" s="171"/>
      <c r="E2637" s="171" t="s">
        <v>468</v>
      </c>
      <c r="F2637" s="159">
        <v>143.41</v>
      </c>
      <c r="G2637" s="171"/>
      <c r="H2637" s="384" t="s">
        <v>469</v>
      </c>
      <c r="I2637" s="384"/>
      <c r="J2637" s="159">
        <v>756.82</v>
      </c>
    </row>
    <row r="2638" spans="1:10" ht="0.95" customHeight="1" thickTop="1" x14ac:dyDescent="0.2">
      <c r="A2638" s="160"/>
      <c r="B2638" s="160"/>
      <c r="C2638" s="160"/>
      <c r="D2638" s="160"/>
      <c r="E2638" s="160"/>
      <c r="F2638" s="160"/>
      <c r="G2638" s="160"/>
      <c r="H2638" s="160"/>
      <c r="I2638" s="160"/>
      <c r="J2638" s="160"/>
    </row>
    <row r="2639" spans="1:10" ht="18" customHeight="1" x14ac:dyDescent="0.2">
      <c r="A2639" s="168"/>
      <c r="B2639" s="133" t="s">
        <v>8</v>
      </c>
      <c r="C2639" s="168" t="s">
        <v>9</v>
      </c>
      <c r="D2639" s="168" t="s">
        <v>10</v>
      </c>
      <c r="E2639" s="349" t="s">
        <v>454</v>
      </c>
      <c r="F2639" s="349"/>
      <c r="G2639" s="169" t="s">
        <v>11</v>
      </c>
      <c r="H2639" s="133" t="s">
        <v>12</v>
      </c>
      <c r="I2639" s="133" t="s">
        <v>13</v>
      </c>
      <c r="J2639" s="133" t="s">
        <v>15</v>
      </c>
    </row>
    <row r="2640" spans="1:10" ht="39" customHeight="1" x14ac:dyDescent="0.2">
      <c r="A2640" s="138" t="s">
        <v>133</v>
      </c>
      <c r="B2640" s="139" t="s">
        <v>1276</v>
      </c>
      <c r="C2640" s="138" t="s">
        <v>23</v>
      </c>
      <c r="D2640" s="138" t="s">
        <v>1277</v>
      </c>
      <c r="E2640" s="385" t="s">
        <v>462</v>
      </c>
      <c r="F2640" s="385"/>
      <c r="G2640" s="140" t="s">
        <v>136</v>
      </c>
      <c r="H2640" s="154">
        <v>1</v>
      </c>
      <c r="I2640" s="141">
        <v>92.28</v>
      </c>
      <c r="J2640" s="141">
        <v>92.28</v>
      </c>
    </row>
    <row r="2641" spans="1:10" ht="26.1" customHeight="1" x14ac:dyDescent="0.2">
      <c r="A2641" s="170" t="s">
        <v>134</v>
      </c>
      <c r="B2641" s="155" t="s">
        <v>1323</v>
      </c>
      <c r="C2641" s="170" t="s">
        <v>23</v>
      </c>
      <c r="D2641" s="170" t="s">
        <v>1324</v>
      </c>
      <c r="E2641" s="387" t="s">
        <v>459</v>
      </c>
      <c r="F2641" s="387"/>
      <c r="G2641" s="156" t="s">
        <v>39</v>
      </c>
      <c r="H2641" s="157">
        <v>1</v>
      </c>
      <c r="I2641" s="158">
        <v>39.18</v>
      </c>
      <c r="J2641" s="158">
        <v>39.18</v>
      </c>
    </row>
    <row r="2642" spans="1:10" ht="39" customHeight="1" x14ac:dyDescent="0.2">
      <c r="A2642" s="170" t="s">
        <v>134</v>
      </c>
      <c r="B2642" s="155" t="s">
        <v>1355</v>
      </c>
      <c r="C2642" s="170" t="s">
        <v>23</v>
      </c>
      <c r="D2642" s="170" t="s">
        <v>1356</v>
      </c>
      <c r="E2642" s="387" t="s">
        <v>751</v>
      </c>
      <c r="F2642" s="387"/>
      <c r="G2642" s="156" t="s">
        <v>39</v>
      </c>
      <c r="H2642" s="157">
        <v>1</v>
      </c>
      <c r="I2642" s="158">
        <v>42</v>
      </c>
      <c r="J2642" s="158">
        <v>42</v>
      </c>
    </row>
    <row r="2643" spans="1:10" ht="39" customHeight="1" x14ac:dyDescent="0.2">
      <c r="A2643" s="170" t="s">
        <v>134</v>
      </c>
      <c r="B2643" s="155" t="s">
        <v>1357</v>
      </c>
      <c r="C2643" s="170" t="s">
        <v>23</v>
      </c>
      <c r="D2643" s="170" t="s">
        <v>1358</v>
      </c>
      <c r="E2643" s="387" t="s">
        <v>751</v>
      </c>
      <c r="F2643" s="387"/>
      <c r="G2643" s="156" t="s">
        <v>39</v>
      </c>
      <c r="H2643" s="157">
        <v>1</v>
      </c>
      <c r="I2643" s="158">
        <v>11.1</v>
      </c>
      <c r="J2643" s="158">
        <v>11.1</v>
      </c>
    </row>
    <row r="2644" spans="1:10" ht="25.5" x14ac:dyDescent="0.2">
      <c r="A2644" s="171"/>
      <c r="B2644" s="171"/>
      <c r="C2644" s="171"/>
      <c r="D2644" s="171"/>
      <c r="E2644" s="171" t="s">
        <v>465</v>
      </c>
      <c r="F2644" s="159">
        <v>33.82</v>
      </c>
      <c r="G2644" s="171" t="s">
        <v>466</v>
      </c>
      <c r="H2644" s="159">
        <v>0</v>
      </c>
      <c r="I2644" s="171" t="s">
        <v>467</v>
      </c>
      <c r="J2644" s="159">
        <v>33.82</v>
      </c>
    </row>
    <row r="2645" spans="1:10" ht="15" thickBot="1" x14ac:dyDescent="0.25">
      <c r="A2645" s="171"/>
      <c r="B2645" s="171"/>
      <c r="C2645" s="171"/>
      <c r="D2645" s="171"/>
      <c r="E2645" s="171" t="s">
        <v>468</v>
      </c>
      <c r="F2645" s="159">
        <v>21.57</v>
      </c>
      <c r="G2645" s="171"/>
      <c r="H2645" s="384" t="s">
        <v>469</v>
      </c>
      <c r="I2645" s="384"/>
      <c r="J2645" s="159">
        <v>113.85</v>
      </c>
    </row>
    <row r="2646" spans="1:10" ht="0.95" customHeight="1" thickTop="1" x14ac:dyDescent="0.2">
      <c r="A2646" s="160"/>
      <c r="B2646" s="160"/>
      <c r="C2646" s="160"/>
      <c r="D2646" s="160"/>
      <c r="E2646" s="160"/>
      <c r="F2646" s="160"/>
      <c r="G2646" s="160"/>
      <c r="H2646" s="160"/>
      <c r="I2646" s="160"/>
      <c r="J2646" s="160"/>
    </row>
    <row r="2647" spans="1:10" ht="18" customHeight="1" x14ac:dyDescent="0.2">
      <c r="A2647" s="168"/>
      <c r="B2647" s="133" t="s">
        <v>8</v>
      </c>
      <c r="C2647" s="168" t="s">
        <v>9</v>
      </c>
      <c r="D2647" s="168" t="s">
        <v>10</v>
      </c>
      <c r="E2647" s="349" t="s">
        <v>454</v>
      </c>
      <c r="F2647" s="349"/>
      <c r="G2647" s="169" t="s">
        <v>11</v>
      </c>
      <c r="H2647" s="133" t="s">
        <v>12</v>
      </c>
      <c r="I2647" s="133" t="s">
        <v>13</v>
      </c>
      <c r="J2647" s="133" t="s">
        <v>15</v>
      </c>
    </row>
    <row r="2648" spans="1:10" ht="39" customHeight="1" x14ac:dyDescent="0.2">
      <c r="A2648" s="138" t="s">
        <v>133</v>
      </c>
      <c r="B2648" s="139" t="s">
        <v>1274</v>
      </c>
      <c r="C2648" s="138" t="s">
        <v>23</v>
      </c>
      <c r="D2648" s="138" t="s">
        <v>1275</v>
      </c>
      <c r="E2648" s="385" t="s">
        <v>462</v>
      </c>
      <c r="F2648" s="385"/>
      <c r="G2648" s="140" t="s">
        <v>135</v>
      </c>
      <c r="H2648" s="154">
        <v>1</v>
      </c>
      <c r="I2648" s="141">
        <v>199.86</v>
      </c>
      <c r="J2648" s="141">
        <v>199.86</v>
      </c>
    </row>
    <row r="2649" spans="1:10" ht="39" customHeight="1" x14ac:dyDescent="0.2">
      <c r="A2649" s="170" t="s">
        <v>134</v>
      </c>
      <c r="B2649" s="155" t="s">
        <v>1359</v>
      </c>
      <c r="C2649" s="170" t="s">
        <v>23</v>
      </c>
      <c r="D2649" s="170" t="s">
        <v>1360</v>
      </c>
      <c r="E2649" s="387" t="s">
        <v>751</v>
      </c>
      <c r="F2649" s="387"/>
      <c r="G2649" s="156" t="s">
        <v>39</v>
      </c>
      <c r="H2649" s="157">
        <v>1</v>
      </c>
      <c r="I2649" s="158">
        <v>52.5</v>
      </c>
      <c r="J2649" s="158">
        <v>52.5</v>
      </c>
    </row>
    <row r="2650" spans="1:10" ht="51.95" customHeight="1" x14ac:dyDescent="0.2">
      <c r="A2650" s="170" t="s">
        <v>134</v>
      </c>
      <c r="B2650" s="155" t="s">
        <v>1361</v>
      </c>
      <c r="C2650" s="170" t="s">
        <v>23</v>
      </c>
      <c r="D2650" s="170" t="s">
        <v>1362</v>
      </c>
      <c r="E2650" s="387" t="s">
        <v>751</v>
      </c>
      <c r="F2650" s="387"/>
      <c r="G2650" s="156" t="s">
        <v>39</v>
      </c>
      <c r="H2650" s="157">
        <v>1</v>
      </c>
      <c r="I2650" s="158">
        <v>55.08</v>
      </c>
      <c r="J2650" s="158">
        <v>55.08</v>
      </c>
    </row>
    <row r="2651" spans="1:10" ht="26.1" customHeight="1" x14ac:dyDescent="0.2">
      <c r="A2651" s="170" t="s">
        <v>134</v>
      </c>
      <c r="B2651" s="155" t="s">
        <v>1323</v>
      </c>
      <c r="C2651" s="170" t="s">
        <v>23</v>
      </c>
      <c r="D2651" s="170" t="s">
        <v>1324</v>
      </c>
      <c r="E2651" s="387" t="s">
        <v>459</v>
      </c>
      <c r="F2651" s="387"/>
      <c r="G2651" s="156" t="s">
        <v>39</v>
      </c>
      <c r="H2651" s="157">
        <v>1</v>
      </c>
      <c r="I2651" s="158">
        <v>39.18</v>
      </c>
      <c r="J2651" s="158">
        <v>39.18</v>
      </c>
    </row>
    <row r="2652" spans="1:10" ht="39" customHeight="1" x14ac:dyDescent="0.2">
      <c r="A2652" s="170" t="s">
        <v>134</v>
      </c>
      <c r="B2652" s="155" t="s">
        <v>1355</v>
      </c>
      <c r="C2652" s="170" t="s">
        <v>23</v>
      </c>
      <c r="D2652" s="170" t="s">
        <v>1356</v>
      </c>
      <c r="E2652" s="387" t="s">
        <v>751</v>
      </c>
      <c r="F2652" s="387"/>
      <c r="G2652" s="156" t="s">
        <v>39</v>
      </c>
      <c r="H2652" s="157">
        <v>1</v>
      </c>
      <c r="I2652" s="158">
        <v>42</v>
      </c>
      <c r="J2652" s="158">
        <v>42</v>
      </c>
    </row>
    <row r="2653" spans="1:10" ht="39" customHeight="1" x14ac:dyDescent="0.2">
      <c r="A2653" s="170" t="s">
        <v>134</v>
      </c>
      <c r="B2653" s="155" t="s">
        <v>1357</v>
      </c>
      <c r="C2653" s="170" t="s">
        <v>23</v>
      </c>
      <c r="D2653" s="170" t="s">
        <v>1358</v>
      </c>
      <c r="E2653" s="387" t="s">
        <v>751</v>
      </c>
      <c r="F2653" s="387"/>
      <c r="G2653" s="156" t="s">
        <v>39</v>
      </c>
      <c r="H2653" s="157">
        <v>1</v>
      </c>
      <c r="I2653" s="158">
        <v>11.1</v>
      </c>
      <c r="J2653" s="158">
        <v>11.1</v>
      </c>
    </row>
    <row r="2654" spans="1:10" ht="25.5" x14ac:dyDescent="0.2">
      <c r="A2654" s="171"/>
      <c r="B2654" s="171"/>
      <c r="C2654" s="171"/>
      <c r="D2654" s="171"/>
      <c r="E2654" s="171" t="s">
        <v>465</v>
      </c>
      <c r="F2654" s="159">
        <v>33.82</v>
      </c>
      <c r="G2654" s="171" t="s">
        <v>466</v>
      </c>
      <c r="H2654" s="159">
        <v>0</v>
      </c>
      <c r="I2654" s="171" t="s">
        <v>467</v>
      </c>
      <c r="J2654" s="159">
        <v>33.82</v>
      </c>
    </row>
    <row r="2655" spans="1:10" ht="15" thickBot="1" x14ac:dyDescent="0.25">
      <c r="A2655" s="171"/>
      <c r="B2655" s="171"/>
      <c r="C2655" s="171"/>
      <c r="D2655" s="171"/>
      <c r="E2655" s="171" t="s">
        <v>468</v>
      </c>
      <c r="F2655" s="159">
        <v>46.72</v>
      </c>
      <c r="G2655" s="171"/>
      <c r="H2655" s="384" t="s">
        <v>469</v>
      </c>
      <c r="I2655" s="384"/>
      <c r="J2655" s="159">
        <v>246.58</v>
      </c>
    </row>
    <row r="2656" spans="1:10" ht="0.95" customHeight="1" thickTop="1" x14ac:dyDescent="0.2">
      <c r="A2656" s="160"/>
      <c r="B2656" s="160"/>
      <c r="C2656" s="160"/>
      <c r="D2656" s="160"/>
      <c r="E2656" s="160"/>
      <c r="F2656" s="160"/>
      <c r="G2656" s="160"/>
      <c r="H2656" s="160"/>
      <c r="I2656" s="160"/>
      <c r="J2656" s="160"/>
    </row>
    <row r="2657" spans="1:10" ht="18" customHeight="1" x14ac:dyDescent="0.2">
      <c r="A2657" s="168"/>
      <c r="B2657" s="133" t="s">
        <v>8</v>
      </c>
      <c r="C2657" s="168" t="s">
        <v>9</v>
      </c>
      <c r="D2657" s="168" t="s">
        <v>10</v>
      </c>
      <c r="E2657" s="349" t="s">
        <v>454</v>
      </c>
      <c r="F2657" s="349"/>
      <c r="G2657" s="169" t="s">
        <v>11</v>
      </c>
      <c r="H2657" s="133" t="s">
        <v>12</v>
      </c>
      <c r="I2657" s="133" t="s">
        <v>13</v>
      </c>
      <c r="J2657" s="133" t="s">
        <v>15</v>
      </c>
    </row>
    <row r="2658" spans="1:10" ht="39" customHeight="1" x14ac:dyDescent="0.2">
      <c r="A2658" s="138" t="s">
        <v>133</v>
      </c>
      <c r="B2658" s="139" t="s">
        <v>1355</v>
      </c>
      <c r="C2658" s="138" t="s">
        <v>23</v>
      </c>
      <c r="D2658" s="138" t="s">
        <v>1356</v>
      </c>
      <c r="E2658" s="385" t="s">
        <v>751</v>
      </c>
      <c r="F2658" s="385"/>
      <c r="G2658" s="140" t="s">
        <v>39</v>
      </c>
      <c r="H2658" s="154">
        <v>1</v>
      </c>
      <c r="I2658" s="141">
        <v>42</v>
      </c>
      <c r="J2658" s="141">
        <v>42</v>
      </c>
    </row>
    <row r="2659" spans="1:10" ht="39" customHeight="1" x14ac:dyDescent="0.2">
      <c r="A2659" s="172" t="s">
        <v>137</v>
      </c>
      <c r="B2659" s="161" t="s">
        <v>1363</v>
      </c>
      <c r="C2659" s="172" t="s">
        <v>23</v>
      </c>
      <c r="D2659" s="172" t="s">
        <v>1364</v>
      </c>
      <c r="E2659" s="386" t="s">
        <v>762</v>
      </c>
      <c r="F2659" s="386"/>
      <c r="G2659" s="164" t="s">
        <v>109</v>
      </c>
      <c r="H2659" s="162">
        <v>5.5999999999999999E-5</v>
      </c>
      <c r="I2659" s="165">
        <v>750000</v>
      </c>
      <c r="J2659" s="165">
        <v>42</v>
      </c>
    </row>
    <row r="2660" spans="1:10" ht="25.5" x14ac:dyDescent="0.2">
      <c r="A2660" s="171"/>
      <c r="B2660" s="171"/>
      <c r="C2660" s="171"/>
      <c r="D2660" s="171"/>
      <c r="E2660" s="171" t="s">
        <v>465</v>
      </c>
      <c r="F2660" s="159">
        <v>0</v>
      </c>
      <c r="G2660" s="171" t="s">
        <v>466</v>
      </c>
      <c r="H2660" s="159">
        <v>0</v>
      </c>
      <c r="I2660" s="171" t="s">
        <v>467</v>
      </c>
      <c r="J2660" s="159">
        <v>0</v>
      </c>
    </row>
    <row r="2661" spans="1:10" ht="15" thickBot="1" x14ac:dyDescent="0.25">
      <c r="A2661" s="171"/>
      <c r="B2661" s="171"/>
      <c r="C2661" s="171"/>
      <c r="D2661" s="171"/>
      <c r="E2661" s="171" t="s">
        <v>468</v>
      </c>
      <c r="F2661" s="159">
        <v>9.81</v>
      </c>
      <c r="G2661" s="171"/>
      <c r="H2661" s="384" t="s">
        <v>469</v>
      </c>
      <c r="I2661" s="384"/>
      <c r="J2661" s="159">
        <v>51.81</v>
      </c>
    </row>
    <row r="2662" spans="1:10" ht="0.95" customHeight="1" thickTop="1" x14ac:dyDescent="0.2">
      <c r="A2662" s="160"/>
      <c r="B2662" s="160"/>
      <c r="C2662" s="160"/>
      <c r="D2662" s="160"/>
      <c r="E2662" s="160"/>
      <c r="F2662" s="160"/>
      <c r="G2662" s="160"/>
      <c r="H2662" s="160"/>
      <c r="I2662" s="160"/>
      <c r="J2662" s="160"/>
    </row>
    <row r="2663" spans="1:10" ht="18" customHeight="1" x14ac:dyDescent="0.2">
      <c r="A2663" s="168"/>
      <c r="B2663" s="133" t="s">
        <v>8</v>
      </c>
      <c r="C2663" s="168" t="s">
        <v>9</v>
      </c>
      <c r="D2663" s="168" t="s">
        <v>10</v>
      </c>
      <c r="E2663" s="349" t="s">
        <v>454</v>
      </c>
      <c r="F2663" s="349"/>
      <c r="G2663" s="169" t="s">
        <v>11</v>
      </c>
      <c r="H2663" s="133" t="s">
        <v>12</v>
      </c>
      <c r="I2663" s="133" t="s">
        <v>13</v>
      </c>
      <c r="J2663" s="133" t="s">
        <v>15</v>
      </c>
    </row>
    <row r="2664" spans="1:10" ht="39" customHeight="1" x14ac:dyDescent="0.2">
      <c r="A2664" s="138" t="s">
        <v>133</v>
      </c>
      <c r="B2664" s="139" t="s">
        <v>1357</v>
      </c>
      <c r="C2664" s="138" t="s">
        <v>23</v>
      </c>
      <c r="D2664" s="138" t="s">
        <v>1358</v>
      </c>
      <c r="E2664" s="385" t="s">
        <v>751</v>
      </c>
      <c r="F2664" s="385"/>
      <c r="G2664" s="140" t="s">
        <v>39</v>
      </c>
      <c r="H2664" s="154">
        <v>1</v>
      </c>
      <c r="I2664" s="141">
        <v>11.1</v>
      </c>
      <c r="J2664" s="141">
        <v>11.1</v>
      </c>
    </row>
    <row r="2665" spans="1:10" ht="39" customHeight="1" x14ac:dyDescent="0.2">
      <c r="A2665" s="172" t="s">
        <v>137</v>
      </c>
      <c r="B2665" s="161" t="s">
        <v>1363</v>
      </c>
      <c r="C2665" s="172" t="s">
        <v>23</v>
      </c>
      <c r="D2665" s="172" t="s">
        <v>1364</v>
      </c>
      <c r="E2665" s="386" t="s">
        <v>762</v>
      </c>
      <c r="F2665" s="386"/>
      <c r="G2665" s="164" t="s">
        <v>109</v>
      </c>
      <c r="H2665" s="162">
        <v>1.4800000000000001E-5</v>
      </c>
      <c r="I2665" s="165">
        <v>750000</v>
      </c>
      <c r="J2665" s="165">
        <v>11.1</v>
      </c>
    </row>
    <row r="2666" spans="1:10" ht="25.5" x14ac:dyDescent="0.2">
      <c r="A2666" s="171"/>
      <c r="B2666" s="171"/>
      <c r="C2666" s="171"/>
      <c r="D2666" s="171"/>
      <c r="E2666" s="171" t="s">
        <v>465</v>
      </c>
      <c r="F2666" s="159">
        <v>0</v>
      </c>
      <c r="G2666" s="171" t="s">
        <v>466</v>
      </c>
      <c r="H2666" s="159">
        <v>0</v>
      </c>
      <c r="I2666" s="171" t="s">
        <v>467</v>
      </c>
      <c r="J2666" s="159">
        <v>0</v>
      </c>
    </row>
    <row r="2667" spans="1:10" ht="15" thickBot="1" x14ac:dyDescent="0.25">
      <c r="A2667" s="171"/>
      <c r="B2667" s="171"/>
      <c r="C2667" s="171"/>
      <c r="D2667" s="171"/>
      <c r="E2667" s="171" t="s">
        <v>468</v>
      </c>
      <c r="F2667" s="159">
        <v>2.59</v>
      </c>
      <c r="G2667" s="171"/>
      <c r="H2667" s="384" t="s">
        <v>469</v>
      </c>
      <c r="I2667" s="384"/>
      <c r="J2667" s="159">
        <v>13.69</v>
      </c>
    </row>
    <row r="2668" spans="1:10" ht="0.95" customHeight="1" thickTop="1" x14ac:dyDescent="0.2">
      <c r="A2668" s="160"/>
      <c r="B2668" s="160"/>
      <c r="C2668" s="160"/>
      <c r="D2668" s="160"/>
      <c r="E2668" s="160"/>
      <c r="F2668" s="160"/>
      <c r="G2668" s="160"/>
      <c r="H2668" s="160"/>
      <c r="I2668" s="160"/>
      <c r="J2668" s="160"/>
    </row>
    <row r="2669" spans="1:10" ht="18" customHeight="1" x14ac:dyDescent="0.2">
      <c r="A2669" s="168"/>
      <c r="B2669" s="133" t="s">
        <v>8</v>
      </c>
      <c r="C2669" s="168" t="s">
        <v>9</v>
      </c>
      <c r="D2669" s="168" t="s">
        <v>10</v>
      </c>
      <c r="E2669" s="349" t="s">
        <v>454</v>
      </c>
      <c r="F2669" s="349"/>
      <c r="G2669" s="169" t="s">
        <v>11</v>
      </c>
      <c r="H2669" s="133" t="s">
        <v>12</v>
      </c>
      <c r="I2669" s="133" t="s">
        <v>13</v>
      </c>
      <c r="J2669" s="133" t="s">
        <v>15</v>
      </c>
    </row>
    <row r="2670" spans="1:10" ht="39" customHeight="1" x14ac:dyDescent="0.2">
      <c r="A2670" s="138" t="s">
        <v>133</v>
      </c>
      <c r="B2670" s="139" t="s">
        <v>1359</v>
      </c>
      <c r="C2670" s="138" t="s">
        <v>23</v>
      </c>
      <c r="D2670" s="138" t="s">
        <v>1360</v>
      </c>
      <c r="E2670" s="385" t="s">
        <v>751</v>
      </c>
      <c r="F2670" s="385"/>
      <c r="G2670" s="140" t="s">
        <v>39</v>
      </c>
      <c r="H2670" s="154">
        <v>1</v>
      </c>
      <c r="I2670" s="141">
        <v>52.5</v>
      </c>
      <c r="J2670" s="141">
        <v>52.5</v>
      </c>
    </row>
    <row r="2671" spans="1:10" ht="39" customHeight="1" x14ac:dyDescent="0.2">
      <c r="A2671" s="172" t="s">
        <v>137</v>
      </c>
      <c r="B2671" s="161" t="s">
        <v>1363</v>
      </c>
      <c r="C2671" s="172" t="s">
        <v>23</v>
      </c>
      <c r="D2671" s="172" t="s">
        <v>1364</v>
      </c>
      <c r="E2671" s="386" t="s">
        <v>762</v>
      </c>
      <c r="F2671" s="386"/>
      <c r="G2671" s="164" t="s">
        <v>109</v>
      </c>
      <c r="H2671" s="162">
        <v>6.9999999999999994E-5</v>
      </c>
      <c r="I2671" s="165">
        <v>750000</v>
      </c>
      <c r="J2671" s="165">
        <v>52.5</v>
      </c>
    </row>
    <row r="2672" spans="1:10" ht="25.5" x14ac:dyDescent="0.2">
      <c r="A2672" s="171"/>
      <c r="B2672" s="171"/>
      <c r="C2672" s="171"/>
      <c r="D2672" s="171"/>
      <c r="E2672" s="171" t="s">
        <v>465</v>
      </c>
      <c r="F2672" s="159">
        <v>0</v>
      </c>
      <c r="G2672" s="171" t="s">
        <v>466</v>
      </c>
      <c r="H2672" s="159">
        <v>0</v>
      </c>
      <c r="I2672" s="171" t="s">
        <v>467</v>
      </c>
      <c r="J2672" s="159">
        <v>0</v>
      </c>
    </row>
    <row r="2673" spans="1:10" ht="15" thickBot="1" x14ac:dyDescent="0.25">
      <c r="A2673" s="171"/>
      <c r="B2673" s="171"/>
      <c r="C2673" s="171"/>
      <c r="D2673" s="171"/>
      <c r="E2673" s="171" t="s">
        <v>468</v>
      </c>
      <c r="F2673" s="159">
        <v>12.27</v>
      </c>
      <c r="G2673" s="171"/>
      <c r="H2673" s="384" t="s">
        <v>469</v>
      </c>
      <c r="I2673" s="384"/>
      <c r="J2673" s="159">
        <v>64.77</v>
      </c>
    </row>
    <row r="2674" spans="1:10" ht="0.95" customHeight="1" thickTop="1" x14ac:dyDescent="0.2">
      <c r="A2674" s="160"/>
      <c r="B2674" s="160"/>
      <c r="C2674" s="160"/>
      <c r="D2674" s="160"/>
      <c r="E2674" s="160"/>
      <c r="F2674" s="160"/>
      <c r="G2674" s="160"/>
      <c r="H2674" s="160"/>
      <c r="I2674" s="160"/>
      <c r="J2674" s="160"/>
    </row>
    <row r="2675" spans="1:10" ht="18" customHeight="1" x14ac:dyDescent="0.2">
      <c r="A2675" s="168"/>
      <c r="B2675" s="133" t="s">
        <v>8</v>
      </c>
      <c r="C2675" s="168" t="s">
        <v>9</v>
      </c>
      <c r="D2675" s="168" t="s">
        <v>10</v>
      </c>
      <c r="E2675" s="349" t="s">
        <v>454</v>
      </c>
      <c r="F2675" s="349"/>
      <c r="G2675" s="169" t="s">
        <v>11</v>
      </c>
      <c r="H2675" s="133" t="s">
        <v>12</v>
      </c>
      <c r="I2675" s="133" t="s">
        <v>13</v>
      </c>
      <c r="J2675" s="133" t="s">
        <v>15</v>
      </c>
    </row>
    <row r="2676" spans="1:10" ht="51.95" customHeight="1" x14ac:dyDescent="0.2">
      <c r="A2676" s="138" t="s">
        <v>133</v>
      </c>
      <c r="B2676" s="139" t="s">
        <v>1361</v>
      </c>
      <c r="C2676" s="138" t="s">
        <v>23</v>
      </c>
      <c r="D2676" s="138" t="s">
        <v>1362</v>
      </c>
      <c r="E2676" s="385" t="s">
        <v>751</v>
      </c>
      <c r="F2676" s="385"/>
      <c r="G2676" s="140" t="s">
        <v>39</v>
      </c>
      <c r="H2676" s="154">
        <v>1</v>
      </c>
      <c r="I2676" s="141">
        <v>55.08</v>
      </c>
      <c r="J2676" s="141">
        <v>55.08</v>
      </c>
    </row>
    <row r="2677" spans="1:10" ht="26.1" customHeight="1" x14ac:dyDescent="0.2">
      <c r="A2677" s="172" t="s">
        <v>137</v>
      </c>
      <c r="B2677" s="161" t="s">
        <v>765</v>
      </c>
      <c r="C2677" s="172" t="s">
        <v>23</v>
      </c>
      <c r="D2677" s="172" t="s">
        <v>766</v>
      </c>
      <c r="E2677" s="386" t="s">
        <v>521</v>
      </c>
      <c r="F2677" s="386"/>
      <c r="G2677" s="164" t="s">
        <v>767</v>
      </c>
      <c r="H2677" s="162">
        <v>7.64</v>
      </c>
      <c r="I2677" s="165">
        <v>7.21</v>
      </c>
      <c r="J2677" s="165">
        <v>55.08</v>
      </c>
    </row>
    <row r="2678" spans="1:10" ht="25.5" x14ac:dyDescent="0.2">
      <c r="A2678" s="171"/>
      <c r="B2678" s="171"/>
      <c r="C2678" s="171"/>
      <c r="D2678" s="171"/>
      <c r="E2678" s="171" t="s">
        <v>465</v>
      </c>
      <c r="F2678" s="159">
        <v>0</v>
      </c>
      <c r="G2678" s="171" t="s">
        <v>466</v>
      </c>
      <c r="H2678" s="159">
        <v>0</v>
      </c>
      <c r="I2678" s="171" t="s">
        <v>467</v>
      </c>
      <c r="J2678" s="159">
        <v>0</v>
      </c>
    </row>
    <row r="2679" spans="1:10" ht="15" thickBot="1" x14ac:dyDescent="0.25">
      <c r="A2679" s="171"/>
      <c r="B2679" s="171"/>
      <c r="C2679" s="171"/>
      <c r="D2679" s="171"/>
      <c r="E2679" s="171" t="s">
        <v>468</v>
      </c>
      <c r="F2679" s="159">
        <v>12.87</v>
      </c>
      <c r="G2679" s="171"/>
      <c r="H2679" s="384" t="s">
        <v>469</v>
      </c>
      <c r="I2679" s="384"/>
      <c r="J2679" s="159">
        <v>67.95</v>
      </c>
    </row>
    <row r="2680" spans="1:10" ht="0.95" customHeight="1" thickTop="1" x14ac:dyDescent="0.2">
      <c r="A2680" s="160"/>
      <c r="B2680" s="160"/>
      <c r="C2680" s="160"/>
      <c r="D2680" s="160"/>
      <c r="E2680" s="160"/>
      <c r="F2680" s="160"/>
      <c r="G2680" s="160"/>
      <c r="H2680" s="160"/>
      <c r="I2680" s="160"/>
      <c r="J2680" s="160"/>
    </row>
    <row r="2681" spans="1:10" ht="18" customHeight="1" x14ac:dyDescent="0.2">
      <c r="A2681" s="168"/>
      <c r="B2681" s="133" t="s">
        <v>8</v>
      </c>
      <c r="C2681" s="168" t="s">
        <v>9</v>
      </c>
      <c r="D2681" s="168" t="s">
        <v>10</v>
      </c>
      <c r="E2681" s="349" t="s">
        <v>454</v>
      </c>
      <c r="F2681" s="349"/>
      <c r="G2681" s="169" t="s">
        <v>11</v>
      </c>
      <c r="H2681" s="133" t="s">
        <v>12</v>
      </c>
      <c r="I2681" s="133" t="s">
        <v>13</v>
      </c>
      <c r="J2681" s="133" t="s">
        <v>15</v>
      </c>
    </row>
    <row r="2682" spans="1:10" ht="65.099999999999994" customHeight="1" x14ac:dyDescent="0.2">
      <c r="A2682" s="138" t="s">
        <v>133</v>
      </c>
      <c r="B2682" s="139" t="s">
        <v>489</v>
      </c>
      <c r="C2682" s="138" t="s">
        <v>23</v>
      </c>
      <c r="D2682" s="138" t="s">
        <v>490</v>
      </c>
      <c r="E2682" s="385" t="s">
        <v>462</v>
      </c>
      <c r="F2682" s="385"/>
      <c r="G2682" s="140" t="s">
        <v>136</v>
      </c>
      <c r="H2682" s="154">
        <v>1</v>
      </c>
      <c r="I2682" s="141">
        <v>68.33</v>
      </c>
      <c r="J2682" s="141">
        <v>68.33</v>
      </c>
    </row>
    <row r="2683" spans="1:10" ht="26.1" customHeight="1" x14ac:dyDescent="0.2">
      <c r="A2683" s="170" t="s">
        <v>134</v>
      </c>
      <c r="B2683" s="155" t="s">
        <v>919</v>
      </c>
      <c r="C2683" s="170" t="s">
        <v>23</v>
      </c>
      <c r="D2683" s="170" t="s">
        <v>920</v>
      </c>
      <c r="E2683" s="387" t="s">
        <v>459</v>
      </c>
      <c r="F2683" s="387"/>
      <c r="G2683" s="156" t="s">
        <v>39</v>
      </c>
      <c r="H2683" s="157">
        <v>1</v>
      </c>
      <c r="I2683" s="158">
        <v>36.04</v>
      </c>
      <c r="J2683" s="158">
        <v>36.04</v>
      </c>
    </row>
    <row r="2684" spans="1:10" ht="65.099999999999994" customHeight="1" x14ac:dyDescent="0.2">
      <c r="A2684" s="170" t="s">
        <v>134</v>
      </c>
      <c r="B2684" s="155" t="s">
        <v>1029</v>
      </c>
      <c r="C2684" s="170" t="s">
        <v>23</v>
      </c>
      <c r="D2684" s="170" t="s">
        <v>1030</v>
      </c>
      <c r="E2684" s="387" t="s">
        <v>751</v>
      </c>
      <c r="F2684" s="387"/>
      <c r="G2684" s="156" t="s">
        <v>39</v>
      </c>
      <c r="H2684" s="157">
        <v>1</v>
      </c>
      <c r="I2684" s="158">
        <v>25.54</v>
      </c>
      <c r="J2684" s="158">
        <v>25.54</v>
      </c>
    </row>
    <row r="2685" spans="1:10" ht="65.099999999999994" customHeight="1" x14ac:dyDescent="0.2">
      <c r="A2685" s="170" t="s">
        <v>134</v>
      </c>
      <c r="B2685" s="155" t="s">
        <v>1031</v>
      </c>
      <c r="C2685" s="170" t="s">
        <v>23</v>
      </c>
      <c r="D2685" s="170" t="s">
        <v>1032</v>
      </c>
      <c r="E2685" s="387" t="s">
        <v>751</v>
      </c>
      <c r="F2685" s="387"/>
      <c r="G2685" s="156" t="s">
        <v>39</v>
      </c>
      <c r="H2685" s="157">
        <v>1</v>
      </c>
      <c r="I2685" s="158">
        <v>6.75</v>
      </c>
      <c r="J2685" s="158">
        <v>6.75</v>
      </c>
    </row>
    <row r="2686" spans="1:10" ht="25.5" x14ac:dyDescent="0.2">
      <c r="A2686" s="171"/>
      <c r="B2686" s="171"/>
      <c r="C2686" s="171"/>
      <c r="D2686" s="171"/>
      <c r="E2686" s="171" t="s">
        <v>465</v>
      </c>
      <c r="F2686" s="159">
        <v>30.68</v>
      </c>
      <c r="G2686" s="171" t="s">
        <v>466</v>
      </c>
      <c r="H2686" s="159">
        <v>0</v>
      </c>
      <c r="I2686" s="171" t="s">
        <v>467</v>
      </c>
      <c r="J2686" s="159">
        <v>30.68</v>
      </c>
    </row>
    <row r="2687" spans="1:10" ht="15" thickBot="1" x14ac:dyDescent="0.25">
      <c r="A2687" s="171"/>
      <c r="B2687" s="171"/>
      <c r="C2687" s="171"/>
      <c r="D2687" s="171"/>
      <c r="E2687" s="171" t="s">
        <v>468</v>
      </c>
      <c r="F2687" s="159">
        <v>15.97</v>
      </c>
      <c r="G2687" s="171"/>
      <c r="H2687" s="384" t="s">
        <v>469</v>
      </c>
      <c r="I2687" s="384"/>
      <c r="J2687" s="159">
        <v>84.3</v>
      </c>
    </row>
    <row r="2688" spans="1:10" ht="0.95" customHeight="1" thickTop="1" x14ac:dyDescent="0.2">
      <c r="A2688" s="160"/>
      <c r="B2688" s="160"/>
      <c r="C2688" s="160"/>
      <c r="D2688" s="160"/>
      <c r="E2688" s="160"/>
      <c r="F2688" s="160"/>
      <c r="G2688" s="160"/>
      <c r="H2688" s="160"/>
      <c r="I2688" s="160"/>
      <c r="J2688" s="160"/>
    </row>
    <row r="2689" spans="1:10" ht="18" customHeight="1" x14ac:dyDescent="0.2">
      <c r="A2689" s="168"/>
      <c r="B2689" s="133" t="s">
        <v>8</v>
      </c>
      <c r="C2689" s="168" t="s">
        <v>9</v>
      </c>
      <c r="D2689" s="168" t="s">
        <v>10</v>
      </c>
      <c r="E2689" s="349" t="s">
        <v>454</v>
      </c>
      <c r="F2689" s="349"/>
      <c r="G2689" s="169" t="s">
        <v>11</v>
      </c>
      <c r="H2689" s="133" t="s">
        <v>12</v>
      </c>
      <c r="I2689" s="133" t="s">
        <v>13</v>
      </c>
      <c r="J2689" s="133" t="s">
        <v>15</v>
      </c>
    </row>
    <row r="2690" spans="1:10" ht="65.099999999999994" customHeight="1" x14ac:dyDescent="0.2">
      <c r="A2690" s="138" t="s">
        <v>133</v>
      </c>
      <c r="B2690" s="139" t="s">
        <v>1029</v>
      </c>
      <c r="C2690" s="138" t="s">
        <v>23</v>
      </c>
      <c r="D2690" s="138" t="s">
        <v>1030</v>
      </c>
      <c r="E2690" s="385" t="s">
        <v>751</v>
      </c>
      <c r="F2690" s="385"/>
      <c r="G2690" s="140" t="s">
        <v>39</v>
      </c>
      <c r="H2690" s="154">
        <v>1</v>
      </c>
      <c r="I2690" s="141">
        <v>25.54</v>
      </c>
      <c r="J2690" s="141">
        <v>25.54</v>
      </c>
    </row>
    <row r="2691" spans="1:10" ht="65.099999999999994" customHeight="1" x14ac:dyDescent="0.2">
      <c r="A2691" s="172" t="s">
        <v>137</v>
      </c>
      <c r="B2691" s="161" t="s">
        <v>1033</v>
      </c>
      <c r="C2691" s="172" t="s">
        <v>23</v>
      </c>
      <c r="D2691" s="172" t="s">
        <v>1034</v>
      </c>
      <c r="E2691" s="386" t="s">
        <v>762</v>
      </c>
      <c r="F2691" s="386"/>
      <c r="G2691" s="164" t="s">
        <v>109</v>
      </c>
      <c r="H2691" s="162">
        <v>5.5999999999999999E-5</v>
      </c>
      <c r="I2691" s="165">
        <v>456097.53</v>
      </c>
      <c r="J2691" s="165">
        <v>25.54</v>
      </c>
    </row>
    <row r="2692" spans="1:10" ht="25.5" x14ac:dyDescent="0.2">
      <c r="A2692" s="171"/>
      <c r="B2692" s="171"/>
      <c r="C2692" s="171"/>
      <c r="D2692" s="171"/>
      <c r="E2692" s="171" t="s">
        <v>465</v>
      </c>
      <c r="F2692" s="159">
        <v>0</v>
      </c>
      <c r="G2692" s="171" t="s">
        <v>466</v>
      </c>
      <c r="H2692" s="159">
        <v>0</v>
      </c>
      <c r="I2692" s="171" t="s">
        <v>467</v>
      </c>
      <c r="J2692" s="159">
        <v>0</v>
      </c>
    </row>
    <row r="2693" spans="1:10" ht="15" thickBot="1" x14ac:dyDescent="0.25">
      <c r="A2693" s="171"/>
      <c r="B2693" s="171"/>
      <c r="C2693" s="171"/>
      <c r="D2693" s="171"/>
      <c r="E2693" s="171" t="s">
        <v>468</v>
      </c>
      <c r="F2693" s="159">
        <v>5.97</v>
      </c>
      <c r="G2693" s="171"/>
      <c r="H2693" s="384" t="s">
        <v>469</v>
      </c>
      <c r="I2693" s="384"/>
      <c r="J2693" s="159">
        <v>31.51</v>
      </c>
    </row>
    <row r="2694" spans="1:10" ht="0.95" customHeight="1" thickTop="1" x14ac:dyDescent="0.2">
      <c r="A2694" s="160"/>
      <c r="B2694" s="160"/>
      <c r="C2694" s="160"/>
      <c r="D2694" s="160"/>
      <c r="E2694" s="160"/>
      <c r="F2694" s="160"/>
      <c r="G2694" s="160"/>
      <c r="H2694" s="160"/>
      <c r="I2694" s="160"/>
      <c r="J2694" s="160"/>
    </row>
    <row r="2695" spans="1:10" ht="18" customHeight="1" x14ac:dyDescent="0.2">
      <c r="A2695" s="168"/>
      <c r="B2695" s="133" t="s">
        <v>8</v>
      </c>
      <c r="C2695" s="168" t="s">
        <v>9</v>
      </c>
      <c r="D2695" s="168" t="s">
        <v>10</v>
      </c>
      <c r="E2695" s="349" t="s">
        <v>454</v>
      </c>
      <c r="F2695" s="349"/>
      <c r="G2695" s="169" t="s">
        <v>11</v>
      </c>
      <c r="H2695" s="133" t="s">
        <v>12</v>
      </c>
      <c r="I2695" s="133" t="s">
        <v>13</v>
      </c>
      <c r="J2695" s="133" t="s">
        <v>15</v>
      </c>
    </row>
    <row r="2696" spans="1:10" ht="65.099999999999994" customHeight="1" x14ac:dyDescent="0.2">
      <c r="A2696" s="138" t="s">
        <v>133</v>
      </c>
      <c r="B2696" s="139" t="s">
        <v>1031</v>
      </c>
      <c r="C2696" s="138" t="s">
        <v>23</v>
      </c>
      <c r="D2696" s="138" t="s">
        <v>1032</v>
      </c>
      <c r="E2696" s="385" t="s">
        <v>751</v>
      </c>
      <c r="F2696" s="385"/>
      <c r="G2696" s="140" t="s">
        <v>39</v>
      </c>
      <c r="H2696" s="154">
        <v>1</v>
      </c>
      <c r="I2696" s="141">
        <v>6.75</v>
      </c>
      <c r="J2696" s="141">
        <v>6.75</v>
      </c>
    </row>
    <row r="2697" spans="1:10" ht="65.099999999999994" customHeight="1" x14ac:dyDescent="0.2">
      <c r="A2697" s="172" t="s">
        <v>137</v>
      </c>
      <c r="B2697" s="161" t="s">
        <v>1033</v>
      </c>
      <c r="C2697" s="172" t="s">
        <v>23</v>
      </c>
      <c r="D2697" s="172" t="s">
        <v>1034</v>
      </c>
      <c r="E2697" s="386" t="s">
        <v>762</v>
      </c>
      <c r="F2697" s="386"/>
      <c r="G2697" s="164" t="s">
        <v>109</v>
      </c>
      <c r="H2697" s="162">
        <v>1.4800000000000001E-5</v>
      </c>
      <c r="I2697" s="165">
        <v>456097.53</v>
      </c>
      <c r="J2697" s="165">
        <v>6.75</v>
      </c>
    </row>
    <row r="2698" spans="1:10" ht="25.5" x14ac:dyDescent="0.2">
      <c r="A2698" s="171"/>
      <c r="B2698" s="171"/>
      <c r="C2698" s="171"/>
      <c r="D2698" s="171"/>
      <c r="E2698" s="171" t="s">
        <v>465</v>
      </c>
      <c r="F2698" s="159">
        <v>0</v>
      </c>
      <c r="G2698" s="171" t="s">
        <v>466</v>
      </c>
      <c r="H2698" s="159">
        <v>0</v>
      </c>
      <c r="I2698" s="171" t="s">
        <v>467</v>
      </c>
      <c r="J2698" s="159">
        <v>0</v>
      </c>
    </row>
    <row r="2699" spans="1:10" ht="15" thickBot="1" x14ac:dyDescent="0.25">
      <c r="A2699" s="171"/>
      <c r="B2699" s="171"/>
      <c r="C2699" s="171"/>
      <c r="D2699" s="171"/>
      <c r="E2699" s="171" t="s">
        <v>468</v>
      </c>
      <c r="F2699" s="159">
        <v>1.57</v>
      </c>
      <c r="G2699" s="171"/>
      <c r="H2699" s="384" t="s">
        <v>469</v>
      </c>
      <c r="I2699" s="384"/>
      <c r="J2699" s="159">
        <v>8.32</v>
      </c>
    </row>
    <row r="2700" spans="1:10" ht="0.95" customHeight="1" thickTop="1" x14ac:dyDescent="0.2">
      <c r="A2700" s="160"/>
      <c r="B2700" s="160"/>
      <c r="C2700" s="160"/>
      <c r="D2700" s="160"/>
      <c r="E2700" s="160"/>
      <c r="F2700" s="160"/>
      <c r="G2700" s="160"/>
      <c r="H2700" s="160"/>
      <c r="I2700" s="160"/>
      <c r="J2700" s="160"/>
    </row>
    <row r="2701" spans="1:10" ht="18" customHeight="1" x14ac:dyDescent="0.2">
      <c r="A2701" s="168"/>
      <c r="B2701" s="133" t="s">
        <v>8</v>
      </c>
      <c r="C2701" s="168" t="s">
        <v>9</v>
      </c>
      <c r="D2701" s="168" t="s">
        <v>10</v>
      </c>
      <c r="E2701" s="349" t="s">
        <v>454</v>
      </c>
      <c r="F2701" s="349"/>
      <c r="G2701" s="169" t="s">
        <v>11</v>
      </c>
      <c r="H2701" s="133" t="s">
        <v>12</v>
      </c>
      <c r="I2701" s="133" t="s">
        <v>13</v>
      </c>
      <c r="J2701" s="133" t="s">
        <v>15</v>
      </c>
    </row>
    <row r="2702" spans="1:10" ht="51.95" customHeight="1" x14ac:dyDescent="0.2">
      <c r="A2702" s="138" t="s">
        <v>133</v>
      </c>
      <c r="B2702" s="139" t="s">
        <v>499</v>
      </c>
      <c r="C2702" s="138" t="s">
        <v>23</v>
      </c>
      <c r="D2702" s="138" t="s">
        <v>500</v>
      </c>
      <c r="E2702" s="385" t="s">
        <v>462</v>
      </c>
      <c r="F2702" s="385"/>
      <c r="G2702" s="140" t="s">
        <v>136</v>
      </c>
      <c r="H2702" s="154">
        <v>1</v>
      </c>
      <c r="I2702" s="141">
        <v>92.38</v>
      </c>
      <c r="J2702" s="141">
        <v>92.38</v>
      </c>
    </row>
    <row r="2703" spans="1:10" ht="26.1" customHeight="1" x14ac:dyDescent="0.2">
      <c r="A2703" s="170" t="s">
        <v>134</v>
      </c>
      <c r="B2703" s="155" t="s">
        <v>980</v>
      </c>
      <c r="C2703" s="170" t="s">
        <v>23</v>
      </c>
      <c r="D2703" s="170" t="s">
        <v>981</v>
      </c>
      <c r="E2703" s="387" t="s">
        <v>459</v>
      </c>
      <c r="F2703" s="387"/>
      <c r="G2703" s="156" t="s">
        <v>39</v>
      </c>
      <c r="H2703" s="157">
        <v>1</v>
      </c>
      <c r="I2703" s="158">
        <v>32.979999999999997</v>
      </c>
      <c r="J2703" s="158">
        <v>32.979999999999997</v>
      </c>
    </row>
    <row r="2704" spans="1:10" ht="39" customHeight="1" x14ac:dyDescent="0.2">
      <c r="A2704" s="170" t="s">
        <v>134</v>
      </c>
      <c r="B2704" s="155" t="s">
        <v>1035</v>
      </c>
      <c r="C2704" s="170" t="s">
        <v>23</v>
      </c>
      <c r="D2704" s="170" t="s">
        <v>1036</v>
      </c>
      <c r="E2704" s="387" t="s">
        <v>751</v>
      </c>
      <c r="F2704" s="387"/>
      <c r="G2704" s="156" t="s">
        <v>39</v>
      </c>
      <c r="H2704" s="157">
        <v>1</v>
      </c>
      <c r="I2704" s="158">
        <v>12.56</v>
      </c>
      <c r="J2704" s="158">
        <v>12.56</v>
      </c>
    </row>
    <row r="2705" spans="1:10" ht="51.95" customHeight="1" x14ac:dyDescent="0.2">
      <c r="A2705" s="170" t="s">
        <v>134</v>
      </c>
      <c r="B2705" s="155" t="s">
        <v>1037</v>
      </c>
      <c r="C2705" s="170" t="s">
        <v>23</v>
      </c>
      <c r="D2705" s="170" t="s">
        <v>1038</v>
      </c>
      <c r="E2705" s="387" t="s">
        <v>751</v>
      </c>
      <c r="F2705" s="387"/>
      <c r="G2705" s="156" t="s">
        <v>39</v>
      </c>
      <c r="H2705" s="157">
        <v>1</v>
      </c>
      <c r="I2705" s="158">
        <v>46.84</v>
      </c>
      <c r="J2705" s="158">
        <v>46.84</v>
      </c>
    </row>
    <row r="2706" spans="1:10" ht="25.5" x14ac:dyDescent="0.2">
      <c r="A2706" s="171"/>
      <c r="B2706" s="171"/>
      <c r="C2706" s="171"/>
      <c r="D2706" s="171"/>
      <c r="E2706" s="171" t="s">
        <v>465</v>
      </c>
      <c r="F2706" s="159">
        <v>27.62</v>
      </c>
      <c r="G2706" s="171" t="s">
        <v>466</v>
      </c>
      <c r="H2706" s="159">
        <v>0</v>
      </c>
      <c r="I2706" s="171" t="s">
        <v>467</v>
      </c>
      <c r="J2706" s="159">
        <v>27.62</v>
      </c>
    </row>
    <row r="2707" spans="1:10" ht="15" thickBot="1" x14ac:dyDescent="0.25">
      <c r="A2707" s="171"/>
      <c r="B2707" s="171"/>
      <c r="C2707" s="171"/>
      <c r="D2707" s="171"/>
      <c r="E2707" s="171" t="s">
        <v>468</v>
      </c>
      <c r="F2707" s="159">
        <v>21.59</v>
      </c>
      <c r="G2707" s="171"/>
      <c r="H2707" s="384" t="s">
        <v>469</v>
      </c>
      <c r="I2707" s="384"/>
      <c r="J2707" s="159">
        <v>113.97</v>
      </c>
    </row>
    <row r="2708" spans="1:10" ht="0.95" customHeight="1" thickTop="1" x14ac:dyDescent="0.2">
      <c r="A2708" s="160"/>
      <c r="B2708" s="160"/>
      <c r="C2708" s="160"/>
      <c r="D2708" s="160"/>
      <c r="E2708" s="160"/>
      <c r="F2708" s="160"/>
      <c r="G2708" s="160"/>
      <c r="H2708" s="160"/>
      <c r="I2708" s="160"/>
      <c r="J2708" s="160"/>
    </row>
    <row r="2709" spans="1:10" ht="18" customHeight="1" x14ac:dyDescent="0.2">
      <c r="A2709" s="168"/>
      <c r="B2709" s="133" t="s">
        <v>8</v>
      </c>
      <c r="C2709" s="168" t="s">
        <v>9</v>
      </c>
      <c r="D2709" s="168" t="s">
        <v>10</v>
      </c>
      <c r="E2709" s="349" t="s">
        <v>454</v>
      </c>
      <c r="F2709" s="349"/>
      <c r="G2709" s="169" t="s">
        <v>11</v>
      </c>
      <c r="H2709" s="133" t="s">
        <v>12</v>
      </c>
      <c r="I2709" s="133" t="s">
        <v>13</v>
      </c>
      <c r="J2709" s="133" t="s">
        <v>15</v>
      </c>
    </row>
    <row r="2710" spans="1:10" ht="51.95" customHeight="1" x14ac:dyDescent="0.2">
      <c r="A2710" s="138" t="s">
        <v>133</v>
      </c>
      <c r="B2710" s="139" t="s">
        <v>1037</v>
      </c>
      <c r="C2710" s="138" t="s">
        <v>23</v>
      </c>
      <c r="D2710" s="138" t="s">
        <v>1038</v>
      </c>
      <c r="E2710" s="385" t="s">
        <v>751</v>
      </c>
      <c r="F2710" s="385"/>
      <c r="G2710" s="140" t="s">
        <v>39</v>
      </c>
      <c r="H2710" s="154">
        <v>1</v>
      </c>
      <c r="I2710" s="141">
        <v>46.84</v>
      </c>
      <c r="J2710" s="141">
        <v>46.84</v>
      </c>
    </row>
    <row r="2711" spans="1:10" ht="39" customHeight="1" x14ac:dyDescent="0.2">
      <c r="A2711" s="172" t="s">
        <v>137</v>
      </c>
      <c r="B2711" s="161" t="s">
        <v>1039</v>
      </c>
      <c r="C2711" s="172" t="s">
        <v>23</v>
      </c>
      <c r="D2711" s="172" t="s">
        <v>1040</v>
      </c>
      <c r="E2711" s="386" t="s">
        <v>762</v>
      </c>
      <c r="F2711" s="386"/>
      <c r="G2711" s="164" t="s">
        <v>109</v>
      </c>
      <c r="H2711" s="162">
        <v>5.3300000000000001E-5</v>
      </c>
      <c r="I2711" s="165">
        <v>878935.57</v>
      </c>
      <c r="J2711" s="165">
        <v>46.84</v>
      </c>
    </row>
    <row r="2712" spans="1:10" ht="25.5" x14ac:dyDescent="0.2">
      <c r="A2712" s="171"/>
      <c r="B2712" s="171"/>
      <c r="C2712" s="171"/>
      <c r="D2712" s="171"/>
      <c r="E2712" s="171" t="s">
        <v>465</v>
      </c>
      <c r="F2712" s="159">
        <v>0</v>
      </c>
      <c r="G2712" s="171" t="s">
        <v>466</v>
      </c>
      <c r="H2712" s="159">
        <v>0</v>
      </c>
      <c r="I2712" s="171" t="s">
        <v>467</v>
      </c>
      <c r="J2712" s="159">
        <v>0</v>
      </c>
    </row>
    <row r="2713" spans="1:10" ht="15" thickBot="1" x14ac:dyDescent="0.25">
      <c r="A2713" s="171"/>
      <c r="B2713" s="171"/>
      <c r="C2713" s="171"/>
      <c r="D2713" s="171"/>
      <c r="E2713" s="171" t="s">
        <v>468</v>
      </c>
      <c r="F2713" s="159">
        <v>10.95</v>
      </c>
      <c r="G2713" s="171"/>
      <c r="H2713" s="384" t="s">
        <v>469</v>
      </c>
      <c r="I2713" s="384"/>
      <c r="J2713" s="159">
        <v>57.79</v>
      </c>
    </row>
    <row r="2714" spans="1:10" ht="0.95" customHeight="1" thickTop="1" x14ac:dyDescent="0.2">
      <c r="A2714" s="160"/>
      <c r="B2714" s="160"/>
      <c r="C2714" s="160"/>
      <c r="D2714" s="160"/>
      <c r="E2714" s="160"/>
      <c r="F2714" s="160"/>
      <c r="G2714" s="160"/>
      <c r="H2714" s="160"/>
      <c r="I2714" s="160"/>
      <c r="J2714" s="160"/>
    </row>
    <row r="2715" spans="1:10" ht="18" customHeight="1" x14ac:dyDescent="0.2">
      <c r="A2715" s="168"/>
      <c r="B2715" s="133" t="s">
        <v>8</v>
      </c>
      <c r="C2715" s="168" t="s">
        <v>9</v>
      </c>
      <c r="D2715" s="168" t="s">
        <v>10</v>
      </c>
      <c r="E2715" s="349" t="s">
        <v>454</v>
      </c>
      <c r="F2715" s="349"/>
      <c r="G2715" s="169" t="s">
        <v>11</v>
      </c>
      <c r="H2715" s="133" t="s">
        <v>12</v>
      </c>
      <c r="I2715" s="133" t="s">
        <v>13</v>
      </c>
      <c r="J2715" s="133" t="s">
        <v>15</v>
      </c>
    </row>
    <row r="2716" spans="1:10" ht="39" customHeight="1" x14ac:dyDescent="0.2">
      <c r="A2716" s="138" t="s">
        <v>133</v>
      </c>
      <c r="B2716" s="139" t="s">
        <v>1035</v>
      </c>
      <c r="C2716" s="138" t="s">
        <v>23</v>
      </c>
      <c r="D2716" s="138" t="s">
        <v>1036</v>
      </c>
      <c r="E2716" s="385" t="s">
        <v>751</v>
      </c>
      <c r="F2716" s="385"/>
      <c r="G2716" s="140" t="s">
        <v>39</v>
      </c>
      <c r="H2716" s="154">
        <v>1</v>
      </c>
      <c r="I2716" s="141">
        <v>12.56</v>
      </c>
      <c r="J2716" s="141">
        <v>12.56</v>
      </c>
    </row>
    <row r="2717" spans="1:10" ht="39" customHeight="1" x14ac:dyDescent="0.2">
      <c r="A2717" s="172" t="s">
        <v>137</v>
      </c>
      <c r="B2717" s="161" t="s">
        <v>1039</v>
      </c>
      <c r="C2717" s="172" t="s">
        <v>23</v>
      </c>
      <c r="D2717" s="172" t="s">
        <v>1040</v>
      </c>
      <c r="E2717" s="386" t="s">
        <v>762</v>
      </c>
      <c r="F2717" s="386"/>
      <c r="G2717" s="164" t="s">
        <v>109</v>
      </c>
      <c r="H2717" s="162">
        <v>1.43E-5</v>
      </c>
      <c r="I2717" s="165">
        <v>878935.57</v>
      </c>
      <c r="J2717" s="165">
        <v>12.56</v>
      </c>
    </row>
    <row r="2718" spans="1:10" ht="25.5" x14ac:dyDescent="0.2">
      <c r="A2718" s="171"/>
      <c r="B2718" s="171"/>
      <c r="C2718" s="171"/>
      <c r="D2718" s="171"/>
      <c r="E2718" s="171" t="s">
        <v>465</v>
      </c>
      <c r="F2718" s="159">
        <v>0</v>
      </c>
      <c r="G2718" s="171" t="s">
        <v>466</v>
      </c>
      <c r="H2718" s="159">
        <v>0</v>
      </c>
      <c r="I2718" s="171" t="s">
        <v>467</v>
      </c>
      <c r="J2718" s="159">
        <v>0</v>
      </c>
    </row>
    <row r="2719" spans="1:10" ht="15" thickBot="1" x14ac:dyDescent="0.25">
      <c r="A2719" s="171"/>
      <c r="B2719" s="171"/>
      <c r="C2719" s="171"/>
      <c r="D2719" s="171"/>
      <c r="E2719" s="171" t="s">
        <v>468</v>
      </c>
      <c r="F2719" s="159">
        <v>2.93</v>
      </c>
      <c r="G2719" s="171"/>
      <c r="H2719" s="384" t="s">
        <v>469</v>
      </c>
      <c r="I2719" s="384"/>
      <c r="J2719" s="159">
        <v>15.49</v>
      </c>
    </row>
    <row r="2720" spans="1:10" ht="0.95" customHeight="1" thickTop="1" x14ac:dyDescent="0.2">
      <c r="A2720" s="160"/>
      <c r="B2720" s="160"/>
      <c r="C2720" s="160"/>
      <c r="D2720" s="160"/>
      <c r="E2720" s="160"/>
      <c r="F2720" s="160"/>
      <c r="G2720" s="160"/>
      <c r="H2720" s="160"/>
      <c r="I2720" s="160"/>
      <c r="J2720" s="160"/>
    </row>
    <row r="2721" spans="1:10" ht="18" customHeight="1" x14ac:dyDescent="0.2">
      <c r="A2721" s="168"/>
      <c r="B2721" s="133" t="s">
        <v>8</v>
      </c>
      <c r="C2721" s="168" t="s">
        <v>9</v>
      </c>
      <c r="D2721" s="168" t="s">
        <v>10</v>
      </c>
      <c r="E2721" s="349" t="s">
        <v>454</v>
      </c>
      <c r="F2721" s="349"/>
      <c r="G2721" s="169" t="s">
        <v>11</v>
      </c>
      <c r="H2721" s="133" t="s">
        <v>12</v>
      </c>
      <c r="I2721" s="133" t="s">
        <v>13</v>
      </c>
      <c r="J2721" s="133" t="s">
        <v>15</v>
      </c>
    </row>
    <row r="2722" spans="1:10" ht="39" customHeight="1" x14ac:dyDescent="0.2">
      <c r="A2722" s="138" t="s">
        <v>133</v>
      </c>
      <c r="B2722" s="139" t="s">
        <v>495</v>
      </c>
      <c r="C2722" s="138" t="s">
        <v>23</v>
      </c>
      <c r="D2722" s="138" t="s">
        <v>496</v>
      </c>
      <c r="E2722" s="385" t="s">
        <v>462</v>
      </c>
      <c r="F2722" s="385"/>
      <c r="G2722" s="140" t="s">
        <v>136</v>
      </c>
      <c r="H2722" s="154">
        <v>1</v>
      </c>
      <c r="I2722" s="141">
        <v>86.55</v>
      </c>
      <c r="J2722" s="141">
        <v>86.55</v>
      </c>
    </row>
    <row r="2723" spans="1:10" ht="26.1" customHeight="1" x14ac:dyDescent="0.2">
      <c r="A2723" s="170" t="s">
        <v>134</v>
      </c>
      <c r="B2723" s="155" t="s">
        <v>980</v>
      </c>
      <c r="C2723" s="170" t="s">
        <v>23</v>
      </c>
      <c r="D2723" s="170" t="s">
        <v>981</v>
      </c>
      <c r="E2723" s="387" t="s">
        <v>459</v>
      </c>
      <c r="F2723" s="387"/>
      <c r="G2723" s="156" t="s">
        <v>39</v>
      </c>
      <c r="H2723" s="157">
        <v>1</v>
      </c>
      <c r="I2723" s="158">
        <v>32.979999999999997</v>
      </c>
      <c r="J2723" s="158">
        <v>32.979999999999997</v>
      </c>
    </row>
    <row r="2724" spans="1:10" ht="51.95" customHeight="1" x14ac:dyDescent="0.2">
      <c r="A2724" s="170" t="s">
        <v>134</v>
      </c>
      <c r="B2724" s="155" t="s">
        <v>1041</v>
      </c>
      <c r="C2724" s="170" t="s">
        <v>23</v>
      </c>
      <c r="D2724" s="170" t="s">
        <v>1042</v>
      </c>
      <c r="E2724" s="387" t="s">
        <v>751</v>
      </c>
      <c r="F2724" s="387"/>
      <c r="G2724" s="156" t="s">
        <v>39</v>
      </c>
      <c r="H2724" s="157">
        <v>1</v>
      </c>
      <c r="I2724" s="158">
        <v>42.24</v>
      </c>
      <c r="J2724" s="158">
        <v>42.24</v>
      </c>
    </row>
    <row r="2725" spans="1:10" ht="39" customHeight="1" x14ac:dyDescent="0.2">
      <c r="A2725" s="170" t="s">
        <v>134</v>
      </c>
      <c r="B2725" s="155" t="s">
        <v>1043</v>
      </c>
      <c r="C2725" s="170" t="s">
        <v>23</v>
      </c>
      <c r="D2725" s="170" t="s">
        <v>1044</v>
      </c>
      <c r="E2725" s="387" t="s">
        <v>751</v>
      </c>
      <c r="F2725" s="387"/>
      <c r="G2725" s="156" t="s">
        <v>39</v>
      </c>
      <c r="H2725" s="157">
        <v>1</v>
      </c>
      <c r="I2725" s="158">
        <v>11.33</v>
      </c>
      <c r="J2725" s="158">
        <v>11.33</v>
      </c>
    </row>
    <row r="2726" spans="1:10" ht="25.5" x14ac:dyDescent="0.2">
      <c r="A2726" s="171"/>
      <c r="B2726" s="171"/>
      <c r="C2726" s="171"/>
      <c r="D2726" s="171"/>
      <c r="E2726" s="171" t="s">
        <v>465</v>
      </c>
      <c r="F2726" s="159">
        <v>27.62</v>
      </c>
      <c r="G2726" s="171" t="s">
        <v>466</v>
      </c>
      <c r="H2726" s="159">
        <v>0</v>
      </c>
      <c r="I2726" s="171" t="s">
        <v>467</v>
      </c>
      <c r="J2726" s="159">
        <v>27.62</v>
      </c>
    </row>
    <row r="2727" spans="1:10" ht="15" thickBot="1" x14ac:dyDescent="0.25">
      <c r="A2727" s="171"/>
      <c r="B2727" s="171"/>
      <c r="C2727" s="171"/>
      <c r="D2727" s="171"/>
      <c r="E2727" s="171" t="s">
        <v>468</v>
      </c>
      <c r="F2727" s="159">
        <v>20.23</v>
      </c>
      <c r="G2727" s="171"/>
      <c r="H2727" s="384" t="s">
        <v>469</v>
      </c>
      <c r="I2727" s="384"/>
      <c r="J2727" s="159">
        <v>106.78</v>
      </c>
    </row>
    <row r="2728" spans="1:10" ht="0.95" customHeight="1" thickTop="1" x14ac:dyDescent="0.2">
      <c r="A2728" s="160"/>
      <c r="B2728" s="160"/>
      <c r="C2728" s="160"/>
      <c r="D2728" s="160"/>
      <c r="E2728" s="160"/>
      <c r="F2728" s="160"/>
      <c r="G2728" s="160"/>
      <c r="H2728" s="160"/>
      <c r="I2728" s="160"/>
      <c r="J2728" s="160"/>
    </row>
    <row r="2729" spans="1:10" ht="18" customHeight="1" x14ac:dyDescent="0.2">
      <c r="A2729" s="168"/>
      <c r="B2729" s="133" t="s">
        <v>8</v>
      </c>
      <c r="C2729" s="168" t="s">
        <v>9</v>
      </c>
      <c r="D2729" s="168" t="s">
        <v>10</v>
      </c>
      <c r="E2729" s="349" t="s">
        <v>454</v>
      </c>
      <c r="F2729" s="349"/>
      <c r="G2729" s="169" t="s">
        <v>11</v>
      </c>
      <c r="H2729" s="133" t="s">
        <v>12</v>
      </c>
      <c r="I2729" s="133" t="s">
        <v>13</v>
      </c>
      <c r="J2729" s="133" t="s">
        <v>15</v>
      </c>
    </row>
    <row r="2730" spans="1:10" ht="51.95" customHeight="1" x14ac:dyDescent="0.2">
      <c r="A2730" s="138" t="s">
        <v>133</v>
      </c>
      <c r="B2730" s="139" t="s">
        <v>1041</v>
      </c>
      <c r="C2730" s="138" t="s">
        <v>23</v>
      </c>
      <c r="D2730" s="138" t="s">
        <v>1042</v>
      </c>
      <c r="E2730" s="385" t="s">
        <v>751</v>
      </c>
      <c r="F2730" s="385"/>
      <c r="G2730" s="140" t="s">
        <v>39</v>
      </c>
      <c r="H2730" s="154">
        <v>1</v>
      </c>
      <c r="I2730" s="141">
        <v>42.24</v>
      </c>
      <c r="J2730" s="141">
        <v>42.24</v>
      </c>
    </row>
    <row r="2731" spans="1:10" ht="39" customHeight="1" x14ac:dyDescent="0.2">
      <c r="A2731" s="172" t="s">
        <v>137</v>
      </c>
      <c r="B2731" s="161" t="s">
        <v>1045</v>
      </c>
      <c r="C2731" s="172" t="s">
        <v>23</v>
      </c>
      <c r="D2731" s="172" t="s">
        <v>1046</v>
      </c>
      <c r="E2731" s="386" t="s">
        <v>762</v>
      </c>
      <c r="F2731" s="386"/>
      <c r="G2731" s="164" t="s">
        <v>109</v>
      </c>
      <c r="H2731" s="162">
        <v>5.3300000000000001E-5</v>
      </c>
      <c r="I2731" s="165">
        <v>792514.32</v>
      </c>
      <c r="J2731" s="165">
        <v>42.24</v>
      </c>
    </row>
    <row r="2732" spans="1:10" ht="25.5" x14ac:dyDescent="0.2">
      <c r="A2732" s="171"/>
      <c r="B2732" s="171"/>
      <c r="C2732" s="171"/>
      <c r="D2732" s="171"/>
      <c r="E2732" s="171" t="s">
        <v>465</v>
      </c>
      <c r="F2732" s="159">
        <v>0</v>
      </c>
      <c r="G2732" s="171" t="s">
        <v>466</v>
      </c>
      <c r="H2732" s="159">
        <v>0</v>
      </c>
      <c r="I2732" s="171" t="s">
        <v>467</v>
      </c>
      <c r="J2732" s="159">
        <v>0</v>
      </c>
    </row>
    <row r="2733" spans="1:10" ht="15" thickBot="1" x14ac:dyDescent="0.25">
      <c r="A2733" s="171"/>
      <c r="B2733" s="171"/>
      <c r="C2733" s="171"/>
      <c r="D2733" s="171"/>
      <c r="E2733" s="171" t="s">
        <v>468</v>
      </c>
      <c r="F2733" s="159">
        <v>9.8699999999999992</v>
      </c>
      <c r="G2733" s="171"/>
      <c r="H2733" s="384" t="s">
        <v>469</v>
      </c>
      <c r="I2733" s="384"/>
      <c r="J2733" s="159">
        <v>52.11</v>
      </c>
    </row>
    <row r="2734" spans="1:10" ht="0.95" customHeight="1" thickTop="1" x14ac:dyDescent="0.2">
      <c r="A2734" s="160"/>
      <c r="B2734" s="160"/>
      <c r="C2734" s="160"/>
      <c r="D2734" s="160"/>
      <c r="E2734" s="160"/>
      <c r="F2734" s="160"/>
      <c r="G2734" s="160"/>
      <c r="H2734" s="160"/>
      <c r="I2734" s="160"/>
      <c r="J2734" s="160"/>
    </row>
    <row r="2735" spans="1:10" ht="18" customHeight="1" x14ac:dyDescent="0.2">
      <c r="A2735" s="168"/>
      <c r="B2735" s="133" t="s">
        <v>8</v>
      </c>
      <c r="C2735" s="168" t="s">
        <v>9</v>
      </c>
      <c r="D2735" s="168" t="s">
        <v>10</v>
      </c>
      <c r="E2735" s="349" t="s">
        <v>454</v>
      </c>
      <c r="F2735" s="349"/>
      <c r="G2735" s="169" t="s">
        <v>11</v>
      </c>
      <c r="H2735" s="133" t="s">
        <v>12</v>
      </c>
      <c r="I2735" s="133" t="s">
        <v>13</v>
      </c>
      <c r="J2735" s="133" t="s">
        <v>15</v>
      </c>
    </row>
    <row r="2736" spans="1:10" ht="39" customHeight="1" x14ac:dyDescent="0.2">
      <c r="A2736" s="138" t="s">
        <v>133</v>
      </c>
      <c r="B2736" s="139" t="s">
        <v>1043</v>
      </c>
      <c r="C2736" s="138" t="s">
        <v>23</v>
      </c>
      <c r="D2736" s="138" t="s">
        <v>1044</v>
      </c>
      <c r="E2736" s="385" t="s">
        <v>751</v>
      </c>
      <c r="F2736" s="385"/>
      <c r="G2736" s="140" t="s">
        <v>39</v>
      </c>
      <c r="H2736" s="154">
        <v>1</v>
      </c>
      <c r="I2736" s="141">
        <v>11.33</v>
      </c>
      <c r="J2736" s="141">
        <v>11.33</v>
      </c>
    </row>
    <row r="2737" spans="1:10" ht="39" customHeight="1" x14ac:dyDescent="0.2">
      <c r="A2737" s="172" t="s">
        <v>137</v>
      </c>
      <c r="B2737" s="161" t="s">
        <v>1045</v>
      </c>
      <c r="C2737" s="172" t="s">
        <v>23</v>
      </c>
      <c r="D2737" s="172" t="s">
        <v>1046</v>
      </c>
      <c r="E2737" s="386" t="s">
        <v>762</v>
      </c>
      <c r="F2737" s="386"/>
      <c r="G2737" s="164" t="s">
        <v>109</v>
      </c>
      <c r="H2737" s="162">
        <v>1.43E-5</v>
      </c>
      <c r="I2737" s="165">
        <v>792514.32</v>
      </c>
      <c r="J2737" s="165">
        <v>11.33</v>
      </c>
    </row>
    <row r="2738" spans="1:10" ht="25.5" x14ac:dyDescent="0.2">
      <c r="A2738" s="171"/>
      <c r="B2738" s="171"/>
      <c r="C2738" s="171"/>
      <c r="D2738" s="171"/>
      <c r="E2738" s="171" t="s">
        <v>465</v>
      </c>
      <c r="F2738" s="159">
        <v>0</v>
      </c>
      <c r="G2738" s="171" t="s">
        <v>466</v>
      </c>
      <c r="H2738" s="159">
        <v>0</v>
      </c>
      <c r="I2738" s="171" t="s">
        <v>467</v>
      </c>
      <c r="J2738" s="159">
        <v>0</v>
      </c>
    </row>
    <row r="2739" spans="1:10" ht="15" thickBot="1" x14ac:dyDescent="0.25">
      <c r="A2739" s="171"/>
      <c r="B2739" s="171"/>
      <c r="C2739" s="171"/>
      <c r="D2739" s="171"/>
      <c r="E2739" s="171" t="s">
        <v>468</v>
      </c>
      <c r="F2739" s="159">
        <v>2.64</v>
      </c>
      <c r="G2739" s="171"/>
      <c r="H2739" s="384" t="s">
        <v>469</v>
      </c>
      <c r="I2739" s="384"/>
      <c r="J2739" s="159">
        <v>13.97</v>
      </c>
    </row>
    <row r="2740" spans="1:10" ht="0.95" customHeight="1" thickTop="1" x14ac:dyDescent="0.2">
      <c r="A2740" s="160"/>
      <c r="B2740" s="160"/>
      <c r="C2740" s="160"/>
      <c r="D2740" s="160"/>
      <c r="E2740" s="160"/>
      <c r="F2740" s="160"/>
      <c r="G2740" s="160"/>
      <c r="H2740" s="160"/>
      <c r="I2740" s="160"/>
      <c r="J2740" s="160"/>
    </row>
    <row r="2741" spans="1:10" ht="18" customHeight="1" x14ac:dyDescent="0.2">
      <c r="A2741" s="168"/>
      <c r="B2741" s="133" t="s">
        <v>8</v>
      </c>
      <c r="C2741" s="168" t="s">
        <v>9</v>
      </c>
      <c r="D2741" s="168" t="s">
        <v>10</v>
      </c>
      <c r="E2741" s="349" t="s">
        <v>454</v>
      </c>
      <c r="F2741" s="349"/>
      <c r="G2741" s="169" t="s">
        <v>11</v>
      </c>
      <c r="H2741" s="133" t="s">
        <v>12</v>
      </c>
      <c r="I2741" s="133" t="s">
        <v>13</v>
      </c>
      <c r="J2741" s="133" t="s">
        <v>15</v>
      </c>
    </row>
    <row r="2742" spans="1:10" ht="24" customHeight="1" x14ac:dyDescent="0.2">
      <c r="A2742" s="138" t="s">
        <v>133</v>
      </c>
      <c r="B2742" s="139" t="s">
        <v>457</v>
      </c>
      <c r="C2742" s="138" t="s">
        <v>23</v>
      </c>
      <c r="D2742" s="138" t="s">
        <v>458</v>
      </c>
      <c r="E2742" s="385" t="s">
        <v>459</v>
      </c>
      <c r="F2742" s="385"/>
      <c r="G2742" s="140" t="s">
        <v>39</v>
      </c>
      <c r="H2742" s="154">
        <v>1</v>
      </c>
      <c r="I2742" s="141">
        <v>24.83</v>
      </c>
      <c r="J2742" s="141">
        <v>24.83</v>
      </c>
    </row>
    <row r="2743" spans="1:10" ht="26.1" customHeight="1" x14ac:dyDescent="0.2">
      <c r="A2743" s="170" t="s">
        <v>134</v>
      </c>
      <c r="B2743" s="155" t="s">
        <v>828</v>
      </c>
      <c r="C2743" s="170" t="s">
        <v>23</v>
      </c>
      <c r="D2743" s="170" t="s">
        <v>829</v>
      </c>
      <c r="E2743" s="387" t="s">
        <v>459</v>
      </c>
      <c r="F2743" s="387"/>
      <c r="G2743" s="156" t="s">
        <v>39</v>
      </c>
      <c r="H2743" s="157">
        <v>1</v>
      </c>
      <c r="I2743" s="158">
        <v>0.37</v>
      </c>
      <c r="J2743" s="158">
        <v>0.37</v>
      </c>
    </row>
    <row r="2744" spans="1:10" ht="24" customHeight="1" x14ac:dyDescent="0.2">
      <c r="A2744" s="172" t="s">
        <v>137</v>
      </c>
      <c r="B2744" s="161" t="s">
        <v>830</v>
      </c>
      <c r="C2744" s="172" t="s">
        <v>23</v>
      </c>
      <c r="D2744" s="172" t="s">
        <v>831</v>
      </c>
      <c r="E2744" s="386" t="s">
        <v>470</v>
      </c>
      <c r="F2744" s="386"/>
      <c r="G2744" s="164" t="s">
        <v>39</v>
      </c>
      <c r="H2744" s="162">
        <v>1</v>
      </c>
      <c r="I2744" s="165">
        <v>17.88</v>
      </c>
      <c r="J2744" s="165">
        <v>17.88</v>
      </c>
    </row>
    <row r="2745" spans="1:10" ht="26.1" customHeight="1" x14ac:dyDescent="0.2">
      <c r="A2745" s="172" t="s">
        <v>137</v>
      </c>
      <c r="B2745" s="161" t="s">
        <v>705</v>
      </c>
      <c r="C2745" s="172" t="s">
        <v>23</v>
      </c>
      <c r="D2745" s="172" t="s">
        <v>706</v>
      </c>
      <c r="E2745" s="386" t="s">
        <v>707</v>
      </c>
      <c r="F2745" s="386"/>
      <c r="G2745" s="164" t="s">
        <v>39</v>
      </c>
      <c r="H2745" s="162">
        <v>1</v>
      </c>
      <c r="I2745" s="165">
        <v>1.82</v>
      </c>
      <c r="J2745" s="165">
        <v>1.82</v>
      </c>
    </row>
    <row r="2746" spans="1:10" ht="26.1" customHeight="1" x14ac:dyDescent="0.2">
      <c r="A2746" s="172" t="s">
        <v>137</v>
      </c>
      <c r="B2746" s="161" t="s">
        <v>708</v>
      </c>
      <c r="C2746" s="172" t="s">
        <v>23</v>
      </c>
      <c r="D2746" s="172" t="s">
        <v>709</v>
      </c>
      <c r="E2746" s="386" t="s">
        <v>707</v>
      </c>
      <c r="F2746" s="386"/>
      <c r="G2746" s="164" t="s">
        <v>39</v>
      </c>
      <c r="H2746" s="162">
        <v>1</v>
      </c>
      <c r="I2746" s="165">
        <v>1.02</v>
      </c>
      <c r="J2746" s="165">
        <v>1.02</v>
      </c>
    </row>
    <row r="2747" spans="1:10" ht="26.1" customHeight="1" x14ac:dyDescent="0.2">
      <c r="A2747" s="172" t="s">
        <v>137</v>
      </c>
      <c r="B2747" s="161" t="s">
        <v>710</v>
      </c>
      <c r="C2747" s="172" t="s">
        <v>23</v>
      </c>
      <c r="D2747" s="172" t="s">
        <v>711</v>
      </c>
      <c r="E2747" s="386" t="s">
        <v>707</v>
      </c>
      <c r="F2747" s="386"/>
      <c r="G2747" s="164" t="s">
        <v>39</v>
      </c>
      <c r="H2747" s="162">
        <v>1</v>
      </c>
      <c r="I2747" s="165">
        <v>1.36</v>
      </c>
      <c r="J2747" s="165">
        <v>1.36</v>
      </c>
    </row>
    <row r="2748" spans="1:10" ht="26.1" customHeight="1" x14ac:dyDescent="0.2">
      <c r="A2748" s="172" t="s">
        <v>137</v>
      </c>
      <c r="B2748" s="161" t="s">
        <v>712</v>
      </c>
      <c r="C2748" s="172" t="s">
        <v>23</v>
      </c>
      <c r="D2748" s="172" t="s">
        <v>713</v>
      </c>
      <c r="E2748" s="386" t="s">
        <v>707</v>
      </c>
      <c r="F2748" s="386"/>
      <c r="G2748" s="164" t="s">
        <v>39</v>
      </c>
      <c r="H2748" s="162">
        <v>1</v>
      </c>
      <c r="I2748" s="165">
        <v>0.11</v>
      </c>
      <c r="J2748" s="165">
        <v>0.11</v>
      </c>
    </row>
    <row r="2749" spans="1:10" ht="26.1" customHeight="1" x14ac:dyDescent="0.2">
      <c r="A2749" s="172" t="s">
        <v>137</v>
      </c>
      <c r="B2749" s="161" t="s">
        <v>1047</v>
      </c>
      <c r="C2749" s="172" t="s">
        <v>23</v>
      </c>
      <c r="D2749" s="172" t="s">
        <v>1048</v>
      </c>
      <c r="E2749" s="386" t="s">
        <v>707</v>
      </c>
      <c r="F2749" s="386"/>
      <c r="G2749" s="164" t="s">
        <v>39</v>
      </c>
      <c r="H2749" s="162">
        <v>1</v>
      </c>
      <c r="I2749" s="165">
        <v>0.56999999999999995</v>
      </c>
      <c r="J2749" s="165">
        <v>0.56999999999999995</v>
      </c>
    </row>
    <row r="2750" spans="1:10" ht="26.1" customHeight="1" x14ac:dyDescent="0.2">
      <c r="A2750" s="172" t="s">
        <v>137</v>
      </c>
      <c r="B2750" s="161" t="s">
        <v>1049</v>
      </c>
      <c r="C2750" s="172" t="s">
        <v>23</v>
      </c>
      <c r="D2750" s="172" t="s">
        <v>1050</v>
      </c>
      <c r="E2750" s="386" t="s">
        <v>707</v>
      </c>
      <c r="F2750" s="386"/>
      <c r="G2750" s="164" t="s">
        <v>39</v>
      </c>
      <c r="H2750" s="162">
        <v>1</v>
      </c>
      <c r="I2750" s="165">
        <v>1.7</v>
      </c>
      <c r="J2750" s="165">
        <v>1.7</v>
      </c>
    </row>
    <row r="2751" spans="1:10" ht="25.5" x14ac:dyDescent="0.2">
      <c r="A2751" s="171"/>
      <c r="B2751" s="171"/>
      <c r="C2751" s="171"/>
      <c r="D2751" s="171"/>
      <c r="E2751" s="171" t="s">
        <v>465</v>
      </c>
      <c r="F2751" s="159">
        <v>18.25</v>
      </c>
      <c r="G2751" s="171" t="s">
        <v>466</v>
      </c>
      <c r="H2751" s="159">
        <v>0</v>
      </c>
      <c r="I2751" s="171" t="s">
        <v>467</v>
      </c>
      <c r="J2751" s="159">
        <v>18.25</v>
      </c>
    </row>
    <row r="2752" spans="1:10" ht="15" thickBot="1" x14ac:dyDescent="0.25">
      <c r="A2752" s="171"/>
      <c r="B2752" s="171"/>
      <c r="C2752" s="171"/>
      <c r="D2752" s="171"/>
      <c r="E2752" s="171" t="s">
        <v>468</v>
      </c>
      <c r="F2752" s="159">
        <v>5.8</v>
      </c>
      <c r="G2752" s="171"/>
      <c r="H2752" s="384" t="s">
        <v>469</v>
      </c>
      <c r="I2752" s="384"/>
      <c r="J2752" s="159">
        <v>30.63</v>
      </c>
    </row>
    <row r="2753" spans="1:10" ht="0.95" customHeight="1" thickTop="1" x14ac:dyDescent="0.2">
      <c r="A2753" s="160"/>
      <c r="B2753" s="160"/>
      <c r="C2753" s="160"/>
      <c r="D2753" s="160"/>
      <c r="E2753" s="160"/>
      <c r="F2753" s="160"/>
      <c r="G2753" s="160"/>
      <c r="H2753" s="160"/>
      <c r="I2753" s="160"/>
      <c r="J2753" s="160"/>
    </row>
    <row r="2754" spans="1:10" ht="18" customHeight="1" x14ac:dyDescent="0.2">
      <c r="A2754" s="168"/>
      <c r="B2754" s="133" t="s">
        <v>8</v>
      </c>
      <c r="C2754" s="168" t="s">
        <v>9</v>
      </c>
      <c r="D2754" s="168" t="s">
        <v>10</v>
      </c>
      <c r="E2754" s="349" t="s">
        <v>454</v>
      </c>
      <c r="F2754" s="349"/>
      <c r="G2754" s="169" t="s">
        <v>11</v>
      </c>
      <c r="H2754" s="133" t="s">
        <v>12</v>
      </c>
      <c r="I2754" s="133" t="s">
        <v>13</v>
      </c>
      <c r="J2754" s="133" t="s">
        <v>15</v>
      </c>
    </row>
    <row r="2755" spans="1:10" ht="26.1" customHeight="1" x14ac:dyDescent="0.2">
      <c r="A2755" s="138" t="s">
        <v>133</v>
      </c>
      <c r="B2755" s="139" t="s">
        <v>1051</v>
      </c>
      <c r="C2755" s="138" t="s">
        <v>110</v>
      </c>
      <c r="D2755" s="138" t="s">
        <v>869</v>
      </c>
      <c r="E2755" s="385" t="s">
        <v>449</v>
      </c>
      <c r="F2755" s="385"/>
      <c r="G2755" s="140" t="s">
        <v>524</v>
      </c>
      <c r="H2755" s="154">
        <v>1</v>
      </c>
      <c r="I2755" s="141">
        <v>108.19</v>
      </c>
      <c r="J2755" s="141">
        <v>108.19</v>
      </c>
    </row>
    <row r="2756" spans="1:10" ht="15" customHeight="1" x14ac:dyDescent="0.2">
      <c r="A2756" s="349" t="s">
        <v>165</v>
      </c>
      <c r="B2756" s="350" t="s">
        <v>8</v>
      </c>
      <c r="C2756" s="349" t="s">
        <v>9</v>
      </c>
      <c r="D2756" s="349" t="s">
        <v>501</v>
      </c>
      <c r="E2756" s="350" t="s">
        <v>471</v>
      </c>
      <c r="F2756" s="348" t="s">
        <v>502</v>
      </c>
      <c r="G2756" s="350"/>
      <c r="H2756" s="348" t="s">
        <v>503</v>
      </c>
      <c r="I2756" s="350"/>
      <c r="J2756" s="350" t="s">
        <v>473</v>
      </c>
    </row>
    <row r="2757" spans="1:10" ht="15" customHeight="1" x14ac:dyDescent="0.2">
      <c r="A2757" s="350"/>
      <c r="B2757" s="350"/>
      <c r="C2757" s="350"/>
      <c r="D2757" s="350"/>
      <c r="E2757" s="350"/>
      <c r="F2757" s="133" t="s">
        <v>504</v>
      </c>
      <c r="G2757" s="133" t="s">
        <v>505</v>
      </c>
      <c r="H2757" s="133" t="s">
        <v>504</v>
      </c>
      <c r="I2757" s="133" t="s">
        <v>505</v>
      </c>
      <c r="J2757" s="350"/>
    </row>
    <row r="2758" spans="1:10" ht="24" customHeight="1" x14ac:dyDescent="0.2">
      <c r="A2758" s="172" t="s">
        <v>137</v>
      </c>
      <c r="B2758" s="161" t="s">
        <v>1001</v>
      </c>
      <c r="C2758" s="172" t="s">
        <v>110</v>
      </c>
      <c r="D2758" s="172" t="s">
        <v>1002</v>
      </c>
      <c r="E2758" s="162">
        <v>1</v>
      </c>
      <c r="F2758" s="165">
        <v>1</v>
      </c>
      <c r="G2758" s="165">
        <v>0</v>
      </c>
      <c r="H2758" s="174">
        <v>30.574400000000001</v>
      </c>
      <c r="I2758" s="174">
        <v>7.8083</v>
      </c>
      <c r="J2758" s="174">
        <v>30.574400000000001</v>
      </c>
    </row>
    <row r="2759" spans="1:10" ht="26.1" customHeight="1" x14ac:dyDescent="0.2">
      <c r="A2759" s="172" t="s">
        <v>137</v>
      </c>
      <c r="B2759" s="161" t="s">
        <v>1052</v>
      </c>
      <c r="C2759" s="172" t="s">
        <v>110</v>
      </c>
      <c r="D2759" s="172" t="s">
        <v>1053</v>
      </c>
      <c r="E2759" s="162">
        <v>1</v>
      </c>
      <c r="F2759" s="165">
        <v>1</v>
      </c>
      <c r="G2759" s="165">
        <v>0</v>
      </c>
      <c r="H2759" s="174">
        <v>0.32050000000000001</v>
      </c>
      <c r="I2759" s="174">
        <v>0.17169999999999999</v>
      </c>
      <c r="J2759" s="174">
        <v>0.32050000000000001</v>
      </c>
    </row>
    <row r="2760" spans="1:10" ht="20.100000000000001" customHeight="1" x14ac:dyDescent="0.2">
      <c r="A2760" s="345"/>
      <c r="B2760" s="345"/>
      <c r="C2760" s="345"/>
      <c r="D2760" s="345"/>
      <c r="E2760" s="345"/>
      <c r="F2760" s="345" t="s">
        <v>508</v>
      </c>
      <c r="G2760" s="345"/>
      <c r="H2760" s="345"/>
      <c r="I2760" s="345"/>
      <c r="J2760" s="163">
        <v>30.8949</v>
      </c>
    </row>
    <row r="2761" spans="1:10" ht="20.100000000000001" customHeight="1" x14ac:dyDescent="0.2">
      <c r="A2761" s="168" t="s">
        <v>169</v>
      </c>
      <c r="B2761" s="133" t="s">
        <v>8</v>
      </c>
      <c r="C2761" s="168" t="s">
        <v>9</v>
      </c>
      <c r="D2761" s="168" t="s">
        <v>470</v>
      </c>
      <c r="E2761" s="133" t="s">
        <v>471</v>
      </c>
      <c r="F2761" s="350" t="s">
        <v>472</v>
      </c>
      <c r="G2761" s="350"/>
      <c r="H2761" s="350"/>
      <c r="I2761" s="350"/>
      <c r="J2761" s="133" t="s">
        <v>473</v>
      </c>
    </row>
    <row r="2762" spans="1:10" ht="24" customHeight="1" x14ac:dyDescent="0.2">
      <c r="A2762" s="172" t="s">
        <v>137</v>
      </c>
      <c r="B2762" s="161" t="s">
        <v>737</v>
      </c>
      <c r="C2762" s="172" t="s">
        <v>110</v>
      </c>
      <c r="D2762" s="172" t="s">
        <v>738</v>
      </c>
      <c r="E2762" s="162">
        <v>1</v>
      </c>
      <c r="F2762" s="172"/>
      <c r="G2762" s="172"/>
      <c r="H2762" s="172"/>
      <c r="I2762" s="174">
        <v>25.172000000000001</v>
      </c>
      <c r="J2762" s="174">
        <v>25.172000000000001</v>
      </c>
    </row>
    <row r="2763" spans="1:10" ht="24" customHeight="1" x14ac:dyDescent="0.2">
      <c r="A2763" s="172" t="s">
        <v>137</v>
      </c>
      <c r="B2763" s="161" t="s">
        <v>1054</v>
      </c>
      <c r="C2763" s="172" t="s">
        <v>110</v>
      </c>
      <c r="D2763" s="172" t="s">
        <v>1055</v>
      </c>
      <c r="E2763" s="162">
        <v>1</v>
      </c>
      <c r="F2763" s="172"/>
      <c r="G2763" s="172"/>
      <c r="H2763" s="172"/>
      <c r="I2763" s="174">
        <v>42.808</v>
      </c>
      <c r="J2763" s="174">
        <v>42.808</v>
      </c>
    </row>
    <row r="2764" spans="1:10" ht="20.100000000000001" customHeight="1" x14ac:dyDescent="0.2">
      <c r="A2764" s="345"/>
      <c r="B2764" s="345"/>
      <c r="C2764" s="345"/>
      <c r="D2764" s="345"/>
      <c r="E2764" s="345"/>
      <c r="F2764" s="345" t="s">
        <v>474</v>
      </c>
      <c r="G2764" s="345"/>
      <c r="H2764" s="345"/>
      <c r="I2764" s="345"/>
      <c r="J2764" s="163">
        <v>67.98</v>
      </c>
    </row>
    <row r="2765" spans="1:10" ht="20.100000000000001" customHeight="1" x14ac:dyDescent="0.2">
      <c r="A2765" s="345"/>
      <c r="B2765" s="345"/>
      <c r="C2765" s="345"/>
      <c r="D2765" s="345"/>
      <c r="E2765" s="345"/>
      <c r="F2765" s="345" t="s">
        <v>475</v>
      </c>
      <c r="G2765" s="345"/>
      <c r="H2765" s="345"/>
      <c r="I2765" s="345"/>
      <c r="J2765" s="163">
        <v>0</v>
      </c>
    </row>
    <row r="2766" spans="1:10" ht="20.100000000000001" customHeight="1" x14ac:dyDescent="0.2">
      <c r="A2766" s="345"/>
      <c r="B2766" s="345"/>
      <c r="C2766" s="345"/>
      <c r="D2766" s="345"/>
      <c r="E2766" s="345"/>
      <c r="F2766" s="345" t="s">
        <v>476</v>
      </c>
      <c r="G2766" s="345"/>
      <c r="H2766" s="345"/>
      <c r="I2766" s="345"/>
      <c r="J2766" s="163">
        <v>98.874899999999997</v>
      </c>
    </row>
    <row r="2767" spans="1:10" ht="20.100000000000001" customHeight="1" x14ac:dyDescent="0.2">
      <c r="A2767" s="345"/>
      <c r="B2767" s="345"/>
      <c r="C2767" s="345"/>
      <c r="D2767" s="345"/>
      <c r="E2767" s="345"/>
      <c r="F2767" s="345" t="s">
        <v>477</v>
      </c>
      <c r="G2767" s="345"/>
      <c r="H2767" s="345"/>
      <c r="I2767" s="345"/>
      <c r="J2767" s="163">
        <v>4.2000000000000003E-2</v>
      </c>
    </row>
    <row r="2768" spans="1:10" ht="20.100000000000001" customHeight="1" x14ac:dyDescent="0.2">
      <c r="A2768" s="345"/>
      <c r="B2768" s="345"/>
      <c r="C2768" s="345"/>
      <c r="D2768" s="345"/>
      <c r="E2768" s="345"/>
      <c r="F2768" s="345" t="s">
        <v>478</v>
      </c>
      <c r="G2768" s="345"/>
      <c r="H2768" s="345"/>
      <c r="I2768" s="345"/>
      <c r="J2768" s="163">
        <v>2.3801000000000001</v>
      </c>
    </row>
    <row r="2769" spans="1:10" ht="20.100000000000001" customHeight="1" x14ac:dyDescent="0.2">
      <c r="A2769" s="345"/>
      <c r="B2769" s="345"/>
      <c r="C2769" s="345"/>
      <c r="D2769" s="345"/>
      <c r="E2769" s="345"/>
      <c r="F2769" s="345" t="s">
        <v>479</v>
      </c>
      <c r="G2769" s="345"/>
      <c r="H2769" s="345"/>
      <c r="I2769" s="345"/>
      <c r="J2769" s="163">
        <v>1.3413999999999999</v>
      </c>
    </row>
    <row r="2770" spans="1:10" ht="20.100000000000001" customHeight="1" x14ac:dyDescent="0.2">
      <c r="A2770" s="345"/>
      <c r="B2770" s="345"/>
      <c r="C2770" s="345"/>
      <c r="D2770" s="345"/>
      <c r="E2770" s="345"/>
      <c r="F2770" s="345" t="s">
        <v>480</v>
      </c>
      <c r="G2770" s="345"/>
      <c r="H2770" s="345"/>
      <c r="I2770" s="345"/>
      <c r="J2770" s="163">
        <v>73.710800000000006</v>
      </c>
    </row>
    <row r="2771" spans="1:10" ht="20.100000000000001" customHeight="1" x14ac:dyDescent="0.2">
      <c r="A2771" s="168" t="s">
        <v>179</v>
      </c>
      <c r="B2771" s="133" t="s">
        <v>9</v>
      </c>
      <c r="C2771" s="168" t="s">
        <v>8</v>
      </c>
      <c r="D2771" s="168" t="s">
        <v>521</v>
      </c>
      <c r="E2771" s="133" t="s">
        <v>471</v>
      </c>
      <c r="F2771" s="133" t="s">
        <v>268</v>
      </c>
      <c r="G2771" s="350" t="s">
        <v>513</v>
      </c>
      <c r="H2771" s="350"/>
      <c r="I2771" s="350"/>
      <c r="J2771" s="133" t="s">
        <v>473</v>
      </c>
    </row>
    <row r="2772" spans="1:10" ht="24" customHeight="1" x14ac:dyDescent="0.2">
      <c r="A2772" s="172" t="s">
        <v>137</v>
      </c>
      <c r="B2772" s="161" t="s">
        <v>110</v>
      </c>
      <c r="C2772" s="172" t="s">
        <v>1056</v>
      </c>
      <c r="D2772" s="172" t="s">
        <v>1057</v>
      </c>
      <c r="E2772" s="162">
        <v>1</v>
      </c>
      <c r="F2772" s="164" t="s">
        <v>524</v>
      </c>
      <c r="G2772" s="389">
        <v>32.065399999999997</v>
      </c>
      <c r="H2772" s="389"/>
      <c r="I2772" s="386"/>
      <c r="J2772" s="174">
        <v>32.065399999999997</v>
      </c>
    </row>
    <row r="2773" spans="1:10" ht="20.100000000000001" customHeight="1" x14ac:dyDescent="0.2">
      <c r="A2773" s="345"/>
      <c r="B2773" s="345"/>
      <c r="C2773" s="345"/>
      <c r="D2773" s="345"/>
      <c r="E2773" s="345"/>
      <c r="F2773" s="345" t="s">
        <v>530</v>
      </c>
      <c r="G2773" s="345"/>
      <c r="H2773" s="345"/>
      <c r="I2773" s="345"/>
      <c r="J2773" s="163">
        <v>32.065399999999997</v>
      </c>
    </row>
    <row r="2774" spans="1:10" ht="20.100000000000001" customHeight="1" x14ac:dyDescent="0.2">
      <c r="A2774" s="168" t="s">
        <v>533</v>
      </c>
      <c r="B2774" s="133" t="s">
        <v>9</v>
      </c>
      <c r="C2774" s="168" t="s">
        <v>137</v>
      </c>
      <c r="D2774" s="168" t="s">
        <v>534</v>
      </c>
      <c r="E2774" s="133" t="s">
        <v>8</v>
      </c>
      <c r="F2774" s="133" t="s">
        <v>471</v>
      </c>
      <c r="G2774" s="169" t="s">
        <v>268</v>
      </c>
      <c r="H2774" s="350" t="s">
        <v>513</v>
      </c>
      <c r="I2774" s="350"/>
      <c r="J2774" s="133" t="s">
        <v>473</v>
      </c>
    </row>
    <row r="2775" spans="1:10" ht="39" customHeight="1" x14ac:dyDescent="0.2">
      <c r="A2775" s="170" t="s">
        <v>535</v>
      </c>
      <c r="B2775" s="155" t="s">
        <v>110</v>
      </c>
      <c r="C2775" s="170" t="s">
        <v>1056</v>
      </c>
      <c r="D2775" s="170" t="s">
        <v>536</v>
      </c>
      <c r="E2775" s="155">
        <v>5914655</v>
      </c>
      <c r="F2775" s="157">
        <v>1E-3</v>
      </c>
      <c r="G2775" s="156" t="s">
        <v>120</v>
      </c>
      <c r="H2775" s="388">
        <v>35.18</v>
      </c>
      <c r="I2775" s="387"/>
      <c r="J2775" s="173">
        <v>3.5200000000000002E-2</v>
      </c>
    </row>
    <row r="2776" spans="1:10" ht="20.100000000000001" customHeight="1" x14ac:dyDescent="0.2">
      <c r="A2776" s="345"/>
      <c r="B2776" s="345"/>
      <c r="C2776" s="345"/>
      <c r="D2776" s="345"/>
      <c r="E2776" s="345"/>
      <c r="F2776" s="345" t="s">
        <v>537</v>
      </c>
      <c r="G2776" s="345"/>
      <c r="H2776" s="345"/>
      <c r="I2776" s="345"/>
      <c r="J2776" s="163">
        <v>3.5200000000000002E-2</v>
      </c>
    </row>
    <row r="2777" spans="1:10" ht="20.100000000000001" customHeight="1" x14ac:dyDescent="0.2">
      <c r="A2777" s="168" t="s">
        <v>538</v>
      </c>
      <c r="B2777" s="133" t="s">
        <v>9</v>
      </c>
      <c r="C2777" s="168" t="s">
        <v>137</v>
      </c>
      <c r="D2777" s="168" t="s">
        <v>539</v>
      </c>
      <c r="E2777" s="133" t="s">
        <v>471</v>
      </c>
      <c r="F2777" s="133" t="s">
        <v>268</v>
      </c>
      <c r="G2777" s="348" t="s">
        <v>540</v>
      </c>
      <c r="H2777" s="350"/>
      <c r="I2777" s="350"/>
      <c r="J2777" s="133" t="s">
        <v>473</v>
      </c>
    </row>
    <row r="2778" spans="1:10" ht="20.100000000000001" customHeight="1" x14ac:dyDescent="0.2">
      <c r="A2778" s="169"/>
      <c r="B2778" s="169"/>
      <c r="C2778" s="169"/>
      <c r="D2778" s="169"/>
      <c r="E2778" s="169"/>
      <c r="F2778" s="169"/>
      <c r="G2778" s="169" t="s">
        <v>541</v>
      </c>
      <c r="H2778" s="169" t="s">
        <v>542</v>
      </c>
      <c r="I2778" s="169" t="s">
        <v>543</v>
      </c>
      <c r="J2778" s="169"/>
    </row>
    <row r="2779" spans="1:10" ht="50.1" customHeight="1" x14ac:dyDescent="0.2">
      <c r="A2779" s="170" t="s">
        <v>539</v>
      </c>
      <c r="B2779" s="155" t="s">
        <v>110</v>
      </c>
      <c r="C2779" s="170" t="s">
        <v>1056</v>
      </c>
      <c r="D2779" s="170" t="s">
        <v>1058</v>
      </c>
      <c r="E2779" s="157">
        <v>1E-3</v>
      </c>
      <c r="F2779" s="156" t="s">
        <v>341</v>
      </c>
      <c r="G2779" s="155" t="s">
        <v>1134</v>
      </c>
      <c r="H2779" s="155" t="s">
        <v>1135</v>
      </c>
      <c r="I2779" s="155" t="s">
        <v>1136</v>
      </c>
      <c r="J2779" s="173">
        <v>0</v>
      </c>
    </row>
    <row r="2780" spans="1:10" ht="20.100000000000001" customHeight="1" x14ac:dyDescent="0.2">
      <c r="A2780" s="345"/>
      <c r="B2780" s="345"/>
      <c r="C2780" s="345"/>
      <c r="D2780" s="345"/>
      <c r="E2780" s="345"/>
      <c r="F2780" s="345" t="s">
        <v>547</v>
      </c>
      <c r="G2780" s="345"/>
      <c r="H2780" s="345"/>
      <c r="I2780" s="345"/>
      <c r="J2780" s="163">
        <v>0</v>
      </c>
    </row>
    <row r="2781" spans="1:10" ht="25.5" x14ac:dyDescent="0.2">
      <c r="A2781" s="171"/>
      <c r="B2781" s="171"/>
      <c r="C2781" s="171"/>
      <c r="D2781" s="171"/>
      <c r="E2781" s="171" t="s">
        <v>465</v>
      </c>
      <c r="F2781" s="159">
        <v>50.69033707669962</v>
      </c>
      <c r="G2781" s="171" t="s">
        <v>466</v>
      </c>
      <c r="H2781" s="159">
        <v>0</v>
      </c>
      <c r="I2781" s="171" t="s">
        <v>467</v>
      </c>
      <c r="J2781" s="159">
        <v>50.69033707669962</v>
      </c>
    </row>
    <row r="2782" spans="1:10" ht="15" thickBot="1" x14ac:dyDescent="0.25">
      <c r="A2782" s="171"/>
      <c r="B2782" s="171"/>
      <c r="C2782" s="171"/>
      <c r="D2782" s="171"/>
      <c r="E2782" s="171" t="s">
        <v>468</v>
      </c>
      <c r="F2782" s="159">
        <v>25.29</v>
      </c>
      <c r="G2782" s="171"/>
      <c r="H2782" s="384" t="s">
        <v>469</v>
      </c>
      <c r="I2782" s="384"/>
      <c r="J2782" s="159">
        <v>133.47999999999999</v>
      </c>
    </row>
    <row r="2783" spans="1:10" ht="0.95" customHeight="1" thickTop="1" x14ac:dyDescent="0.2">
      <c r="A2783" s="160"/>
      <c r="B2783" s="160"/>
      <c r="C2783" s="160"/>
      <c r="D2783" s="160"/>
      <c r="E2783" s="160"/>
      <c r="F2783" s="160"/>
      <c r="G2783" s="160"/>
      <c r="H2783" s="160"/>
      <c r="I2783" s="160"/>
      <c r="J2783" s="160"/>
    </row>
    <row r="2784" spans="1:10" ht="18" customHeight="1" x14ac:dyDescent="0.2">
      <c r="A2784" s="168"/>
      <c r="B2784" s="133" t="s">
        <v>8</v>
      </c>
      <c r="C2784" s="168" t="s">
        <v>9</v>
      </c>
      <c r="D2784" s="168" t="s">
        <v>10</v>
      </c>
      <c r="E2784" s="349" t="s">
        <v>454</v>
      </c>
      <c r="F2784" s="349"/>
      <c r="G2784" s="169" t="s">
        <v>11</v>
      </c>
      <c r="H2784" s="133" t="s">
        <v>12</v>
      </c>
      <c r="I2784" s="133" t="s">
        <v>13</v>
      </c>
      <c r="J2784" s="133" t="s">
        <v>15</v>
      </c>
    </row>
    <row r="2785" spans="1:10" ht="26.1" customHeight="1" x14ac:dyDescent="0.2">
      <c r="A2785" s="138" t="s">
        <v>133</v>
      </c>
      <c r="B2785" s="139" t="s">
        <v>1059</v>
      </c>
      <c r="C2785" s="138" t="s">
        <v>110</v>
      </c>
      <c r="D2785" s="138" t="s">
        <v>586</v>
      </c>
      <c r="E2785" s="385" t="s">
        <v>449</v>
      </c>
      <c r="F2785" s="385"/>
      <c r="G2785" s="140" t="s">
        <v>524</v>
      </c>
      <c r="H2785" s="154">
        <v>1</v>
      </c>
      <c r="I2785" s="141">
        <v>68.52</v>
      </c>
      <c r="J2785" s="141">
        <v>68.52</v>
      </c>
    </row>
    <row r="2786" spans="1:10" ht="15" customHeight="1" x14ac:dyDescent="0.2">
      <c r="A2786" s="349" t="s">
        <v>165</v>
      </c>
      <c r="B2786" s="350" t="s">
        <v>8</v>
      </c>
      <c r="C2786" s="349" t="s">
        <v>9</v>
      </c>
      <c r="D2786" s="349" t="s">
        <v>501</v>
      </c>
      <c r="E2786" s="350" t="s">
        <v>471</v>
      </c>
      <c r="F2786" s="348" t="s">
        <v>502</v>
      </c>
      <c r="G2786" s="350"/>
      <c r="H2786" s="348" t="s">
        <v>503</v>
      </c>
      <c r="I2786" s="350"/>
      <c r="J2786" s="350" t="s">
        <v>473</v>
      </c>
    </row>
    <row r="2787" spans="1:10" ht="15" customHeight="1" x14ac:dyDescent="0.2">
      <c r="A2787" s="350"/>
      <c r="B2787" s="350"/>
      <c r="C2787" s="350"/>
      <c r="D2787" s="350"/>
      <c r="E2787" s="350"/>
      <c r="F2787" s="133" t="s">
        <v>504</v>
      </c>
      <c r="G2787" s="133" t="s">
        <v>505</v>
      </c>
      <c r="H2787" s="133" t="s">
        <v>504</v>
      </c>
      <c r="I2787" s="133" t="s">
        <v>505</v>
      </c>
      <c r="J2787" s="350"/>
    </row>
    <row r="2788" spans="1:10" ht="24" customHeight="1" x14ac:dyDescent="0.2">
      <c r="A2788" s="172" t="s">
        <v>137</v>
      </c>
      <c r="B2788" s="161" t="s">
        <v>1001</v>
      </c>
      <c r="C2788" s="172" t="s">
        <v>110</v>
      </c>
      <c r="D2788" s="172" t="s">
        <v>1002</v>
      </c>
      <c r="E2788" s="162">
        <v>1</v>
      </c>
      <c r="F2788" s="165">
        <v>1</v>
      </c>
      <c r="G2788" s="165">
        <v>0</v>
      </c>
      <c r="H2788" s="174">
        <v>30.574400000000001</v>
      </c>
      <c r="I2788" s="174">
        <v>7.8083</v>
      </c>
      <c r="J2788" s="174">
        <v>30.574400000000001</v>
      </c>
    </row>
    <row r="2789" spans="1:10" ht="26.1" customHeight="1" x14ac:dyDescent="0.2">
      <c r="A2789" s="172" t="s">
        <v>137</v>
      </c>
      <c r="B2789" s="161" t="s">
        <v>1052</v>
      </c>
      <c r="C2789" s="172" t="s">
        <v>110</v>
      </c>
      <c r="D2789" s="172" t="s">
        <v>1053</v>
      </c>
      <c r="E2789" s="162">
        <v>1</v>
      </c>
      <c r="F2789" s="165">
        <v>1</v>
      </c>
      <c r="G2789" s="165">
        <v>0</v>
      </c>
      <c r="H2789" s="174">
        <v>0.32050000000000001</v>
      </c>
      <c r="I2789" s="174">
        <v>0.17169999999999999</v>
      </c>
      <c r="J2789" s="174">
        <v>0.32050000000000001</v>
      </c>
    </row>
    <row r="2790" spans="1:10" ht="20.100000000000001" customHeight="1" x14ac:dyDescent="0.2">
      <c r="A2790" s="345"/>
      <c r="B2790" s="345"/>
      <c r="C2790" s="345"/>
      <c r="D2790" s="345"/>
      <c r="E2790" s="345"/>
      <c r="F2790" s="345" t="s">
        <v>508</v>
      </c>
      <c r="G2790" s="345"/>
      <c r="H2790" s="345"/>
      <c r="I2790" s="345"/>
      <c r="J2790" s="163">
        <v>30.8949</v>
      </c>
    </row>
    <row r="2791" spans="1:10" ht="20.100000000000001" customHeight="1" x14ac:dyDescent="0.2">
      <c r="A2791" s="168" t="s">
        <v>169</v>
      </c>
      <c r="B2791" s="133" t="s">
        <v>8</v>
      </c>
      <c r="C2791" s="168" t="s">
        <v>9</v>
      </c>
      <c r="D2791" s="168" t="s">
        <v>470</v>
      </c>
      <c r="E2791" s="133" t="s">
        <v>471</v>
      </c>
      <c r="F2791" s="350" t="s">
        <v>472</v>
      </c>
      <c r="G2791" s="350"/>
      <c r="H2791" s="350"/>
      <c r="I2791" s="350"/>
      <c r="J2791" s="133" t="s">
        <v>473</v>
      </c>
    </row>
    <row r="2792" spans="1:10" ht="24" customHeight="1" x14ac:dyDescent="0.2">
      <c r="A2792" s="172" t="s">
        <v>137</v>
      </c>
      <c r="B2792" s="161" t="s">
        <v>737</v>
      </c>
      <c r="C2792" s="172" t="s">
        <v>110</v>
      </c>
      <c r="D2792" s="172" t="s">
        <v>738</v>
      </c>
      <c r="E2792" s="162">
        <v>1</v>
      </c>
      <c r="F2792" s="172"/>
      <c r="G2792" s="172"/>
      <c r="H2792" s="172"/>
      <c r="I2792" s="174">
        <v>25.172000000000001</v>
      </c>
      <c r="J2792" s="174">
        <v>25.172000000000001</v>
      </c>
    </row>
    <row r="2793" spans="1:10" ht="24" customHeight="1" x14ac:dyDescent="0.2">
      <c r="A2793" s="172" t="s">
        <v>137</v>
      </c>
      <c r="B2793" s="161" t="s">
        <v>1054</v>
      </c>
      <c r="C2793" s="172" t="s">
        <v>110</v>
      </c>
      <c r="D2793" s="172" t="s">
        <v>1055</v>
      </c>
      <c r="E2793" s="162">
        <v>1</v>
      </c>
      <c r="F2793" s="172"/>
      <c r="G2793" s="172"/>
      <c r="H2793" s="172"/>
      <c r="I2793" s="174">
        <v>42.808</v>
      </c>
      <c r="J2793" s="174">
        <v>42.808</v>
      </c>
    </row>
    <row r="2794" spans="1:10" ht="20.100000000000001" customHeight="1" x14ac:dyDescent="0.2">
      <c r="A2794" s="345"/>
      <c r="B2794" s="345"/>
      <c r="C2794" s="345"/>
      <c r="D2794" s="345"/>
      <c r="E2794" s="345"/>
      <c r="F2794" s="345" t="s">
        <v>474</v>
      </c>
      <c r="G2794" s="345"/>
      <c r="H2794" s="345"/>
      <c r="I2794" s="345"/>
      <c r="J2794" s="163">
        <v>67.98</v>
      </c>
    </row>
    <row r="2795" spans="1:10" ht="20.100000000000001" customHeight="1" x14ac:dyDescent="0.2">
      <c r="A2795" s="345"/>
      <c r="B2795" s="345"/>
      <c r="C2795" s="345"/>
      <c r="D2795" s="345"/>
      <c r="E2795" s="345"/>
      <c r="F2795" s="345" t="s">
        <v>475</v>
      </c>
      <c r="G2795" s="345"/>
      <c r="H2795" s="345"/>
      <c r="I2795" s="345"/>
      <c r="J2795" s="163">
        <v>0</v>
      </c>
    </row>
    <row r="2796" spans="1:10" ht="20.100000000000001" customHeight="1" x14ac:dyDescent="0.2">
      <c r="A2796" s="345"/>
      <c r="B2796" s="345"/>
      <c r="C2796" s="345"/>
      <c r="D2796" s="345"/>
      <c r="E2796" s="345"/>
      <c r="F2796" s="345" t="s">
        <v>476</v>
      </c>
      <c r="G2796" s="345"/>
      <c r="H2796" s="345"/>
      <c r="I2796" s="345"/>
      <c r="J2796" s="163">
        <v>98.874899999999997</v>
      </c>
    </row>
    <row r="2797" spans="1:10" ht="20.100000000000001" customHeight="1" x14ac:dyDescent="0.2">
      <c r="A2797" s="345"/>
      <c r="B2797" s="345"/>
      <c r="C2797" s="345"/>
      <c r="D2797" s="345"/>
      <c r="E2797" s="345"/>
      <c r="F2797" s="345" t="s">
        <v>477</v>
      </c>
      <c r="G2797" s="345"/>
      <c r="H2797" s="345"/>
      <c r="I2797" s="345"/>
      <c r="J2797" s="163">
        <v>4.2000000000000003E-2</v>
      </c>
    </row>
    <row r="2798" spans="1:10" ht="20.100000000000001" customHeight="1" x14ac:dyDescent="0.2">
      <c r="A2798" s="345"/>
      <c r="B2798" s="345"/>
      <c r="C2798" s="345"/>
      <c r="D2798" s="345"/>
      <c r="E2798" s="345"/>
      <c r="F2798" s="345" t="s">
        <v>478</v>
      </c>
      <c r="G2798" s="345"/>
      <c r="H2798" s="345"/>
      <c r="I2798" s="345"/>
      <c r="J2798" s="163">
        <v>1.1346000000000001</v>
      </c>
    </row>
    <row r="2799" spans="1:10" ht="20.100000000000001" customHeight="1" x14ac:dyDescent="0.2">
      <c r="A2799" s="345"/>
      <c r="B2799" s="345"/>
      <c r="C2799" s="345"/>
      <c r="D2799" s="345"/>
      <c r="E2799" s="345"/>
      <c r="F2799" s="345" t="s">
        <v>479</v>
      </c>
      <c r="G2799" s="345"/>
      <c r="H2799" s="345"/>
      <c r="I2799" s="345"/>
      <c r="J2799" s="163">
        <v>2.8138999999999998</v>
      </c>
    </row>
    <row r="2800" spans="1:10" ht="20.100000000000001" customHeight="1" x14ac:dyDescent="0.2">
      <c r="A2800" s="345"/>
      <c r="B2800" s="345"/>
      <c r="C2800" s="345"/>
      <c r="D2800" s="345"/>
      <c r="E2800" s="345"/>
      <c r="F2800" s="345" t="s">
        <v>480</v>
      </c>
      <c r="G2800" s="345"/>
      <c r="H2800" s="345"/>
      <c r="I2800" s="345"/>
      <c r="J2800" s="163">
        <v>35.138399999999997</v>
      </c>
    </row>
    <row r="2801" spans="1:10" ht="20.100000000000001" customHeight="1" x14ac:dyDescent="0.2">
      <c r="A2801" s="168" t="s">
        <v>179</v>
      </c>
      <c r="B2801" s="133" t="s">
        <v>9</v>
      </c>
      <c r="C2801" s="168" t="s">
        <v>8</v>
      </c>
      <c r="D2801" s="168" t="s">
        <v>521</v>
      </c>
      <c r="E2801" s="133" t="s">
        <v>471</v>
      </c>
      <c r="F2801" s="133" t="s">
        <v>268</v>
      </c>
      <c r="G2801" s="350" t="s">
        <v>513</v>
      </c>
      <c r="H2801" s="350"/>
      <c r="I2801" s="350"/>
      <c r="J2801" s="133" t="s">
        <v>473</v>
      </c>
    </row>
    <row r="2802" spans="1:10" ht="24" customHeight="1" x14ac:dyDescent="0.2">
      <c r="A2802" s="172" t="s">
        <v>137</v>
      </c>
      <c r="B2802" s="161" t="s">
        <v>110</v>
      </c>
      <c r="C2802" s="172" t="s">
        <v>1060</v>
      </c>
      <c r="D2802" s="172" t="s">
        <v>1061</v>
      </c>
      <c r="E2802" s="162">
        <v>1</v>
      </c>
      <c r="F2802" s="164" t="s">
        <v>524</v>
      </c>
      <c r="G2802" s="389">
        <v>32.208500000000001</v>
      </c>
      <c r="H2802" s="389"/>
      <c r="I2802" s="386"/>
      <c r="J2802" s="174">
        <v>32.208500000000001</v>
      </c>
    </row>
    <row r="2803" spans="1:10" ht="20.100000000000001" customHeight="1" x14ac:dyDescent="0.2">
      <c r="A2803" s="345"/>
      <c r="B2803" s="345"/>
      <c r="C2803" s="345"/>
      <c r="D2803" s="345"/>
      <c r="E2803" s="345"/>
      <c r="F2803" s="345" t="s">
        <v>530</v>
      </c>
      <c r="G2803" s="345"/>
      <c r="H2803" s="345"/>
      <c r="I2803" s="345"/>
      <c r="J2803" s="163">
        <v>32.208500000000001</v>
      </c>
    </row>
    <row r="2804" spans="1:10" ht="20.100000000000001" customHeight="1" x14ac:dyDescent="0.2">
      <c r="A2804" s="168" t="s">
        <v>533</v>
      </c>
      <c r="B2804" s="133" t="s">
        <v>9</v>
      </c>
      <c r="C2804" s="168" t="s">
        <v>137</v>
      </c>
      <c r="D2804" s="168" t="s">
        <v>534</v>
      </c>
      <c r="E2804" s="133" t="s">
        <v>8</v>
      </c>
      <c r="F2804" s="133" t="s">
        <v>471</v>
      </c>
      <c r="G2804" s="169" t="s">
        <v>268</v>
      </c>
      <c r="H2804" s="350" t="s">
        <v>513</v>
      </c>
      <c r="I2804" s="350"/>
      <c r="J2804" s="133" t="s">
        <v>473</v>
      </c>
    </row>
    <row r="2805" spans="1:10" ht="39" customHeight="1" x14ac:dyDescent="0.2">
      <c r="A2805" s="170" t="s">
        <v>535</v>
      </c>
      <c r="B2805" s="155" t="s">
        <v>110</v>
      </c>
      <c r="C2805" s="170" t="s">
        <v>1060</v>
      </c>
      <c r="D2805" s="170" t="s">
        <v>536</v>
      </c>
      <c r="E2805" s="155">
        <v>5914655</v>
      </c>
      <c r="F2805" s="157">
        <v>1E-3</v>
      </c>
      <c r="G2805" s="156" t="s">
        <v>120</v>
      </c>
      <c r="H2805" s="388">
        <v>35.18</v>
      </c>
      <c r="I2805" s="387"/>
      <c r="J2805" s="173">
        <v>3.5200000000000002E-2</v>
      </c>
    </row>
    <row r="2806" spans="1:10" ht="20.100000000000001" customHeight="1" x14ac:dyDescent="0.2">
      <c r="A2806" s="345"/>
      <c r="B2806" s="345"/>
      <c r="C2806" s="345"/>
      <c r="D2806" s="345"/>
      <c r="E2806" s="345"/>
      <c r="F2806" s="345" t="s">
        <v>537</v>
      </c>
      <c r="G2806" s="345"/>
      <c r="H2806" s="345"/>
      <c r="I2806" s="345"/>
      <c r="J2806" s="163">
        <v>3.5200000000000002E-2</v>
      </c>
    </row>
    <row r="2807" spans="1:10" ht="20.100000000000001" customHeight="1" x14ac:dyDescent="0.2">
      <c r="A2807" s="168" t="s">
        <v>538</v>
      </c>
      <c r="B2807" s="133" t="s">
        <v>9</v>
      </c>
      <c r="C2807" s="168" t="s">
        <v>137</v>
      </c>
      <c r="D2807" s="168" t="s">
        <v>539</v>
      </c>
      <c r="E2807" s="133" t="s">
        <v>471</v>
      </c>
      <c r="F2807" s="133" t="s">
        <v>268</v>
      </c>
      <c r="G2807" s="348" t="s">
        <v>540</v>
      </c>
      <c r="H2807" s="350"/>
      <c r="I2807" s="350"/>
      <c r="J2807" s="133" t="s">
        <v>473</v>
      </c>
    </row>
    <row r="2808" spans="1:10" ht="20.100000000000001" customHeight="1" x14ac:dyDescent="0.2">
      <c r="A2808" s="169"/>
      <c r="B2808" s="169"/>
      <c r="C2808" s="169"/>
      <c r="D2808" s="169"/>
      <c r="E2808" s="169"/>
      <c r="F2808" s="169"/>
      <c r="G2808" s="169" t="s">
        <v>541</v>
      </c>
      <c r="H2808" s="169" t="s">
        <v>542</v>
      </c>
      <c r="I2808" s="169" t="s">
        <v>543</v>
      </c>
      <c r="J2808" s="169"/>
    </row>
    <row r="2809" spans="1:10" ht="50.1" customHeight="1" x14ac:dyDescent="0.2">
      <c r="A2809" s="170" t="s">
        <v>539</v>
      </c>
      <c r="B2809" s="155" t="s">
        <v>110</v>
      </c>
      <c r="C2809" s="170" t="s">
        <v>1060</v>
      </c>
      <c r="D2809" s="170" t="s">
        <v>1062</v>
      </c>
      <c r="E2809" s="157">
        <v>1E-3</v>
      </c>
      <c r="F2809" s="156" t="s">
        <v>341</v>
      </c>
      <c r="G2809" s="155" t="s">
        <v>1134</v>
      </c>
      <c r="H2809" s="155" t="s">
        <v>1135</v>
      </c>
      <c r="I2809" s="155" t="s">
        <v>1136</v>
      </c>
      <c r="J2809" s="173">
        <v>0</v>
      </c>
    </row>
    <row r="2810" spans="1:10" ht="20.100000000000001" customHeight="1" x14ac:dyDescent="0.2">
      <c r="A2810" s="345"/>
      <c r="B2810" s="345"/>
      <c r="C2810" s="345"/>
      <c r="D2810" s="345"/>
      <c r="E2810" s="345"/>
      <c r="F2810" s="345" t="s">
        <v>547</v>
      </c>
      <c r="G2810" s="345"/>
      <c r="H2810" s="345"/>
      <c r="I2810" s="345"/>
      <c r="J2810" s="163">
        <v>0</v>
      </c>
    </row>
    <row r="2811" spans="1:10" ht="25.5" x14ac:dyDescent="0.2">
      <c r="A2811" s="171"/>
      <c r="B2811" s="171"/>
      <c r="C2811" s="171"/>
      <c r="D2811" s="171"/>
      <c r="E2811" s="171" t="s">
        <v>465</v>
      </c>
      <c r="F2811" s="159">
        <v>24.170462164367216</v>
      </c>
      <c r="G2811" s="171" t="s">
        <v>466</v>
      </c>
      <c r="H2811" s="159">
        <v>0</v>
      </c>
      <c r="I2811" s="171" t="s">
        <v>467</v>
      </c>
      <c r="J2811" s="159">
        <v>24.170462164367216</v>
      </c>
    </row>
    <row r="2812" spans="1:10" ht="15" thickBot="1" x14ac:dyDescent="0.25">
      <c r="A2812" s="171"/>
      <c r="B2812" s="171"/>
      <c r="C2812" s="171"/>
      <c r="D2812" s="171"/>
      <c r="E2812" s="171" t="s">
        <v>468</v>
      </c>
      <c r="F2812" s="159">
        <v>16.010000000000002</v>
      </c>
      <c r="G2812" s="171"/>
      <c r="H2812" s="384" t="s">
        <v>469</v>
      </c>
      <c r="I2812" s="384"/>
      <c r="J2812" s="159">
        <v>84.53</v>
      </c>
    </row>
    <row r="2813" spans="1:10" ht="0.95" customHeight="1" thickTop="1" x14ac:dyDescent="0.2">
      <c r="A2813" s="160"/>
      <c r="B2813" s="160"/>
      <c r="C2813" s="160"/>
      <c r="D2813" s="160"/>
      <c r="E2813" s="160"/>
      <c r="F2813" s="160"/>
      <c r="G2813" s="160"/>
      <c r="H2813" s="160"/>
      <c r="I2813" s="160"/>
      <c r="J2813" s="160"/>
    </row>
    <row r="2814" spans="1:10" ht="18" customHeight="1" x14ac:dyDescent="0.2">
      <c r="A2814" s="168"/>
      <c r="B2814" s="133" t="s">
        <v>8</v>
      </c>
      <c r="C2814" s="168" t="s">
        <v>9</v>
      </c>
      <c r="D2814" s="168" t="s">
        <v>10</v>
      </c>
      <c r="E2814" s="349" t="s">
        <v>454</v>
      </c>
      <c r="F2814" s="349"/>
      <c r="G2814" s="169" t="s">
        <v>11</v>
      </c>
      <c r="H2814" s="133" t="s">
        <v>12</v>
      </c>
      <c r="I2814" s="133" t="s">
        <v>13</v>
      </c>
      <c r="J2814" s="133" t="s">
        <v>15</v>
      </c>
    </row>
    <row r="2815" spans="1:10" ht="39" customHeight="1" x14ac:dyDescent="0.2">
      <c r="A2815" s="138" t="s">
        <v>133</v>
      </c>
      <c r="B2815" s="139" t="s">
        <v>1160</v>
      </c>
      <c r="C2815" s="138" t="s">
        <v>23</v>
      </c>
      <c r="D2815" s="138" t="s">
        <v>1161</v>
      </c>
      <c r="E2815" s="385" t="s">
        <v>573</v>
      </c>
      <c r="F2815" s="385"/>
      <c r="G2815" s="140" t="s">
        <v>58</v>
      </c>
      <c r="H2815" s="154">
        <v>1</v>
      </c>
      <c r="I2815" s="141">
        <v>3.89</v>
      </c>
      <c r="J2815" s="141">
        <v>3.89</v>
      </c>
    </row>
    <row r="2816" spans="1:10" ht="51.95" customHeight="1" x14ac:dyDescent="0.2">
      <c r="A2816" s="170" t="s">
        <v>134</v>
      </c>
      <c r="B2816" s="155" t="s">
        <v>1264</v>
      </c>
      <c r="C2816" s="170" t="s">
        <v>23</v>
      </c>
      <c r="D2816" s="170" t="s">
        <v>1265</v>
      </c>
      <c r="E2816" s="387" t="s">
        <v>462</v>
      </c>
      <c r="F2816" s="387"/>
      <c r="G2816" s="156" t="s">
        <v>135</v>
      </c>
      <c r="H2816" s="157">
        <v>1.5873000000000002E-2</v>
      </c>
      <c r="I2816" s="158">
        <v>219.1</v>
      </c>
      <c r="J2816" s="158">
        <v>3.47</v>
      </c>
    </row>
    <row r="2817" spans="1:10" ht="51.95" customHeight="1" x14ac:dyDescent="0.2">
      <c r="A2817" s="170" t="s">
        <v>134</v>
      </c>
      <c r="B2817" s="155" t="s">
        <v>1256</v>
      </c>
      <c r="C2817" s="170" t="s">
        <v>23</v>
      </c>
      <c r="D2817" s="170" t="s">
        <v>1257</v>
      </c>
      <c r="E2817" s="387" t="s">
        <v>462</v>
      </c>
      <c r="F2817" s="387"/>
      <c r="G2817" s="156" t="s">
        <v>136</v>
      </c>
      <c r="H2817" s="157">
        <v>5.9641E-3</v>
      </c>
      <c r="I2817" s="158">
        <v>71.44</v>
      </c>
      <c r="J2817" s="158">
        <v>0.42</v>
      </c>
    </row>
    <row r="2818" spans="1:10" ht="25.5" x14ac:dyDescent="0.2">
      <c r="A2818" s="171"/>
      <c r="B2818" s="171"/>
      <c r="C2818" s="171"/>
      <c r="D2818" s="171"/>
      <c r="E2818" s="171" t="s">
        <v>465</v>
      </c>
      <c r="F2818" s="159">
        <v>0.51</v>
      </c>
      <c r="G2818" s="171" t="s">
        <v>466</v>
      </c>
      <c r="H2818" s="159">
        <v>0</v>
      </c>
      <c r="I2818" s="171" t="s">
        <v>467</v>
      </c>
      <c r="J2818" s="159">
        <v>0.51</v>
      </c>
    </row>
    <row r="2819" spans="1:10" ht="15" thickBot="1" x14ac:dyDescent="0.25">
      <c r="A2819" s="171"/>
      <c r="B2819" s="171"/>
      <c r="C2819" s="171"/>
      <c r="D2819" s="171"/>
      <c r="E2819" s="171" t="s">
        <v>468</v>
      </c>
      <c r="F2819" s="159">
        <v>0.9</v>
      </c>
      <c r="G2819" s="171"/>
      <c r="H2819" s="384" t="s">
        <v>469</v>
      </c>
      <c r="I2819" s="384"/>
      <c r="J2819" s="159">
        <v>4.79</v>
      </c>
    </row>
    <row r="2820" spans="1:10" ht="0.95" customHeight="1" thickTop="1" x14ac:dyDescent="0.2">
      <c r="A2820" s="160"/>
      <c r="B2820" s="160"/>
      <c r="C2820" s="160"/>
      <c r="D2820" s="160"/>
      <c r="E2820" s="160"/>
      <c r="F2820" s="160"/>
      <c r="G2820" s="160"/>
      <c r="H2820" s="160"/>
      <c r="I2820" s="160"/>
      <c r="J2820" s="160"/>
    </row>
    <row r="2821" spans="1:10" ht="18" customHeight="1" x14ac:dyDescent="0.2">
      <c r="A2821" s="168"/>
      <c r="B2821" s="133" t="s">
        <v>8</v>
      </c>
      <c r="C2821" s="168" t="s">
        <v>9</v>
      </c>
      <c r="D2821" s="168" t="s">
        <v>10</v>
      </c>
      <c r="E2821" s="349" t="s">
        <v>454</v>
      </c>
      <c r="F2821" s="349"/>
      <c r="G2821" s="169" t="s">
        <v>11</v>
      </c>
      <c r="H2821" s="133" t="s">
        <v>12</v>
      </c>
      <c r="I2821" s="133" t="s">
        <v>13</v>
      </c>
      <c r="J2821" s="133" t="s">
        <v>15</v>
      </c>
    </row>
    <row r="2822" spans="1:10" ht="39" customHeight="1" x14ac:dyDescent="0.2">
      <c r="A2822" s="138" t="s">
        <v>133</v>
      </c>
      <c r="B2822" s="139" t="s">
        <v>1170</v>
      </c>
      <c r="C2822" s="138" t="s">
        <v>23</v>
      </c>
      <c r="D2822" s="138" t="s">
        <v>1171</v>
      </c>
      <c r="E2822" s="385" t="s">
        <v>462</v>
      </c>
      <c r="F2822" s="385"/>
      <c r="G2822" s="140" t="s">
        <v>136</v>
      </c>
      <c r="H2822" s="154">
        <v>1</v>
      </c>
      <c r="I2822" s="141">
        <v>84.34</v>
      </c>
      <c r="J2822" s="141">
        <v>84.34</v>
      </c>
    </row>
    <row r="2823" spans="1:10" ht="24" customHeight="1" x14ac:dyDescent="0.2">
      <c r="A2823" s="170" t="s">
        <v>134</v>
      </c>
      <c r="B2823" s="155" t="s">
        <v>1063</v>
      </c>
      <c r="C2823" s="170" t="s">
        <v>23</v>
      </c>
      <c r="D2823" s="170" t="s">
        <v>1064</v>
      </c>
      <c r="E2823" s="387" t="s">
        <v>459</v>
      </c>
      <c r="F2823" s="387"/>
      <c r="G2823" s="156" t="s">
        <v>39</v>
      </c>
      <c r="H2823" s="157">
        <v>1</v>
      </c>
      <c r="I2823" s="158">
        <v>38.32</v>
      </c>
      <c r="J2823" s="158">
        <v>38.32</v>
      </c>
    </row>
    <row r="2824" spans="1:10" ht="39" customHeight="1" x14ac:dyDescent="0.2">
      <c r="A2824" s="170" t="s">
        <v>134</v>
      </c>
      <c r="B2824" s="155" t="s">
        <v>1365</v>
      </c>
      <c r="C2824" s="170" t="s">
        <v>23</v>
      </c>
      <c r="D2824" s="170" t="s">
        <v>1366</v>
      </c>
      <c r="E2824" s="387" t="s">
        <v>751</v>
      </c>
      <c r="F2824" s="387"/>
      <c r="G2824" s="156" t="s">
        <v>39</v>
      </c>
      <c r="H2824" s="157">
        <v>1</v>
      </c>
      <c r="I2824" s="158">
        <v>31.95</v>
      </c>
      <c r="J2824" s="158">
        <v>31.95</v>
      </c>
    </row>
    <row r="2825" spans="1:10" ht="26.1" customHeight="1" x14ac:dyDescent="0.2">
      <c r="A2825" s="170" t="s">
        <v>134</v>
      </c>
      <c r="B2825" s="155" t="s">
        <v>1367</v>
      </c>
      <c r="C2825" s="170" t="s">
        <v>23</v>
      </c>
      <c r="D2825" s="170" t="s">
        <v>1368</v>
      </c>
      <c r="E2825" s="387" t="s">
        <v>751</v>
      </c>
      <c r="F2825" s="387"/>
      <c r="G2825" s="156" t="s">
        <v>39</v>
      </c>
      <c r="H2825" s="157">
        <v>1</v>
      </c>
      <c r="I2825" s="158">
        <v>14.07</v>
      </c>
      <c r="J2825" s="158">
        <v>14.07</v>
      </c>
    </row>
    <row r="2826" spans="1:10" ht="25.5" x14ac:dyDescent="0.2">
      <c r="A2826" s="171"/>
      <c r="B2826" s="171"/>
      <c r="C2826" s="171"/>
      <c r="D2826" s="171"/>
      <c r="E2826" s="171" t="s">
        <v>465</v>
      </c>
      <c r="F2826" s="159">
        <v>32.96</v>
      </c>
      <c r="G2826" s="171" t="s">
        <v>466</v>
      </c>
      <c r="H2826" s="159">
        <v>0</v>
      </c>
      <c r="I2826" s="171" t="s">
        <v>467</v>
      </c>
      <c r="J2826" s="159">
        <v>32.96</v>
      </c>
    </row>
    <row r="2827" spans="1:10" ht="15" thickBot="1" x14ac:dyDescent="0.25">
      <c r="A2827" s="171"/>
      <c r="B2827" s="171"/>
      <c r="C2827" s="171"/>
      <c r="D2827" s="171"/>
      <c r="E2827" s="171" t="s">
        <v>468</v>
      </c>
      <c r="F2827" s="159">
        <v>19.71</v>
      </c>
      <c r="G2827" s="171"/>
      <c r="H2827" s="384" t="s">
        <v>469</v>
      </c>
      <c r="I2827" s="384"/>
      <c r="J2827" s="159">
        <v>104.05</v>
      </c>
    </row>
    <row r="2828" spans="1:10" ht="0.95" customHeight="1" thickTop="1" x14ac:dyDescent="0.2">
      <c r="A2828" s="160"/>
      <c r="B2828" s="160"/>
      <c r="C2828" s="160"/>
      <c r="D2828" s="160"/>
      <c r="E2828" s="160"/>
      <c r="F2828" s="160"/>
      <c r="G2828" s="160"/>
      <c r="H2828" s="160"/>
      <c r="I2828" s="160"/>
      <c r="J2828" s="160"/>
    </row>
    <row r="2829" spans="1:10" ht="18" customHeight="1" x14ac:dyDescent="0.2">
      <c r="A2829" s="168"/>
      <c r="B2829" s="133" t="s">
        <v>8</v>
      </c>
      <c r="C2829" s="168" t="s">
        <v>9</v>
      </c>
      <c r="D2829" s="168" t="s">
        <v>10</v>
      </c>
      <c r="E2829" s="349" t="s">
        <v>454</v>
      </c>
      <c r="F2829" s="349"/>
      <c r="G2829" s="169" t="s">
        <v>11</v>
      </c>
      <c r="H2829" s="133" t="s">
        <v>12</v>
      </c>
      <c r="I2829" s="133" t="s">
        <v>13</v>
      </c>
      <c r="J2829" s="133" t="s">
        <v>15</v>
      </c>
    </row>
    <row r="2830" spans="1:10" ht="39" customHeight="1" x14ac:dyDescent="0.2">
      <c r="A2830" s="138" t="s">
        <v>133</v>
      </c>
      <c r="B2830" s="139" t="s">
        <v>1172</v>
      </c>
      <c r="C2830" s="138" t="s">
        <v>23</v>
      </c>
      <c r="D2830" s="138" t="s">
        <v>1173</v>
      </c>
      <c r="E2830" s="385" t="s">
        <v>462</v>
      </c>
      <c r="F2830" s="385"/>
      <c r="G2830" s="140" t="s">
        <v>135</v>
      </c>
      <c r="H2830" s="154">
        <v>1</v>
      </c>
      <c r="I2830" s="141">
        <v>216.73</v>
      </c>
      <c r="J2830" s="141">
        <v>216.73</v>
      </c>
    </row>
    <row r="2831" spans="1:10" ht="39" customHeight="1" x14ac:dyDescent="0.2">
      <c r="A2831" s="170" t="s">
        <v>134</v>
      </c>
      <c r="B2831" s="155" t="s">
        <v>1369</v>
      </c>
      <c r="C2831" s="170" t="s">
        <v>23</v>
      </c>
      <c r="D2831" s="170" t="s">
        <v>1370</v>
      </c>
      <c r="E2831" s="387" t="s">
        <v>751</v>
      </c>
      <c r="F2831" s="387"/>
      <c r="G2831" s="156" t="s">
        <v>39</v>
      </c>
      <c r="H2831" s="157">
        <v>1</v>
      </c>
      <c r="I2831" s="158">
        <v>75.27</v>
      </c>
      <c r="J2831" s="158">
        <v>75.27</v>
      </c>
    </row>
    <row r="2832" spans="1:10" ht="39" customHeight="1" x14ac:dyDescent="0.2">
      <c r="A2832" s="170" t="s">
        <v>134</v>
      </c>
      <c r="B2832" s="155" t="s">
        <v>1371</v>
      </c>
      <c r="C2832" s="170" t="s">
        <v>23</v>
      </c>
      <c r="D2832" s="170" t="s">
        <v>1372</v>
      </c>
      <c r="E2832" s="387" t="s">
        <v>751</v>
      </c>
      <c r="F2832" s="387"/>
      <c r="G2832" s="156" t="s">
        <v>39</v>
      </c>
      <c r="H2832" s="157">
        <v>1</v>
      </c>
      <c r="I2832" s="158">
        <v>57.12</v>
      </c>
      <c r="J2832" s="158">
        <v>57.12</v>
      </c>
    </row>
    <row r="2833" spans="1:10" ht="24" customHeight="1" x14ac:dyDescent="0.2">
      <c r="A2833" s="170" t="s">
        <v>134</v>
      </c>
      <c r="B2833" s="155" t="s">
        <v>1063</v>
      </c>
      <c r="C2833" s="170" t="s">
        <v>23</v>
      </c>
      <c r="D2833" s="170" t="s">
        <v>1064</v>
      </c>
      <c r="E2833" s="387" t="s">
        <v>459</v>
      </c>
      <c r="F2833" s="387"/>
      <c r="G2833" s="156" t="s">
        <v>39</v>
      </c>
      <c r="H2833" s="157">
        <v>1</v>
      </c>
      <c r="I2833" s="158">
        <v>38.32</v>
      </c>
      <c r="J2833" s="158">
        <v>38.32</v>
      </c>
    </row>
    <row r="2834" spans="1:10" ht="39" customHeight="1" x14ac:dyDescent="0.2">
      <c r="A2834" s="170" t="s">
        <v>134</v>
      </c>
      <c r="B2834" s="155" t="s">
        <v>1365</v>
      </c>
      <c r="C2834" s="170" t="s">
        <v>23</v>
      </c>
      <c r="D2834" s="170" t="s">
        <v>1366</v>
      </c>
      <c r="E2834" s="387" t="s">
        <v>751</v>
      </c>
      <c r="F2834" s="387"/>
      <c r="G2834" s="156" t="s">
        <v>39</v>
      </c>
      <c r="H2834" s="157">
        <v>1</v>
      </c>
      <c r="I2834" s="158">
        <v>31.95</v>
      </c>
      <c r="J2834" s="158">
        <v>31.95</v>
      </c>
    </row>
    <row r="2835" spans="1:10" ht="26.1" customHeight="1" x14ac:dyDescent="0.2">
      <c r="A2835" s="170" t="s">
        <v>134</v>
      </c>
      <c r="B2835" s="155" t="s">
        <v>1367</v>
      </c>
      <c r="C2835" s="170" t="s">
        <v>23</v>
      </c>
      <c r="D2835" s="170" t="s">
        <v>1368</v>
      </c>
      <c r="E2835" s="387" t="s">
        <v>751</v>
      </c>
      <c r="F2835" s="387"/>
      <c r="G2835" s="156" t="s">
        <v>39</v>
      </c>
      <c r="H2835" s="157">
        <v>1</v>
      </c>
      <c r="I2835" s="158">
        <v>14.07</v>
      </c>
      <c r="J2835" s="158">
        <v>14.07</v>
      </c>
    </row>
    <row r="2836" spans="1:10" ht="25.5" x14ac:dyDescent="0.2">
      <c r="A2836" s="171"/>
      <c r="B2836" s="171"/>
      <c r="C2836" s="171"/>
      <c r="D2836" s="171"/>
      <c r="E2836" s="171" t="s">
        <v>465</v>
      </c>
      <c r="F2836" s="159">
        <v>32.96</v>
      </c>
      <c r="G2836" s="171" t="s">
        <v>466</v>
      </c>
      <c r="H2836" s="159">
        <v>0</v>
      </c>
      <c r="I2836" s="171" t="s">
        <v>467</v>
      </c>
      <c r="J2836" s="159">
        <v>32.96</v>
      </c>
    </row>
    <row r="2837" spans="1:10" ht="15" thickBot="1" x14ac:dyDescent="0.25">
      <c r="A2837" s="171"/>
      <c r="B2837" s="171"/>
      <c r="C2837" s="171"/>
      <c r="D2837" s="171"/>
      <c r="E2837" s="171" t="s">
        <v>468</v>
      </c>
      <c r="F2837" s="159">
        <v>50.67</v>
      </c>
      <c r="G2837" s="171"/>
      <c r="H2837" s="384" t="s">
        <v>469</v>
      </c>
      <c r="I2837" s="384"/>
      <c r="J2837" s="159">
        <v>267.39999999999998</v>
      </c>
    </row>
    <row r="2838" spans="1:10" ht="0.95" customHeight="1" thickTop="1" x14ac:dyDescent="0.2">
      <c r="A2838" s="160"/>
      <c r="B2838" s="160"/>
      <c r="C2838" s="160"/>
      <c r="D2838" s="160"/>
      <c r="E2838" s="160"/>
      <c r="F2838" s="160"/>
      <c r="G2838" s="160"/>
      <c r="H2838" s="160"/>
      <c r="I2838" s="160"/>
      <c r="J2838" s="160"/>
    </row>
    <row r="2839" spans="1:10" ht="18" customHeight="1" x14ac:dyDescent="0.2">
      <c r="A2839" s="168"/>
      <c r="B2839" s="133" t="s">
        <v>8</v>
      </c>
      <c r="C2839" s="168" t="s">
        <v>9</v>
      </c>
      <c r="D2839" s="168" t="s">
        <v>10</v>
      </c>
      <c r="E2839" s="349" t="s">
        <v>454</v>
      </c>
      <c r="F2839" s="349"/>
      <c r="G2839" s="169" t="s">
        <v>11</v>
      </c>
      <c r="H2839" s="133" t="s">
        <v>12</v>
      </c>
      <c r="I2839" s="133" t="s">
        <v>13</v>
      </c>
      <c r="J2839" s="133" t="s">
        <v>15</v>
      </c>
    </row>
    <row r="2840" spans="1:10" ht="39" customHeight="1" x14ac:dyDescent="0.2">
      <c r="A2840" s="138" t="s">
        <v>133</v>
      </c>
      <c r="B2840" s="139" t="s">
        <v>1365</v>
      </c>
      <c r="C2840" s="138" t="s">
        <v>23</v>
      </c>
      <c r="D2840" s="138" t="s">
        <v>1366</v>
      </c>
      <c r="E2840" s="385" t="s">
        <v>751</v>
      </c>
      <c r="F2840" s="385"/>
      <c r="G2840" s="140" t="s">
        <v>39</v>
      </c>
      <c r="H2840" s="154">
        <v>1</v>
      </c>
      <c r="I2840" s="141">
        <v>31.95</v>
      </c>
      <c r="J2840" s="141">
        <v>31.95</v>
      </c>
    </row>
    <row r="2841" spans="1:10" ht="39" customHeight="1" x14ac:dyDescent="0.2">
      <c r="A2841" s="172" t="s">
        <v>137</v>
      </c>
      <c r="B2841" s="161" t="s">
        <v>1373</v>
      </c>
      <c r="C2841" s="172" t="s">
        <v>23</v>
      </c>
      <c r="D2841" s="172" t="s">
        <v>1374</v>
      </c>
      <c r="E2841" s="386" t="s">
        <v>762</v>
      </c>
      <c r="F2841" s="386"/>
      <c r="G2841" s="164" t="s">
        <v>109</v>
      </c>
      <c r="H2841" s="162">
        <v>3.1099999999999997E-5</v>
      </c>
      <c r="I2841" s="165">
        <v>1027464.84</v>
      </c>
      <c r="J2841" s="165">
        <v>31.95</v>
      </c>
    </row>
    <row r="2842" spans="1:10" ht="25.5" x14ac:dyDescent="0.2">
      <c r="A2842" s="171"/>
      <c r="B2842" s="171"/>
      <c r="C2842" s="171"/>
      <c r="D2842" s="171"/>
      <c r="E2842" s="171" t="s">
        <v>465</v>
      </c>
      <c r="F2842" s="159">
        <v>0</v>
      </c>
      <c r="G2842" s="171" t="s">
        <v>466</v>
      </c>
      <c r="H2842" s="159">
        <v>0</v>
      </c>
      <c r="I2842" s="171" t="s">
        <v>467</v>
      </c>
      <c r="J2842" s="159">
        <v>0</v>
      </c>
    </row>
    <row r="2843" spans="1:10" ht="15" thickBot="1" x14ac:dyDescent="0.25">
      <c r="A2843" s="171"/>
      <c r="B2843" s="171"/>
      <c r="C2843" s="171"/>
      <c r="D2843" s="171"/>
      <c r="E2843" s="171" t="s">
        <v>468</v>
      </c>
      <c r="F2843" s="159">
        <v>7.46</v>
      </c>
      <c r="G2843" s="171"/>
      <c r="H2843" s="384" t="s">
        <v>469</v>
      </c>
      <c r="I2843" s="384"/>
      <c r="J2843" s="159">
        <v>39.409999999999997</v>
      </c>
    </row>
    <row r="2844" spans="1:10" ht="0.95" customHeight="1" thickTop="1" x14ac:dyDescent="0.2">
      <c r="A2844" s="160"/>
      <c r="B2844" s="160"/>
      <c r="C2844" s="160"/>
      <c r="D2844" s="160"/>
      <c r="E2844" s="160"/>
      <c r="F2844" s="160"/>
      <c r="G2844" s="160"/>
      <c r="H2844" s="160"/>
      <c r="I2844" s="160"/>
      <c r="J2844" s="160"/>
    </row>
    <row r="2845" spans="1:10" ht="18" customHeight="1" x14ac:dyDescent="0.2">
      <c r="A2845" s="168"/>
      <c r="B2845" s="133" t="s">
        <v>8</v>
      </c>
      <c r="C2845" s="168" t="s">
        <v>9</v>
      </c>
      <c r="D2845" s="168" t="s">
        <v>10</v>
      </c>
      <c r="E2845" s="349" t="s">
        <v>454</v>
      </c>
      <c r="F2845" s="349"/>
      <c r="G2845" s="169" t="s">
        <v>11</v>
      </c>
      <c r="H2845" s="133" t="s">
        <v>12</v>
      </c>
      <c r="I2845" s="133" t="s">
        <v>13</v>
      </c>
      <c r="J2845" s="133" t="s">
        <v>15</v>
      </c>
    </row>
    <row r="2846" spans="1:10" ht="26.1" customHeight="1" x14ac:dyDescent="0.2">
      <c r="A2846" s="138" t="s">
        <v>133</v>
      </c>
      <c r="B2846" s="139" t="s">
        <v>1367</v>
      </c>
      <c r="C2846" s="138" t="s">
        <v>23</v>
      </c>
      <c r="D2846" s="138" t="s">
        <v>1368</v>
      </c>
      <c r="E2846" s="385" t="s">
        <v>751</v>
      </c>
      <c r="F2846" s="385"/>
      <c r="G2846" s="140" t="s">
        <v>39</v>
      </c>
      <c r="H2846" s="154">
        <v>1</v>
      </c>
      <c r="I2846" s="141">
        <v>14.07</v>
      </c>
      <c r="J2846" s="141">
        <v>14.07</v>
      </c>
    </row>
    <row r="2847" spans="1:10" ht="39" customHeight="1" x14ac:dyDescent="0.2">
      <c r="A2847" s="172" t="s">
        <v>137</v>
      </c>
      <c r="B2847" s="161" t="s">
        <v>1373</v>
      </c>
      <c r="C2847" s="172" t="s">
        <v>23</v>
      </c>
      <c r="D2847" s="172" t="s">
        <v>1374</v>
      </c>
      <c r="E2847" s="386" t="s">
        <v>762</v>
      </c>
      <c r="F2847" s="386"/>
      <c r="G2847" s="164" t="s">
        <v>109</v>
      </c>
      <c r="H2847" s="162">
        <v>1.3699999999999999E-5</v>
      </c>
      <c r="I2847" s="165">
        <v>1027464.84</v>
      </c>
      <c r="J2847" s="165">
        <v>14.07</v>
      </c>
    </row>
    <row r="2848" spans="1:10" ht="25.5" x14ac:dyDescent="0.2">
      <c r="A2848" s="171"/>
      <c r="B2848" s="171"/>
      <c r="C2848" s="171"/>
      <c r="D2848" s="171"/>
      <c r="E2848" s="171" t="s">
        <v>465</v>
      </c>
      <c r="F2848" s="159">
        <v>0</v>
      </c>
      <c r="G2848" s="171" t="s">
        <v>466</v>
      </c>
      <c r="H2848" s="159">
        <v>0</v>
      </c>
      <c r="I2848" s="171" t="s">
        <v>467</v>
      </c>
      <c r="J2848" s="159">
        <v>0</v>
      </c>
    </row>
    <row r="2849" spans="1:10" ht="15" thickBot="1" x14ac:dyDescent="0.25">
      <c r="A2849" s="171"/>
      <c r="B2849" s="171"/>
      <c r="C2849" s="171"/>
      <c r="D2849" s="171"/>
      <c r="E2849" s="171" t="s">
        <v>468</v>
      </c>
      <c r="F2849" s="159">
        <v>3.28</v>
      </c>
      <c r="G2849" s="171"/>
      <c r="H2849" s="384" t="s">
        <v>469</v>
      </c>
      <c r="I2849" s="384"/>
      <c r="J2849" s="159">
        <v>17.350000000000001</v>
      </c>
    </row>
    <row r="2850" spans="1:10" ht="0.95" customHeight="1" thickTop="1" x14ac:dyDescent="0.2">
      <c r="A2850" s="160"/>
      <c r="B2850" s="160"/>
      <c r="C2850" s="160"/>
      <c r="D2850" s="160"/>
      <c r="E2850" s="160"/>
      <c r="F2850" s="160"/>
      <c r="G2850" s="160"/>
      <c r="H2850" s="160"/>
      <c r="I2850" s="160"/>
      <c r="J2850" s="160"/>
    </row>
    <row r="2851" spans="1:10" ht="18" customHeight="1" x14ac:dyDescent="0.2">
      <c r="A2851" s="168"/>
      <c r="B2851" s="133" t="s">
        <v>8</v>
      </c>
      <c r="C2851" s="168" t="s">
        <v>9</v>
      </c>
      <c r="D2851" s="168" t="s">
        <v>10</v>
      </c>
      <c r="E2851" s="349" t="s">
        <v>454</v>
      </c>
      <c r="F2851" s="349"/>
      <c r="G2851" s="169" t="s">
        <v>11</v>
      </c>
      <c r="H2851" s="133" t="s">
        <v>12</v>
      </c>
      <c r="I2851" s="133" t="s">
        <v>13</v>
      </c>
      <c r="J2851" s="133" t="s">
        <v>15</v>
      </c>
    </row>
    <row r="2852" spans="1:10" ht="39" customHeight="1" x14ac:dyDescent="0.2">
      <c r="A2852" s="138" t="s">
        <v>133</v>
      </c>
      <c r="B2852" s="139" t="s">
        <v>1371</v>
      </c>
      <c r="C2852" s="138" t="s">
        <v>23</v>
      </c>
      <c r="D2852" s="138" t="s">
        <v>1372</v>
      </c>
      <c r="E2852" s="385" t="s">
        <v>751</v>
      </c>
      <c r="F2852" s="385"/>
      <c r="G2852" s="140" t="s">
        <v>39</v>
      </c>
      <c r="H2852" s="154">
        <v>1</v>
      </c>
      <c r="I2852" s="141">
        <v>57.12</v>
      </c>
      <c r="J2852" s="141">
        <v>57.12</v>
      </c>
    </row>
    <row r="2853" spans="1:10" ht="39" customHeight="1" x14ac:dyDescent="0.2">
      <c r="A2853" s="172" t="s">
        <v>137</v>
      </c>
      <c r="B2853" s="161" t="s">
        <v>1373</v>
      </c>
      <c r="C2853" s="172" t="s">
        <v>23</v>
      </c>
      <c r="D2853" s="172" t="s">
        <v>1374</v>
      </c>
      <c r="E2853" s="386" t="s">
        <v>762</v>
      </c>
      <c r="F2853" s="386"/>
      <c r="G2853" s="164" t="s">
        <v>109</v>
      </c>
      <c r="H2853" s="162">
        <v>5.5600000000000003E-5</v>
      </c>
      <c r="I2853" s="165">
        <v>1027464.84</v>
      </c>
      <c r="J2853" s="165">
        <v>57.12</v>
      </c>
    </row>
    <row r="2854" spans="1:10" ht="25.5" x14ac:dyDescent="0.2">
      <c r="A2854" s="171"/>
      <c r="B2854" s="171"/>
      <c r="C2854" s="171"/>
      <c r="D2854" s="171"/>
      <c r="E2854" s="171" t="s">
        <v>465</v>
      </c>
      <c r="F2854" s="159">
        <v>0</v>
      </c>
      <c r="G2854" s="171" t="s">
        <v>466</v>
      </c>
      <c r="H2854" s="159">
        <v>0</v>
      </c>
      <c r="I2854" s="171" t="s">
        <v>467</v>
      </c>
      <c r="J2854" s="159">
        <v>0</v>
      </c>
    </row>
    <row r="2855" spans="1:10" ht="15" thickBot="1" x14ac:dyDescent="0.25">
      <c r="A2855" s="171"/>
      <c r="B2855" s="171"/>
      <c r="C2855" s="171"/>
      <c r="D2855" s="171"/>
      <c r="E2855" s="171" t="s">
        <v>468</v>
      </c>
      <c r="F2855" s="159">
        <v>13.35</v>
      </c>
      <c r="G2855" s="171"/>
      <c r="H2855" s="384" t="s">
        <v>469</v>
      </c>
      <c r="I2855" s="384"/>
      <c r="J2855" s="159">
        <v>70.47</v>
      </c>
    </row>
    <row r="2856" spans="1:10" ht="0.95" customHeight="1" thickTop="1" x14ac:dyDescent="0.2">
      <c r="A2856" s="160"/>
      <c r="B2856" s="160"/>
      <c r="C2856" s="160"/>
      <c r="D2856" s="160"/>
      <c r="E2856" s="160"/>
      <c r="F2856" s="160"/>
      <c r="G2856" s="160"/>
      <c r="H2856" s="160"/>
      <c r="I2856" s="160"/>
      <c r="J2856" s="160"/>
    </row>
    <row r="2857" spans="1:10" ht="18" customHeight="1" x14ac:dyDescent="0.2">
      <c r="A2857" s="168"/>
      <c r="B2857" s="133" t="s">
        <v>8</v>
      </c>
      <c r="C2857" s="168" t="s">
        <v>9</v>
      </c>
      <c r="D2857" s="168" t="s">
        <v>10</v>
      </c>
      <c r="E2857" s="349" t="s">
        <v>454</v>
      </c>
      <c r="F2857" s="349"/>
      <c r="G2857" s="169" t="s">
        <v>11</v>
      </c>
      <c r="H2857" s="133" t="s">
        <v>12</v>
      </c>
      <c r="I2857" s="133" t="s">
        <v>13</v>
      </c>
      <c r="J2857" s="133" t="s">
        <v>15</v>
      </c>
    </row>
    <row r="2858" spans="1:10" ht="39" customHeight="1" x14ac:dyDescent="0.2">
      <c r="A2858" s="138" t="s">
        <v>133</v>
      </c>
      <c r="B2858" s="139" t="s">
        <v>1369</v>
      </c>
      <c r="C2858" s="138" t="s">
        <v>23</v>
      </c>
      <c r="D2858" s="138" t="s">
        <v>1370</v>
      </c>
      <c r="E2858" s="385" t="s">
        <v>751</v>
      </c>
      <c r="F2858" s="385"/>
      <c r="G2858" s="140" t="s">
        <v>39</v>
      </c>
      <c r="H2858" s="154">
        <v>1</v>
      </c>
      <c r="I2858" s="141">
        <v>75.27</v>
      </c>
      <c r="J2858" s="141">
        <v>75.27</v>
      </c>
    </row>
    <row r="2859" spans="1:10" ht="26.1" customHeight="1" x14ac:dyDescent="0.2">
      <c r="A2859" s="172" t="s">
        <v>137</v>
      </c>
      <c r="B2859" s="161" t="s">
        <v>765</v>
      </c>
      <c r="C2859" s="172" t="s">
        <v>23</v>
      </c>
      <c r="D2859" s="172" t="s">
        <v>766</v>
      </c>
      <c r="E2859" s="386" t="s">
        <v>521</v>
      </c>
      <c r="F2859" s="386"/>
      <c r="G2859" s="164" t="s">
        <v>767</v>
      </c>
      <c r="H2859" s="162">
        <v>10.44</v>
      </c>
      <c r="I2859" s="165">
        <v>7.21</v>
      </c>
      <c r="J2859" s="165">
        <v>75.27</v>
      </c>
    </row>
    <row r="2860" spans="1:10" ht="25.5" x14ac:dyDescent="0.2">
      <c r="A2860" s="171"/>
      <c r="B2860" s="171"/>
      <c r="C2860" s="171"/>
      <c r="D2860" s="171"/>
      <c r="E2860" s="171" t="s">
        <v>465</v>
      </c>
      <c r="F2860" s="159">
        <v>0</v>
      </c>
      <c r="G2860" s="171" t="s">
        <v>466</v>
      </c>
      <c r="H2860" s="159">
        <v>0</v>
      </c>
      <c r="I2860" s="171" t="s">
        <v>467</v>
      </c>
      <c r="J2860" s="159">
        <v>0</v>
      </c>
    </row>
    <row r="2861" spans="1:10" ht="15" thickBot="1" x14ac:dyDescent="0.25">
      <c r="A2861" s="171"/>
      <c r="B2861" s="171"/>
      <c r="C2861" s="171"/>
      <c r="D2861" s="171"/>
      <c r="E2861" s="171" t="s">
        <v>468</v>
      </c>
      <c r="F2861" s="159">
        <v>17.59</v>
      </c>
      <c r="G2861" s="171"/>
      <c r="H2861" s="384" t="s">
        <v>469</v>
      </c>
      <c r="I2861" s="384"/>
      <c r="J2861" s="159">
        <v>92.86</v>
      </c>
    </row>
    <row r="2862" spans="1:10" ht="0.95" customHeight="1" thickTop="1" x14ac:dyDescent="0.2">
      <c r="A2862" s="160"/>
      <c r="B2862" s="160"/>
      <c r="C2862" s="160"/>
      <c r="D2862" s="160"/>
      <c r="E2862" s="160"/>
      <c r="F2862" s="160"/>
      <c r="G2862" s="160"/>
      <c r="H2862" s="160"/>
      <c r="I2862" s="160"/>
      <c r="J2862" s="160"/>
    </row>
    <row r="2863" spans="1:10" ht="18" customHeight="1" x14ac:dyDescent="0.2">
      <c r="A2863" s="168"/>
      <c r="B2863" s="133" t="s">
        <v>8</v>
      </c>
      <c r="C2863" s="168" t="s">
        <v>9</v>
      </c>
      <c r="D2863" s="168" t="s">
        <v>10</v>
      </c>
      <c r="E2863" s="349" t="s">
        <v>454</v>
      </c>
      <c r="F2863" s="349"/>
      <c r="G2863" s="169" t="s">
        <v>11</v>
      </c>
      <c r="H2863" s="133" t="s">
        <v>12</v>
      </c>
      <c r="I2863" s="133" t="s">
        <v>13</v>
      </c>
      <c r="J2863" s="133" t="s">
        <v>15</v>
      </c>
    </row>
    <row r="2864" spans="1:10" ht="39" customHeight="1" x14ac:dyDescent="0.2">
      <c r="A2864" s="138" t="s">
        <v>133</v>
      </c>
      <c r="B2864" s="139" t="s">
        <v>497</v>
      </c>
      <c r="C2864" s="138" t="s">
        <v>23</v>
      </c>
      <c r="D2864" s="138" t="s">
        <v>498</v>
      </c>
      <c r="E2864" s="385" t="s">
        <v>462</v>
      </c>
      <c r="F2864" s="385"/>
      <c r="G2864" s="140" t="s">
        <v>136</v>
      </c>
      <c r="H2864" s="154">
        <v>1</v>
      </c>
      <c r="I2864" s="141">
        <v>68.599999999999994</v>
      </c>
      <c r="J2864" s="141">
        <v>68.599999999999994</v>
      </c>
    </row>
    <row r="2865" spans="1:10" ht="24" customHeight="1" x14ac:dyDescent="0.2">
      <c r="A2865" s="170" t="s">
        <v>134</v>
      </c>
      <c r="B2865" s="155" t="s">
        <v>1063</v>
      </c>
      <c r="C2865" s="170" t="s">
        <v>23</v>
      </c>
      <c r="D2865" s="170" t="s">
        <v>1064</v>
      </c>
      <c r="E2865" s="387" t="s">
        <v>459</v>
      </c>
      <c r="F2865" s="387"/>
      <c r="G2865" s="156" t="s">
        <v>39</v>
      </c>
      <c r="H2865" s="157">
        <v>1</v>
      </c>
      <c r="I2865" s="158">
        <v>38.32</v>
      </c>
      <c r="J2865" s="158">
        <v>38.32</v>
      </c>
    </row>
    <row r="2866" spans="1:10" ht="39" customHeight="1" x14ac:dyDescent="0.2">
      <c r="A2866" s="170" t="s">
        <v>134</v>
      </c>
      <c r="B2866" s="155" t="s">
        <v>1065</v>
      </c>
      <c r="C2866" s="170" t="s">
        <v>23</v>
      </c>
      <c r="D2866" s="170" t="s">
        <v>1066</v>
      </c>
      <c r="E2866" s="387" t="s">
        <v>751</v>
      </c>
      <c r="F2866" s="387"/>
      <c r="G2866" s="156" t="s">
        <v>39</v>
      </c>
      <c r="H2866" s="157">
        <v>1</v>
      </c>
      <c r="I2866" s="158">
        <v>23.88</v>
      </c>
      <c r="J2866" s="158">
        <v>23.88</v>
      </c>
    </row>
    <row r="2867" spans="1:10" ht="39" customHeight="1" x14ac:dyDescent="0.2">
      <c r="A2867" s="170" t="s">
        <v>134</v>
      </c>
      <c r="B2867" s="155" t="s">
        <v>1067</v>
      </c>
      <c r="C2867" s="170" t="s">
        <v>23</v>
      </c>
      <c r="D2867" s="170" t="s">
        <v>1068</v>
      </c>
      <c r="E2867" s="387" t="s">
        <v>751</v>
      </c>
      <c r="F2867" s="387"/>
      <c r="G2867" s="156" t="s">
        <v>39</v>
      </c>
      <c r="H2867" s="157">
        <v>1</v>
      </c>
      <c r="I2867" s="158">
        <v>6.4</v>
      </c>
      <c r="J2867" s="158">
        <v>6.4</v>
      </c>
    </row>
    <row r="2868" spans="1:10" ht="25.5" x14ac:dyDescent="0.2">
      <c r="A2868" s="171"/>
      <c r="B2868" s="171"/>
      <c r="C2868" s="171"/>
      <c r="D2868" s="171"/>
      <c r="E2868" s="171" t="s">
        <v>465</v>
      </c>
      <c r="F2868" s="159">
        <v>32.96</v>
      </c>
      <c r="G2868" s="171" t="s">
        <v>466</v>
      </c>
      <c r="H2868" s="159">
        <v>0</v>
      </c>
      <c r="I2868" s="171" t="s">
        <v>467</v>
      </c>
      <c r="J2868" s="159">
        <v>32.96</v>
      </c>
    </row>
    <row r="2869" spans="1:10" ht="15" thickBot="1" x14ac:dyDescent="0.25">
      <c r="A2869" s="171"/>
      <c r="B2869" s="171"/>
      <c r="C2869" s="171"/>
      <c r="D2869" s="171"/>
      <c r="E2869" s="171" t="s">
        <v>468</v>
      </c>
      <c r="F2869" s="159">
        <v>16.03</v>
      </c>
      <c r="G2869" s="171"/>
      <c r="H2869" s="384" t="s">
        <v>469</v>
      </c>
      <c r="I2869" s="384"/>
      <c r="J2869" s="159">
        <v>84.63</v>
      </c>
    </row>
    <row r="2870" spans="1:10" ht="0.95" customHeight="1" thickTop="1" x14ac:dyDescent="0.2">
      <c r="A2870" s="160"/>
      <c r="B2870" s="160"/>
      <c r="C2870" s="160"/>
      <c r="D2870" s="160"/>
      <c r="E2870" s="160"/>
      <c r="F2870" s="160"/>
      <c r="G2870" s="160"/>
      <c r="H2870" s="160"/>
      <c r="I2870" s="160"/>
      <c r="J2870" s="160"/>
    </row>
    <row r="2871" spans="1:10" ht="18" customHeight="1" x14ac:dyDescent="0.2">
      <c r="A2871" s="168"/>
      <c r="B2871" s="133" t="s">
        <v>8</v>
      </c>
      <c r="C2871" s="168" t="s">
        <v>9</v>
      </c>
      <c r="D2871" s="168" t="s">
        <v>10</v>
      </c>
      <c r="E2871" s="349" t="s">
        <v>454</v>
      </c>
      <c r="F2871" s="349"/>
      <c r="G2871" s="169" t="s">
        <v>11</v>
      </c>
      <c r="H2871" s="133" t="s">
        <v>12</v>
      </c>
      <c r="I2871" s="133" t="s">
        <v>13</v>
      </c>
      <c r="J2871" s="133" t="s">
        <v>15</v>
      </c>
    </row>
    <row r="2872" spans="1:10" ht="39" customHeight="1" x14ac:dyDescent="0.2">
      <c r="A2872" s="138" t="s">
        <v>133</v>
      </c>
      <c r="B2872" s="139" t="s">
        <v>1065</v>
      </c>
      <c r="C2872" s="138" t="s">
        <v>23</v>
      </c>
      <c r="D2872" s="138" t="s">
        <v>1066</v>
      </c>
      <c r="E2872" s="385" t="s">
        <v>751</v>
      </c>
      <c r="F2872" s="385"/>
      <c r="G2872" s="140" t="s">
        <v>39</v>
      </c>
      <c r="H2872" s="154">
        <v>1</v>
      </c>
      <c r="I2872" s="141">
        <v>23.88</v>
      </c>
      <c r="J2872" s="141">
        <v>23.88</v>
      </c>
    </row>
    <row r="2873" spans="1:10" ht="26.1" customHeight="1" x14ac:dyDescent="0.2">
      <c r="A2873" s="172" t="s">
        <v>137</v>
      </c>
      <c r="B2873" s="161" t="s">
        <v>1069</v>
      </c>
      <c r="C2873" s="172" t="s">
        <v>23</v>
      </c>
      <c r="D2873" s="172" t="s">
        <v>1070</v>
      </c>
      <c r="E2873" s="386" t="s">
        <v>762</v>
      </c>
      <c r="F2873" s="386"/>
      <c r="G2873" s="164" t="s">
        <v>109</v>
      </c>
      <c r="H2873" s="162">
        <v>5.3300000000000001E-5</v>
      </c>
      <c r="I2873" s="165">
        <v>86593.87</v>
      </c>
      <c r="J2873" s="165">
        <v>4.6100000000000003</v>
      </c>
    </row>
    <row r="2874" spans="1:10" ht="26.1" customHeight="1" x14ac:dyDescent="0.2">
      <c r="A2874" s="172" t="s">
        <v>137</v>
      </c>
      <c r="B2874" s="161" t="s">
        <v>1071</v>
      </c>
      <c r="C2874" s="172" t="s">
        <v>23</v>
      </c>
      <c r="D2874" s="172" t="s">
        <v>1072</v>
      </c>
      <c r="E2874" s="386" t="s">
        <v>762</v>
      </c>
      <c r="F2874" s="386"/>
      <c r="G2874" s="164" t="s">
        <v>109</v>
      </c>
      <c r="H2874" s="162">
        <v>5.3300000000000001E-5</v>
      </c>
      <c r="I2874" s="165">
        <v>361588.76</v>
      </c>
      <c r="J2874" s="165">
        <v>19.27</v>
      </c>
    </row>
    <row r="2875" spans="1:10" ht="25.5" x14ac:dyDescent="0.2">
      <c r="A2875" s="171"/>
      <c r="B2875" s="171"/>
      <c r="C2875" s="171"/>
      <c r="D2875" s="171"/>
      <c r="E2875" s="171" t="s">
        <v>465</v>
      </c>
      <c r="F2875" s="159">
        <v>0</v>
      </c>
      <c r="G2875" s="171" t="s">
        <v>466</v>
      </c>
      <c r="H2875" s="159">
        <v>0</v>
      </c>
      <c r="I2875" s="171" t="s">
        <v>467</v>
      </c>
      <c r="J2875" s="159">
        <v>0</v>
      </c>
    </row>
    <row r="2876" spans="1:10" ht="15" thickBot="1" x14ac:dyDescent="0.25">
      <c r="A2876" s="171"/>
      <c r="B2876" s="171"/>
      <c r="C2876" s="171"/>
      <c r="D2876" s="171"/>
      <c r="E2876" s="171" t="s">
        <v>468</v>
      </c>
      <c r="F2876" s="159">
        <v>5.58</v>
      </c>
      <c r="G2876" s="171"/>
      <c r="H2876" s="384" t="s">
        <v>469</v>
      </c>
      <c r="I2876" s="384"/>
      <c r="J2876" s="159">
        <v>29.46</v>
      </c>
    </row>
    <row r="2877" spans="1:10" ht="0.95" customHeight="1" thickTop="1" x14ac:dyDescent="0.2">
      <c r="A2877" s="160"/>
      <c r="B2877" s="160"/>
      <c r="C2877" s="160"/>
      <c r="D2877" s="160"/>
      <c r="E2877" s="160"/>
      <c r="F2877" s="160"/>
      <c r="G2877" s="160"/>
      <c r="H2877" s="160"/>
      <c r="I2877" s="160"/>
      <c r="J2877" s="160"/>
    </row>
    <row r="2878" spans="1:10" ht="18" customHeight="1" x14ac:dyDescent="0.2">
      <c r="A2878" s="168"/>
      <c r="B2878" s="133" t="s">
        <v>8</v>
      </c>
      <c r="C2878" s="168" t="s">
        <v>9</v>
      </c>
      <c r="D2878" s="168" t="s">
        <v>10</v>
      </c>
      <c r="E2878" s="349" t="s">
        <v>454</v>
      </c>
      <c r="F2878" s="349"/>
      <c r="G2878" s="169" t="s">
        <v>11</v>
      </c>
      <c r="H2878" s="133" t="s">
        <v>12</v>
      </c>
      <c r="I2878" s="133" t="s">
        <v>13</v>
      </c>
      <c r="J2878" s="133" t="s">
        <v>15</v>
      </c>
    </row>
    <row r="2879" spans="1:10" ht="39" customHeight="1" x14ac:dyDescent="0.2">
      <c r="A2879" s="138" t="s">
        <v>133</v>
      </c>
      <c r="B2879" s="139" t="s">
        <v>1067</v>
      </c>
      <c r="C2879" s="138" t="s">
        <v>23</v>
      </c>
      <c r="D2879" s="138" t="s">
        <v>1068</v>
      </c>
      <c r="E2879" s="385" t="s">
        <v>751</v>
      </c>
      <c r="F2879" s="385"/>
      <c r="G2879" s="140" t="s">
        <v>39</v>
      </c>
      <c r="H2879" s="154">
        <v>1</v>
      </c>
      <c r="I2879" s="141">
        <v>6.4</v>
      </c>
      <c r="J2879" s="141">
        <v>6.4</v>
      </c>
    </row>
    <row r="2880" spans="1:10" ht="26.1" customHeight="1" x14ac:dyDescent="0.2">
      <c r="A2880" s="172" t="s">
        <v>137</v>
      </c>
      <c r="B2880" s="161" t="s">
        <v>1069</v>
      </c>
      <c r="C2880" s="172" t="s">
        <v>23</v>
      </c>
      <c r="D2880" s="172" t="s">
        <v>1070</v>
      </c>
      <c r="E2880" s="386" t="s">
        <v>762</v>
      </c>
      <c r="F2880" s="386"/>
      <c r="G2880" s="164" t="s">
        <v>109</v>
      </c>
      <c r="H2880" s="162">
        <v>1.43E-5</v>
      </c>
      <c r="I2880" s="165">
        <v>86593.87</v>
      </c>
      <c r="J2880" s="165">
        <v>1.23</v>
      </c>
    </row>
    <row r="2881" spans="1:10" ht="26.1" customHeight="1" x14ac:dyDescent="0.2">
      <c r="A2881" s="172" t="s">
        <v>137</v>
      </c>
      <c r="B2881" s="161" t="s">
        <v>1071</v>
      </c>
      <c r="C2881" s="172" t="s">
        <v>23</v>
      </c>
      <c r="D2881" s="172" t="s">
        <v>1072</v>
      </c>
      <c r="E2881" s="386" t="s">
        <v>762</v>
      </c>
      <c r="F2881" s="386"/>
      <c r="G2881" s="164" t="s">
        <v>109</v>
      </c>
      <c r="H2881" s="162">
        <v>1.43E-5</v>
      </c>
      <c r="I2881" s="165">
        <v>361588.76</v>
      </c>
      <c r="J2881" s="165">
        <v>5.17</v>
      </c>
    </row>
    <row r="2882" spans="1:10" ht="25.5" x14ac:dyDescent="0.2">
      <c r="A2882" s="171"/>
      <c r="B2882" s="171"/>
      <c r="C2882" s="171"/>
      <c r="D2882" s="171"/>
      <c r="E2882" s="171" t="s">
        <v>465</v>
      </c>
      <c r="F2882" s="159">
        <v>0</v>
      </c>
      <c r="G2882" s="171" t="s">
        <v>466</v>
      </c>
      <c r="H2882" s="159">
        <v>0</v>
      </c>
      <c r="I2882" s="171" t="s">
        <v>467</v>
      </c>
      <c r="J2882" s="159">
        <v>0</v>
      </c>
    </row>
    <row r="2883" spans="1:10" ht="15" thickBot="1" x14ac:dyDescent="0.25">
      <c r="A2883" s="171"/>
      <c r="B2883" s="171"/>
      <c r="C2883" s="171"/>
      <c r="D2883" s="171"/>
      <c r="E2883" s="171" t="s">
        <v>468</v>
      </c>
      <c r="F2883" s="159">
        <v>1.49</v>
      </c>
      <c r="G2883" s="171"/>
      <c r="H2883" s="384" t="s">
        <v>469</v>
      </c>
      <c r="I2883" s="384"/>
      <c r="J2883" s="159">
        <v>7.89</v>
      </c>
    </row>
    <row r="2884" spans="1:10" ht="0.95" customHeight="1" thickTop="1" x14ac:dyDescent="0.2">
      <c r="A2884" s="160"/>
      <c r="B2884" s="160"/>
      <c r="C2884" s="160"/>
      <c r="D2884" s="160"/>
      <c r="E2884" s="160"/>
      <c r="F2884" s="160"/>
      <c r="G2884" s="160"/>
      <c r="H2884" s="160"/>
      <c r="I2884" s="160"/>
      <c r="J2884" s="160"/>
    </row>
    <row r="2885" spans="1:10" ht="18" customHeight="1" x14ac:dyDescent="0.2">
      <c r="A2885" s="168"/>
      <c r="B2885" s="133" t="s">
        <v>8</v>
      </c>
      <c r="C2885" s="168" t="s">
        <v>9</v>
      </c>
      <c r="D2885" s="168" t="s">
        <v>10</v>
      </c>
      <c r="E2885" s="349" t="s">
        <v>454</v>
      </c>
      <c r="F2885" s="349"/>
      <c r="G2885" s="169" t="s">
        <v>11</v>
      </c>
      <c r="H2885" s="133" t="s">
        <v>12</v>
      </c>
      <c r="I2885" s="133" t="s">
        <v>13</v>
      </c>
      <c r="J2885" s="133" t="s">
        <v>15</v>
      </c>
    </row>
    <row r="2886" spans="1:10" ht="24" customHeight="1" x14ac:dyDescent="0.2">
      <c r="A2886" s="138" t="s">
        <v>133</v>
      </c>
      <c r="B2886" s="139" t="s">
        <v>1063</v>
      </c>
      <c r="C2886" s="138" t="s">
        <v>23</v>
      </c>
      <c r="D2886" s="138" t="s">
        <v>1064</v>
      </c>
      <c r="E2886" s="385" t="s">
        <v>459</v>
      </c>
      <c r="F2886" s="385"/>
      <c r="G2886" s="140" t="s">
        <v>39</v>
      </c>
      <c r="H2886" s="154">
        <v>1</v>
      </c>
      <c r="I2886" s="141">
        <v>38.32</v>
      </c>
      <c r="J2886" s="141">
        <v>38.32</v>
      </c>
    </row>
    <row r="2887" spans="1:10" ht="26.1" customHeight="1" x14ac:dyDescent="0.2">
      <c r="A2887" s="170" t="s">
        <v>134</v>
      </c>
      <c r="B2887" s="155" t="s">
        <v>832</v>
      </c>
      <c r="C2887" s="170" t="s">
        <v>23</v>
      </c>
      <c r="D2887" s="170" t="s">
        <v>833</v>
      </c>
      <c r="E2887" s="387" t="s">
        <v>459</v>
      </c>
      <c r="F2887" s="387"/>
      <c r="G2887" s="156" t="s">
        <v>39</v>
      </c>
      <c r="H2887" s="157">
        <v>1</v>
      </c>
      <c r="I2887" s="158">
        <v>0.37</v>
      </c>
      <c r="J2887" s="158">
        <v>0.37</v>
      </c>
    </row>
    <row r="2888" spans="1:10" ht="26.1" customHeight="1" x14ac:dyDescent="0.2">
      <c r="A2888" s="172" t="s">
        <v>137</v>
      </c>
      <c r="B2888" s="161" t="s">
        <v>834</v>
      </c>
      <c r="C2888" s="172" t="s">
        <v>23</v>
      </c>
      <c r="D2888" s="172" t="s">
        <v>835</v>
      </c>
      <c r="E2888" s="386" t="s">
        <v>470</v>
      </c>
      <c r="F2888" s="386"/>
      <c r="G2888" s="164" t="s">
        <v>39</v>
      </c>
      <c r="H2888" s="162">
        <v>1</v>
      </c>
      <c r="I2888" s="165">
        <v>32.590000000000003</v>
      </c>
      <c r="J2888" s="165">
        <v>32.590000000000003</v>
      </c>
    </row>
    <row r="2889" spans="1:10" ht="26.1" customHeight="1" x14ac:dyDescent="0.2">
      <c r="A2889" s="172" t="s">
        <v>137</v>
      </c>
      <c r="B2889" s="161" t="s">
        <v>705</v>
      </c>
      <c r="C2889" s="172" t="s">
        <v>23</v>
      </c>
      <c r="D2889" s="172" t="s">
        <v>706</v>
      </c>
      <c r="E2889" s="386" t="s">
        <v>707</v>
      </c>
      <c r="F2889" s="386"/>
      <c r="G2889" s="164" t="s">
        <v>39</v>
      </c>
      <c r="H2889" s="162">
        <v>1</v>
      </c>
      <c r="I2889" s="165">
        <v>1.82</v>
      </c>
      <c r="J2889" s="165">
        <v>1.82</v>
      </c>
    </row>
    <row r="2890" spans="1:10" ht="26.1" customHeight="1" x14ac:dyDescent="0.2">
      <c r="A2890" s="172" t="s">
        <v>137</v>
      </c>
      <c r="B2890" s="161" t="s">
        <v>708</v>
      </c>
      <c r="C2890" s="172" t="s">
        <v>23</v>
      </c>
      <c r="D2890" s="172" t="s">
        <v>709</v>
      </c>
      <c r="E2890" s="386" t="s">
        <v>707</v>
      </c>
      <c r="F2890" s="386"/>
      <c r="G2890" s="164" t="s">
        <v>39</v>
      </c>
      <c r="H2890" s="162">
        <v>1</v>
      </c>
      <c r="I2890" s="165">
        <v>1.02</v>
      </c>
      <c r="J2890" s="165">
        <v>1.02</v>
      </c>
    </row>
    <row r="2891" spans="1:10" ht="26.1" customHeight="1" x14ac:dyDescent="0.2">
      <c r="A2891" s="172" t="s">
        <v>137</v>
      </c>
      <c r="B2891" s="161" t="s">
        <v>710</v>
      </c>
      <c r="C2891" s="172" t="s">
        <v>23</v>
      </c>
      <c r="D2891" s="172" t="s">
        <v>711</v>
      </c>
      <c r="E2891" s="386" t="s">
        <v>707</v>
      </c>
      <c r="F2891" s="386"/>
      <c r="G2891" s="164" t="s">
        <v>39</v>
      </c>
      <c r="H2891" s="162">
        <v>1</v>
      </c>
      <c r="I2891" s="165">
        <v>1.36</v>
      </c>
      <c r="J2891" s="165">
        <v>1.36</v>
      </c>
    </row>
    <row r="2892" spans="1:10" ht="26.1" customHeight="1" x14ac:dyDescent="0.2">
      <c r="A2892" s="172" t="s">
        <v>137</v>
      </c>
      <c r="B2892" s="161" t="s">
        <v>712</v>
      </c>
      <c r="C2892" s="172" t="s">
        <v>23</v>
      </c>
      <c r="D2892" s="172" t="s">
        <v>713</v>
      </c>
      <c r="E2892" s="386" t="s">
        <v>707</v>
      </c>
      <c r="F2892" s="386"/>
      <c r="G2892" s="164" t="s">
        <v>39</v>
      </c>
      <c r="H2892" s="162">
        <v>1</v>
      </c>
      <c r="I2892" s="165">
        <v>0.11</v>
      </c>
      <c r="J2892" s="165">
        <v>0.11</v>
      </c>
    </row>
    <row r="2893" spans="1:10" ht="26.1" customHeight="1" x14ac:dyDescent="0.2">
      <c r="A2893" s="172" t="s">
        <v>137</v>
      </c>
      <c r="B2893" s="161" t="s">
        <v>974</v>
      </c>
      <c r="C2893" s="172" t="s">
        <v>23</v>
      </c>
      <c r="D2893" s="172" t="s">
        <v>975</v>
      </c>
      <c r="E2893" s="386" t="s">
        <v>707</v>
      </c>
      <c r="F2893" s="386"/>
      <c r="G2893" s="164" t="s">
        <v>39</v>
      </c>
      <c r="H2893" s="162">
        <v>1</v>
      </c>
      <c r="I2893" s="165">
        <v>0.03</v>
      </c>
      <c r="J2893" s="165">
        <v>0.03</v>
      </c>
    </row>
    <row r="2894" spans="1:10" ht="26.1" customHeight="1" x14ac:dyDescent="0.2">
      <c r="A2894" s="172" t="s">
        <v>137</v>
      </c>
      <c r="B2894" s="161" t="s">
        <v>976</v>
      </c>
      <c r="C2894" s="172" t="s">
        <v>23</v>
      </c>
      <c r="D2894" s="172" t="s">
        <v>977</v>
      </c>
      <c r="E2894" s="386" t="s">
        <v>707</v>
      </c>
      <c r="F2894" s="386"/>
      <c r="G2894" s="164" t="s">
        <v>39</v>
      </c>
      <c r="H2894" s="162">
        <v>1</v>
      </c>
      <c r="I2894" s="165">
        <v>1.02</v>
      </c>
      <c r="J2894" s="165">
        <v>1.02</v>
      </c>
    </row>
    <row r="2895" spans="1:10" ht="25.5" x14ac:dyDescent="0.2">
      <c r="A2895" s="171"/>
      <c r="B2895" s="171"/>
      <c r="C2895" s="171"/>
      <c r="D2895" s="171"/>
      <c r="E2895" s="171" t="s">
        <v>465</v>
      </c>
      <c r="F2895" s="159">
        <v>32.96</v>
      </c>
      <c r="G2895" s="171" t="s">
        <v>466</v>
      </c>
      <c r="H2895" s="159">
        <v>0</v>
      </c>
      <c r="I2895" s="171" t="s">
        <v>467</v>
      </c>
      <c r="J2895" s="159">
        <v>32.96</v>
      </c>
    </row>
    <row r="2896" spans="1:10" ht="15" thickBot="1" x14ac:dyDescent="0.25">
      <c r="A2896" s="171"/>
      <c r="B2896" s="171"/>
      <c r="C2896" s="171"/>
      <c r="D2896" s="171"/>
      <c r="E2896" s="171" t="s">
        <v>468</v>
      </c>
      <c r="F2896" s="159">
        <v>8.9499999999999993</v>
      </c>
      <c r="G2896" s="171"/>
      <c r="H2896" s="384" t="s">
        <v>469</v>
      </c>
      <c r="I2896" s="384"/>
      <c r="J2896" s="159">
        <v>47.27</v>
      </c>
    </row>
    <row r="2897" spans="1:10" ht="0.95" customHeight="1" thickTop="1" x14ac:dyDescent="0.2">
      <c r="A2897" s="160"/>
      <c r="B2897" s="160"/>
      <c r="C2897" s="160"/>
      <c r="D2897" s="160"/>
      <c r="E2897" s="160"/>
      <c r="F2897" s="160"/>
      <c r="G2897" s="160"/>
      <c r="H2897" s="160"/>
      <c r="I2897" s="160"/>
      <c r="J2897" s="160"/>
    </row>
    <row r="2898" spans="1:10" ht="18" customHeight="1" x14ac:dyDescent="0.2">
      <c r="A2898" s="168"/>
      <c r="B2898" s="133" t="s">
        <v>8</v>
      </c>
      <c r="C2898" s="168" t="s">
        <v>9</v>
      </c>
      <c r="D2898" s="168" t="s">
        <v>10</v>
      </c>
      <c r="E2898" s="349" t="s">
        <v>454</v>
      </c>
      <c r="F2898" s="349"/>
      <c r="G2898" s="169" t="s">
        <v>11</v>
      </c>
      <c r="H2898" s="133" t="s">
        <v>12</v>
      </c>
      <c r="I2898" s="133" t="s">
        <v>13</v>
      </c>
      <c r="J2898" s="133" t="s">
        <v>15</v>
      </c>
    </row>
    <row r="2899" spans="1:10" ht="26.1" customHeight="1" x14ac:dyDescent="0.2">
      <c r="A2899" s="138" t="s">
        <v>133</v>
      </c>
      <c r="B2899" s="139" t="s">
        <v>1073</v>
      </c>
      <c r="C2899" s="138" t="s">
        <v>110</v>
      </c>
      <c r="D2899" s="138" t="s">
        <v>1074</v>
      </c>
      <c r="E2899" s="385" t="s">
        <v>449</v>
      </c>
      <c r="F2899" s="385"/>
      <c r="G2899" s="140" t="s">
        <v>341</v>
      </c>
      <c r="H2899" s="154">
        <v>1</v>
      </c>
      <c r="I2899" s="141">
        <v>1.25</v>
      </c>
      <c r="J2899" s="141">
        <v>1.25</v>
      </c>
    </row>
    <row r="2900" spans="1:10" ht="15" customHeight="1" x14ac:dyDescent="0.2">
      <c r="A2900" s="349" t="s">
        <v>165</v>
      </c>
      <c r="B2900" s="350" t="s">
        <v>8</v>
      </c>
      <c r="C2900" s="349" t="s">
        <v>9</v>
      </c>
      <c r="D2900" s="349" t="s">
        <v>501</v>
      </c>
      <c r="E2900" s="350" t="s">
        <v>471</v>
      </c>
      <c r="F2900" s="348" t="s">
        <v>502</v>
      </c>
      <c r="G2900" s="350"/>
      <c r="H2900" s="348" t="s">
        <v>503</v>
      </c>
      <c r="I2900" s="350"/>
      <c r="J2900" s="350" t="s">
        <v>473</v>
      </c>
    </row>
    <row r="2901" spans="1:10" ht="15" customHeight="1" x14ac:dyDescent="0.2">
      <c r="A2901" s="350"/>
      <c r="B2901" s="350"/>
      <c r="C2901" s="350"/>
      <c r="D2901" s="350"/>
      <c r="E2901" s="350"/>
      <c r="F2901" s="133" t="s">
        <v>504</v>
      </c>
      <c r="G2901" s="133" t="s">
        <v>505</v>
      </c>
      <c r="H2901" s="133" t="s">
        <v>504</v>
      </c>
      <c r="I2901" s="133" t="s">
        <v>505</v>
      </c>
      <c r="J2901" s="350"/>
    </row>
    <row r="2902" spans="1:10" ht="26.1" customHeight="1" x14ac:dyDescent="0.2">
      <c r="A2902" s="172" t="s">
        <v>137</v>
      </c>
      <c r="B2902" s="161" t="s">
        <v>226</v>
      </c>
      <c r="C2902" s="172" t="s">
        <v>110</v>
      </c>
      <c r="D2902" s="172" t="s">
        <v>225</v>
      </c>
      <c r="E2902" s="162">
        <v>1</v>
      </c>
      <c r="F2902" s="165">
        <v>1</v>
      </c>
      <c r="G2902" s="165">
        <v>0</v>
      </c>
      <c r="H2902" s="174">
        <v>307.32339999999999</v>
      </c>
      <c r="I2902" s="174">
        <v>90.166300000000007</v>
      </c>
      <c r="J2902" s="174">
        <v>307.32339999999999</v>
      </c>
    </row>
    <row r="2903" spans="1:10" ht="20.100000000000001" customHeight="1" x14ac:dyDescent="0.2">
      <c r="A2903" s="345"/>
      <c r="B2903" s="345"/>
      <c r="C2903" s="345"/>
      <c r="D2903" s="345"/>
      <c r="E2903" s="345"/>
      <c r="F2903" s="345" t="s">
        <v>508</v>
      </c>
      <c r="G2903" s="345"/>
      <c r="H2903" s="345"/>
      <c r="I2903" s="345"/>
      <c r="J2903" s="163">
        <v>307.32339999999999</v>
      </c>
    </row>
    <row r="2904" spans="1:10" ht="20.100000000000001" customHeight="1" x14ac:dyDescent="0.2">
      <c r="A2904" s="345"/>
      <c r="B2904" s="345"/>
      <c r="C2904" s="345"/>
      <c r="D2904" s="345"/>
      <c r="E2904" s="345"/>
      <c r="F2904" s="345" t="s">
        <v>476</v>
      </c>
      <c r="G2904" s="345"/>
      <c r="H2904" s="345"/>
      <c r="I2904" s="345"/>
      <c r="J2904" s="163">
        <v>307.32339999999999</v>
      </c>
    </row>
    <row r="2905" spans="1:10" ht="20.100000000000001" customHeight="1" x14ac:dyDescent="0.2">
      <c r="A2905" s="345"/>
      <c r="B2905" s="345"/>
      <c r="C2905" s="345"/>
      <c r="D2905" s="345"/>
      <c r="E2905" s="345"/>
      <c r="F2905" s="345" t="s">
        <v>477</v>
      </c>
      <c r="G2905" s="345"/>
      <c r="H2905" s="345"/>
      <c r="I2905" s="345"/>
      <c r="J2905" s="163">
        <v>5.04E-2</v>
      </c>
    </row>
    <row r="2906" spans="1:10" ht="20.100000000000001" customHeight="1" x14ac:dyDescent="0.2">
      <c r="A2906" s="345"/>
      <c r="B2906" s="345"/>
      <c r="C2906" s="345"/>
      <c r="D2906" s="345"/>
      <c r="E2906" s="345"/>
      <c r="F2906" s="345" t="s">
        <v>478</v>
      </c>
      <c r="G2906" s="345"/>
      <c r="H2906" s="345"/>
      <c r="I2906" s="345"/>
      <c r="J2906" s="163">
        <v>1.83E-2</v>
      </c>
    </row>
    <row r="2907" spans="1:10" ht="20.100000000000001" customHeight="1" x14ac:dyDescent="0.2">
      <c r="A2907" s="345"/>
      <c r="B2907" s="345"/>
      <c r="C2907" s="345"/>
      <c r="D2907" s="345"/>
      <c r="E2907" s="345"/>
      <c r="F2907" s="345" t="s">
        <v>479</v>
      </c>
      <c r="G2907" s="345"/>
      <c r="H2907" s="345"/>
      <c r="I2907" s="345"/>
      <c r="J2907" s="163">
        <v>249</v>
      </c>
    </row>
    <row r="2908" spans="1:10" ht="20.100000000000001" customHeight="1" x14ac:dyDescent="0.2">
      <c r="A2908" s="345"/>
      <c r="B2908" s="345"/>
      <c r="C2908" s="345"/>
      <c r="D2908" s="345"/>
      <c r="E2908" s="345"/>
      <c r="F2908" s="345" t="s">
        <v>480</v>
      </c>
      <c r="G2908" s="345"/>
      <c r="H2908" s="345"/>
      <c r="I2908" s="345"/>
      <c r="J2908" s="163">
        <v>1.2342</v>
      </c>
    </row>
    <row r="2909" spans="1:10" ht="25.5" x14ac:dyDescent="0.2">
      <c r="A2909" s="171"/>
      <c r="B2909" s="171"/>
      <c r="C2909" s="171"/>
      <c r="D2909" s="171"/>
      <c r="E2909" s="171" t="s">
        <v>465</v>
      </c>
      <c r="F2909" s="159">
        <v>0</v>
      </c>
      <c r="G2909" s="171" t="s">
        <v>466</v>
      </c>
      <c r="H2909" s="159">
        <v>0</v>
      </c>
      <c r="I2909" s="171" t="s">
        <v>467</v>
      </c>
      <c r="J2909" s="159">
        <v>0</v>
      </c>
    </row>
    <row r="2910" spans="1:10" ht="15" thickBot="1" x14ac:dyDescent="0.25">
      <c r="A2910" s="171"/>
      <c r="B2910" s="171"/>
      <c r="C2910" s="171"/>
      <c r="D2910" s="171"/>
      <c r="E2910" s="171" t="s">
        <v>468</v>
      </c>
      <c r="F2910" s="159">
        <v>0.28999999999999998</v>
      </c>
      <c r="G2910" s="171"/>
      <c r="H2910" s="384" t="s">
        <v>469</v>
      </c>
      <c r="I2910" s="384"/>
      <c r="J2910" s="159">
        <v>1.54</v>
      </c>
    </row>
    <row r="2911" spans="1:10" ht="0.95" customHeight="1" thickTop="1" x14ac:dyDescent="0.2">
      <c r="A2911" s="160"/>
      <c r="B2911" s="160"/>
      <c r="C2911" s="160"/>
      <c r="D2911" s="160"/>
      <c r="E2911" s="160"/>
      <c r="F2911" s="160"/>
      <c r="G2911" s="160"/>
      <c r="H2911" s="160"/>
      <c r="I2911" s="160"/>
      <c r="J2911" s="160"/>
    </row>
    <row r="2912" spans="1:10" ht="18" customHeight="1" x14ac:dyDescent="0.2">
      <c r="A2912" s="168"/>
      <c r="B2912" s="133" t="s">
        <v>8</v>
      </c>
      <c r="C2912" s="168" t="s">
        <v>9</v>
      </c>
      <c r="D2912" s="168" t="s">
        <v>10</v>
      </c>
      <c r="E2912" s="349" t="s">
        <v>454</v>
      </c>
      <c r="F2912" s="349"/>
      <c r="G2912" s="169" t="s">
        <v>11</v>
      </c>
      <c r="H2912" s="133" t="s">
        <v>12</v>
      </c>
      <c r="I2912" s="133" t="s">
        <v>13</v>
      </c>
      <c r="J2912" s="133" t="s">
        <v>15</v>
      </c>
    </row>
    <row r="2913" spans="1:10" ht="26.1" customHeight="1" x14ac:dyDescent="0.2">
      <c r="A2913" s="138" t="s">
        <v>133</v>
      </c>
      <c r="B2913" s="139" t="s">
        <v>1075</v>
      </c>
      <c r="C2913" s="138" t="s">
        <v>110</v>
      </c>
      <c r="D2913" s="138" t="s">
        <v>1076</v>
      </c>
      <c r="E2913" s="385" t="s">
        <v>449</v>
      </c>
      <c r="F2913" s="385"/>
      <c r="G2913" s="140" t="s">
        <v>341</v>
      </c>
      <c r="H2913" s="154">
        <v>1</v>
      </c>
      <c r="I2913" s="141">
        <v>1</v>
      </c>
      <c r="J2913" s="141">
        <v>1</v>
      </c>
    </row>
    <row r="2914" spans="1:10" ht="15" customHeight="1" x14ac:dyDescent="0.2">
      <c r="A2914" s="349" t="s">
        <v>165</v>
      </c>
      <c r="B2914" s="350" t="s">
        <v>8</v>
      </c>
      <c r="C2914" s="349" t="s">
        <v>9</v>
      </c>
      <c r="D2914" s="349" t="s">
        <v>501</v>
      </c>
      <c r="E2914" s="350" t="s">
        <v>471</v>
      </c>
      <c r="F2914" s="348" t="s">
        <v>502</v>
      </c>
      <c r="G2914" s="350"/>
      <c r="H2914" s="348" t="s">
        <v>503</v>
      </c>
      <c r="I2914" s="350"/>
      <c r="J2914" s="350" t="s">
        <v>473</v>
      </c>
    </row>
    <row r="2915" spans="1:10" ht="15" customHeight="1" x14ac:dyDescent="0.2">
      <c r="A2915" s="350"/>
      <c r="B2915" s="350"/>
      <c r="C2915" s="350"/>
      <c r="D2915" s="350"/>
      <c r="E2915" s="350"/>
      <c r="F2915" s="133" t="s">
        <v>504</v>
      </c>
      <c r="G2915" s="133" t="s">
        <v>505</v>
      </c>
      <c r="H2915" s="133" t="s">
        <v>504</v>
      </c>
      <c r="I2915" s="133" t="s">
        <v>505</v>
      </c>
      <c r="J2915" s="350"/>
    </row>
    <row r="2916" spans="1:10" ht="26.1" customHeight="1" x14ac:dyDescent="0.2">
      <c r="A2916" s="172" t="s">
        <v>137</v>
      </c>
      <c r="B2916" s="161" t="s">
        <v>226</v>
      </c>
      <c r="C2916" s="172" t="s">
        <v>110</v>
      </c>
      <c r="D2916" s="172" t="s">
        <v>225</v>
      </c>
      <c r="E2916" s="162">
        <v>1</v>
      </c>
      <c r="F2916" s="165">
        <v>1</v>
      </c>
      <c r="G2916" s="165">
        <v>0</v>
      </c>
      <c r="H2916" s="174">
        <v>307.32339999999999</v>
      </c>
      <c r="I2916" s="174">
        <v>90.166300000000007</v>
      </c>
      <c r="J2916" s="174">
        <v>307.32339999999999</v>
      </c>
    </row>
    <row r="2917" spans="1:10" ht="20.100000000000001" customHeight="1" x14ac:dyDescent="0.2">
      <c r="A2917" s="345"/>
      <c r="B2917" s="345"/>
      <c r="C2917" s="345"/>
      <c r="D2917" s="345"/>
      <c r="E2917" s="345"/>
      <c r="F2917" s="345" t="s">
        <v>508</v>
      </c>
      <c r="G2917" s="345"/>
      <c r="H2917" s="345"/>
      <c r="I2917" s="345"/>
      <c r="J2917" s="163">
        <v>307.32339999999999</v>
      </c>
    </row>
    <row r="2918" spans="1:10" ht="20.100000000000001" customHeight="1" x14ac:dyDescent="0.2">
      <c r="A2918" s="345"/>
      <c r="B2918" s="345"/>
      <c r="C2918" s="345"/>
      <c r="D2918" s="345"/>
      <c r="E2918" s="345"/>
      <c r="F2918" s="345" t="s">
        <v>476</v>
      </c>
      <c r="G2918" s="345"/>
      <c r="H2918" s="345"/>
      <c r="I2918" s="345"/>
      <c r="J2918" s="163">
        <v>307.32339999999999</v>
      </c>
    </row>
    <row r="2919" spans="1:10" ht="20.100000000000001" customHeight="1" x14ac:dyDescent="0.2">
      <c r="A2919" s="345"/>
      <c r="B2919" s="345"/>
      <c r="C2919" s="345"/>
      <c r="D2919" s="345"/>
      <c r="E2919" s="345"/>
      <c r="F2919" s="345" t="s">
        <v>477</v>
      </c>
      <c r="G2919" s="345"/>
      <c r="H2919" s="345"/>
      <c r="I2919" s="345"/>
      <c r="J2919" s="163">
        <v>5.4600000000000003E-2</v>
      </c>
    </row>
    <row r="2920" spans="1:10" ht="20.100000000000001" customHeight="1" x14ac:dyDescent="0.2">
      <c r="A2920" s="345"/>
      <c r="B2920" s="345"/>
      <c r="C2920" s="345"/>
      <c r="D2920" s="345"/>
      <c r="E2920" s="345"/>
      <c r="F2920" s="345" t="s">
        <v>478</v>
      </c>
      <c r="G2920" s="345"/>
      <c r="H2920" s="345"/>
      <c r="I2920" s="345"/>
      <c r="J2920" s="163">
        <v>1.5800000000000002E-2</v>
      </c>
    </row>
    <row r="2921" spans="1:10" ht="20.100000000000001" customHeight="1" x14ac:dyDescent="0.2">
      <c r="A2921" s="345"/>
      <c r="B2921" s="345"/>
      <c r="C2921" s="345"/>
      <c r="D2921" s="345"/>
      <c r="E2921" s="345"/>
      <c r="F2921" s="345" t="s">
        <v>479</v>
      </c>
      <c r="G2921" s="345"/>
      <c r="H2921" s="345"/>
      <c r="I2921" s="345"/>
      <c r="J2921" s="163">
        <v>311.25</v>
      </c>
    </row>
    <row r="2922" spans="1:10" ht="20.100000000000001" customHeight="1" x14ac:dyDescent="0.2">
      <c r="A2922" s="345"/>
      <c r="B2922" s="345"/>
      <c r="C2922" s="345"/>
      <c r="D2922" s="345"/>
      <c r="E2922" s="345"/>
      <c r="F2922" s="345" t="s">
        <v>480</v>
      </c>
      <c r="G2922" s="345"/>
      <c r="H2922" s="345"/>
      <c r="I2922" s="345"/>
      <c r="J2922" s="163">
        <v>0.98740000000000006</v>
      </c>
    </row>
    <row r="2923" spans="1:10" ht="25.5" x14ac:dyDescent="0.2">
      <c r="A2923" s="171"/>
      <c r="B2923" s="171"/>
      <c r="C2923" s="171"/>
      <c r="D2923" s="171"/>
      <c r="E2923" s="171" t="s">
        <v>465</v>
      </c>
      <c r="F2923" s="159">
        <v>0</v>
      </c>
      <c r="G2923" s="171" t="s">
        <v>466</v>
      </c>
      <c r="H2923" s="159">
        <v>0</v>
      </c>
      <c r="I2923" s="171" t="s">
        <v>467</v>
      </c>
      <c r="J2923" s="159">
        <v>0</v>
      </c>
    </row>
    <row r="2924" spans="1:10" ht="15" thickBot="1" x14ac:dyDescent="0.25">
      <c r="A2924" s="171"/>
      <c r="B2924" s="171"/>
      <c r="C2924" s="171"/>
      <c r="D2924" s="171"/>
      <c r="E2924" s="171" t="s">
        <v>468</v>
      </c>
      <c r="F2924" s="159">
        <v>0.23</v>
      </c>
      <c r="G2924" s="171"/>
      <c r="H2924" s="384" t="s">
        <v>469</v>
      </c>
      <c r="I2924" s="384"/>
      <c r="J2924" s="159">
        <v>1.23</v>
      </c>
    </row>
    <row r="2925" spans="1:10" ht="0.95" customHeight="1" thickTop="1" x14ac:dyDescent="0.2">
      <c r="A2925" s="160"/>
      <c r="B2925" s="160"/>
      <c r="C2925" s="160"/>
      <c r="D2925" s="160"/>
      <c r="E2925" s="160"/>
      <c r="F2925" s="160"/>
      <c r="G2925" s="160"/>
      <c r="H2925" s="160"/>
      <c r="I2925" s="160"/>
      <c r="J2925" s="160"/>
    </row>
    <row r="2926" spans="1:10" ht="18" customHeight="1" x14ac:dyDescent="0.2">
      <c r="A2926" s="168"/>
      <c r="B2926" s="133" t="s">
        <v>8</v>
      </c>
      <c r="C2926" s="168" t="s">
        <v>9</v>
      </c>
      <c r="D2926" s="168" t="s">
        <v>10</v>
      </c>
      <c r="E2926" s="349" t="s">
        <v>454</v>
      </c>
      <c r="F2926" s="349"/>
      <c r="G2926" s="169" t="s">
        <v>11</v>
      </c>
      <c r="H2926" s="133" t="s">
        <v>12</v>
      </c>
      <c r="I2926" s="133" t="s">
        <v>13</v>
      </c>
      <c r="J2926" s="133" t="s">
        <v>15</v>
      </c>
    </row>
    <row r="2927" spans="1:10" ht="26.1" customHeight="1" x14ac:dyDescent="0.2">
      <c r="A2927" s="138" t="s">
        <v>133</v>
      </c>
      <c r="B2927" s="139" t="s">
        <v>1077</v>
      </c>
      <c r="C2927" s="138" t="s">
        <v>110</v>
      </c>
      <c r="D2927" s="138" t="s">
        <v>1078</v>
      </c>
      <c r="E2927" s="385" t="s">
        <v>449</v>
      </c>
      <c r="F2927" s="385"/>
      <c r="G2927" s="140" t="s">
        <v>341</v>
      </c>
      <c r="H2927" s="154">
        <v>1</v>
      </c>
      <c r="I2927" s="141">
        <v>1.23</v>
      </c>
      <c r="J2927" s="141">
        <v>1.23</v>
      </c>
    </row>
    <row r="2928" spans="1:10" ht="15" customHeight="1" x14ac:dyDescent="0.2">
      <c r="A2928" s="349" t="s">
        <v>165</v>
      </c>
      <c r="B2928" s="350" t="s">
        <v>8</v>
      </c>
      <c r="C2928" s="349" t="s">
        <v>9</v>
      </c>
      <c r="D2928" s="349" t="s">
        <v>501</v>
      </c>
      <c r="E2928" s="350" t="s">
        <v>471</v>
      </c>
      <c r="F2928" s="348" t="s">
        <v>502</v>
      </c>
      <c r="G2928" s="350"/>
      <c r="H2928" s="348" t="s">
        <v>503</v>
      </c>
      <c r="I2928" s="350"/>
      <c r="J2928" s="350" t="s">
        <v>473</v>
      </c>
    </row>
    <row r="2929" spans="1:10" ht="15" customHeight="1" x14ac:dyDescent="0.2">
      <c r="A2929" s="350"/>
      <c r="B2929" s="350"/>
      <c r="C2929" s="350"/>
      <c r="D2929" s="350"/>
      <c r="E2929" s="350"/>
      <c r="F2929" s="133" t="s">
        <v>504</v>
      </c>
      <c r="G2929" s="133" t="s">
        <v>505</v>
      </c>
      <c r="H2929" s="133" t="s">
        <v>504</v>
      </c>
      <c r="I2929" s="133" t="s">
        <v>505</v>
      </c>
      <c r="J2929" s="350"/>
    </row>
    <row r="2930" spans="1:10" ht="26.1" customHeight="1" x14ac:dyDescent="0.2">
      <c r="A2930" s="172" t="s">
        <v>137</v>
      </c>
      <c r="B2930" s="161" t="s">
        <v>848</v>
      </c>
      <c r="C2930" s="172" t="s">
        <v>110</v>
      </c>
      <c r="D2930" s="172" t="s">
        <v>849</v>
      </c>
      <c r="E2930" s="162">
        <v>1</v>
      </c>
      <c r="F2930" s="165">
        <v>1</v>
      </c>
      <c r="G2930" s="165">
        <v>0</v>
      </c>
      <c r="H2930" s="174">
        <v>385.64530000000002</v>
      </c>
      <c r="I2930" s="174">
        <v>122.328</v>
      </c>
      <c r="J2930" s="174">
        <v>385.64530000000002</v>
      </c>
    </row>
    <row r="2931" spans="1:10" ht="20.100000000000001" customHeight="1" x14ac:dyDescent="0.2">
      <c r="A2931" s="345"/>
      <c r="B2931" s="345"/>
      <c r="C2931" s="345"/>
      <c r="D2931" s="345"/>
      <c r="E2931" s="345"/>
      <c r="F2931" s="345" t="s">
        <v>508</v>
      </c>
      <c r="G2931" s="345"/>
      <c r="H2931" s="345"/>
      <c r="I2931" s="345"/>
      <c r="J2931" s="163">
        <v>385.64530000000002</v>
      </c>
    </row>
    <row r="2932" spans="1:10" ht="20.100000000000001" customHeight="1" x14ac:dyDescent="0.2">
      <c r="A2932" s="345"/>
      <c r="B2932" s="345"/>
      <c r="C2932" s="345"/>
      <c r="D2932" s="345"/>
      <c r="E2932" s="345"/>
      <c r="F2932" s="345" t="s">
        <v>476</v>
      </c>
      <c r="G2932" s="345"/>
      <c r="H2932" s="345"/>
      <c r="I2932" s="345"/>
      <c r="J2932" s="163">
        <v>385.64530000000002</v>
      </c>
    </row>
    <row r="2933" spans="1:10" ht="20.100000000000001" customHeight="1" x14ac:dyDescent="0.2">
      <c r="A2933" s="345"/>
      <c r="B2933" s="345"/>
      <c r="C2933" s="345"/>
      <c r="D2933" s="345"/>
      <c r="E2933" s="345"/>
      <c r="F2933" s="345" t="s">
        <v>477</v>
      </c>
      <c r="G2933" s="345"/>
      <c r="H2933" s="345"/>
      <c r="I2933" s="345"/>
      <c r="J2933" s="163">
        <v>5.04E-2</v>
      </c>
    </row>
    <row r="2934" spans="1:10" ht="20.100000000000001" customHeight="1" x14ac:dyDescent="0.2">
      <c r="A2934" s="345"/>
      <c r="B2934" s="345"/>
      <c r="C2934" s="345"/>
      <c r="D2934" s="345"/>
      <c r="E2934" s="345"/>
      <c r="F2934" s="345" t="s">
        <v>478</v>
      </c>
      <c r="G2934" s="345"/>
      <c r="H2934" s="345"/>
      <c r="I2934" s="345"/>
      <c r="J2934" s="163">
        <v>1.9400000000000001E-2</v>
      </c>
    </row>
    <row r="2935" spans="1:10" ht="20.100000000000001" customHeight="1" x14ac:dyDescent="0.2">
      <c r="A2935" s="345"/>
      <c r="B2935" s="345"/>
      <c r="C2935" s="345"/>
      <c r="D2935" s="345"/>
      <c r="E2935" s="345"/>
      <c r="F2935" s="345" t="s">
        <v>479</v>
      </c>
      <c r="G2935" s="345"/>
      <c r="H2935" s="345"/>
      <c r="I2935" s="345"/>
      <c r="J2935" s="163">
        <v>318.72000000000003</v>
      </c>
    </row>
    <row r="2936" spans="1:10" ht="20.100000000000001" customHeight="1" x14ac:dyDescent="0.2">
      <c r="A2936" s="345"/>
      <c r="B2936" s="345"/>
      <c r="C2936" s="345"/>
      <c r="D2936" s="345"/>
      <c r="E2936" s="345"/>
      <c r="F2936" s="345" t="s">
        <v>480</v>
      </c>
      <c r="G2936" s="345"/>
      <c r="H2936" s="345"/>
      <c r="I2936" s="345"/>
      <c r="J2936" s="163">
        <v>1.21</v>
      </c>
    </row>
    <row r="2937" spans="1:10" ht="25.5" x14ac:dyDescent="0.2">
      <c r="A2937" s="171"/>
      <c r="B2937" s="171"/>
      <c r="C2937" s="171"/>
      <c r="D2937" s="171"/>
      <c r="E2937" s="171" t="s">
        <v>465</v>
      </c>
      <c r="F2937" s="159">
        <v>0</v>
      </c>
      <c r="G2937" s="171" t="s">
        <v>466</v>
      </c>
      <c r="H2937" s="159">
        <v>0</v>
      </c>
      <c r="I2937" s="171" t="s">
        <v>467</v>
      </c>
      <c r="J2937" s="159">
        <v>0</v>
      </c>
    </row>
    <row r="2938" spans="1:10" ht="15" thickBot="1" x14ac:dyDescent="0.25">
      <c r="A2938" s="171"/>
      <c r="B2938" s="171"/>
      <c r="C2938" s="171"/>
      <c r="D2938" s="171"/>
      <c r="E2938" s="171" t="s">
        <v>468</v>
      </c>
      <c r="F2938" s="159">
        <v>0.28000000000000003</v>
      </c>
      <c r="G2938" s="171"/>
      <c r="H2938" s="384" t="s">
        <v>469</v>
      </c>
      <c r="I2938" s="384"/>
      <c r="J2938" s="159">
        <v>1.51</v>
      </c>
    </row>
    <row r="2939" spans="1:10" ht="0.95" customHeight="1" thickTop="1" x14ac:dyDescent="0.2">
      <c r="A2939" s="160"/>
      <c r="B2939" s="160"/>
      <c r="C2939" s="160"/>
      <c r="D2939" s="160"/>
      <c r="E2939" s="160"/>
      <c r="F2939" s="160"/>
      <c r="G2939" s="160"/>
      <c r="H2939" s="160"/>
      <c r="I2939" s="160"/>
      <c r="J2939" s="160"/>
    </row>
    <row r="2940" spans="1:10" ht="18" customHeight="1" x14ac:dyDescent="0.2">
      <c r="A2940" s="168"/>
      <c r="B2940" s="133" t="s">
        <v>8</v>
      </c>
      <c r="C2940" s="168" t="s">
        <v>9</v>
      </c>
      <c r="D2940" s="168" t="s">
        <v>10</v>
      </c>
      <c r="E2940" s="349" t="s">
        <v>454</v>
      </c>
      <c r="F2940" s="349"/>
      <c r="G2940" s="169" t="s">
        <v>11</v>
      </c>
      <c r="H2940" s="133" t="s">
        <v>12</v>
      </c>
      <c r="I2940" s="133" t="s">
        <v>13</v>
      </c>
      <c r="J2940" s="133" t="s">
        <v>15</v>
      </c>
    </row>
    <row r="2941" spans="1:10" ht="26.1" customHeight="1" x14ac:dyDescent="0.2">
      <c r="A2941" s="138" t="s">
        <v>133</v>
      </c>
      <c r="B2941" s="139" t="s">
        <v>1079</v>
      </c>
      <c r="C2941" s="138" t="s">
        <v>110</v>
      </c>
      <c r="D2941" s="138" t="s">
        <v>1080</v>
      </c>
      <c r="E2941" s="385" t="s">
        <v>449</v>
      </c>
      <c r="F2941" s="385"/>
      <c r="G2941" s="140" t="s">
        <v>341</v>
      </c>
      <c r="H2941" s="154">
        <v>1</v>
      </c>
      <c r="I2941" s="141">
        <v>0.98</v>
      </c>
      <c r="J2941" s="141">
        <v>0.98</v>
      </c>
    </row>
    <row r="2942" spans="1:10" ht="15" customHeight="1" x14ac:dyDescent="0.2">
      <c r="A2942" s="349" t="s">
        <v>165</v>
      </c>
      <c r="B2942" s="350" t="s">
        <v>8</v>
      </c>
      <c r="C2942" s="349" t="s">
        <v>9</v>
      </c>
      <c r="D2942" s="349" t="s">
        <v>501</v>
      </c>
      <c r="E2942" s="350" t="s">
        <v>471</v>
      </c>
      <c r="F2942" s="348" t="s">
        <v>502</v>
      </c>
      <c r="G2942" s="350"/>
      <c r="H2942" s="348" t="s">
        <v>503</v>
      </c>
      <c r="I2942" s="350"/>
      <c r="J2942" s="350" t="s">
        <v>473</v>
      </c>
    </row>
    <row r="2943" spans="1:10" ht="15" customHeight="1" x14ac:dyDescent="0.2">
      <c r="A2943" s="350"/>
      <c r="B2943" s="350"/>
      <c r="C2943" s="350"/>
      <c r="D2943" s="350"/>
      <c r="E2943" s="350"/>
      <c r="F2943" s="133" t="s">
        <v>504</v>
      </c>
      <c r="G2943" s="133" t="s">
        <v>505</v>
      </c>
      <c r="H2943" s="133" t="s">
        <v>504</v>
      </c>
      <c r="I2943" s="133" t="s">
        <v>505</v>
      </c>
      <c r="J2943" s="350"/>
    </row>
    <row r="2944" spans="1:10" ht="26.1" customHeight="1" x14ac:dyDescent="0.2">
      <c r="A2944" s="172" t="s">
        <v>137</v>
      </c>
      <c r="B2944" s="161" t="s">
        <v>848</v>
      </c>
      <c r="C2944" s="172" t="s">
        <v>110</v>
      </c>
      <c r="D2944" s="172" t="s">
        <v>849</v>
      </c>
      <c r="E2944" s="162">
        <v>1</v>
      </c>
      <c r="F2944" s="165">
        <v>1</v>
      </c>
      <c r="G2944" s="165">
        <v>0</v>
      </c>
      <c r="H2944" s="174">
        <v>385.64530000000002</v>
      </c>
      <c r="I2944" s="174">
        <v>122.328</v>
      </c>
      <c r="J2944" s="174">
        <v>385.64530000000002</v>
      </c>
    </row>
    <row r="2945" spans="1:10" ht="20.100000000000001" customHeight="1" x14ac:dyDescent="0.2">
      <c r="A2945" s="345"/>
      <c r="B2945" s="345"/>
      <c r="C2945" s="345"/>
      <c r="D2945" s="345"/>
      <c r="E2945" s="345"/>
      <c r="F2945" s="345" t="s">
        <v>508</v>
      </c>
      <c r="G2945" s="345"/>
      <c r="H2945" s="345"/>
      <c r="I2945" s="345"/>
      <c r="J2945" s="163">
        <v>385.64530000000002</v>
      </c>
    </row>
    <row r="2946" spans="1:10" ht="20.100000000000001" customHeight="1" x14ac:dyDescent="0.2">
      <c r="A2946" s="345"/>
      <c r="B2946" s="345"/>
      <c r="C2946" s="345"/>
      <c r="D2946" s="345"/>
      <c r="E2946" s="345"/>
      <c r="F2946" s="345" t="s">
        <v>476</v>
      </c>
      <c r="G2946" s="345"/>
      <c r="H2946" s="345"/>
      <c r="I2946" s="345"/>
      <c r="J2946" s="163">
        <v>385.64530000000002</v>
      </c>
    </row>
    <row r="2947" spans="1:10" ht="20.100000000000001" customHeight="1" x14ac:dyDescent="0.2">
      <c r="A2947" s="345"/>
      <c r="B2947" s="345"/>
      <c r="C2947" s="345"/>
      <c r="D2947" s="345"/>
      <c r="E2947" s="345"/>
      <c r="F2947" s="345" t="s">
        <v>477</v>
      </c>
      <c r="G2947" s="345"/>
      <c r="H2947" s="345"/>
      <c r="I2947" s="345"/>
      <c r="J2947" s="163">
        <v>5.4600000000000003E-2</v>
      </c>
    </row>
    <row r="2948" spans="1:10" ht="20.100000000000001" customHeight="1" x14ac:dyDescent="0.2">
      <c r="A2948" s="345"/>
      <c r="B2948" s="345"/>
      <c r="C2948" s="345"/>
      <c r="D2948" s="345"/>
      <c r="E2948" s="345"/>
      <c r="F2948" s="345" t="s">
        <v>478</v>
      </c>
      <c r="G2948" s="345"/>
      <c r="H2948" s="345"/>
      <c r="I2948" s="345"/>
      <c r="J2948" s="163">
        <v>1.6799999999999999E-2</v>
      </c>
    </row>
    <row r="2949" spans="1:10" ht="20.100000000000001" customHeight="1" x14ac:dyDescent="0.2">
      <c r="A2949" s="345"/>
      <c r="B2949" s="345"/>
      <c r="C2949" s="345"/>
      <c r="D2949" s="345"/>
      <c r="E2949" s="345"/>
      <c r="F2949" s="345" t="s">
        <v>479</v>
      </c>
      <c r="G2949" s="345"/>
      <c r="H2949" s="345"/>
      <c r="I2949" s="345"/>
      <c r="J2949" s="163">
        <v>398.4</v>
      </c>
    </row>
    <row r="2950" spans="1:10" ht="20.100000000000001" customHeight="1" x14ac:dyDescent="0.2">
      <c r="A2950" s="345"/>
      <c r="B2950" s="345"/>
      <c r="C2950" s="345"/>
      <c r="D2950" s="345"/>
      <c r="E2950" s="345"/>
      <c r="F2950" s="345" t="s">
        <v>480</v>
      </c>
      <c r="G2950" s="345"/>
      <c r="H2950" s="345"/>
      <c r="I2950" s="345"/>
      <c r="J2950" s="163">
        <v>0.96799999999999997</v>
      </c>
    </row>
    <row r="2951" spans="1:10" ht="25.5" x14ac:dyDescent="0.2">
      <c r="A2951" s="171"/>
      <c r="B2951" s="171"/>
      <c r="C2951" s="171"/>
      <c r="D2951" s="171"/>
      <c r="E2951" s="171" t="s">
        <v>465</v>
      </c>
      <c r="F2951" s="159">
        <v>0</v>
      </c>
      <c r="G2951" s="171" t="s">
        <v>466</v>
      </c>
      <c r="H2951" s="159">
        <v>0</v>
      </c>
      <c r="I2951" s="171" t="s">
        <v>467</v>
      </c>
      <c r="J2951" s="159">
        <v>0</v>
      </c>
    </row>
    <row r="2952" spans="1:10" ht="15" thickBot="1" x14ac:dyDescent="0.25">
      <c r="A2952" s="171"/>
      <c r="B2952" s="171"/>
      <c r="C2952" s="171"/>
      <c r="D2952" s="171"/>
      <c r="E2952" s="171" t="s">
        <v>468</v>
      </c>
      <c r="F2952" s="159">
        <v>0.22</v>
      </c>
      <c r="G2952" s="171"/>
      <c r="H2952" s="384" t="s">
        <v>469</v>
      </c>
      <c r="I2952" s="384"/>
      <c r="J2952" s="159">
        <v>1.2</v>
      </c>
    </row>
    <row r="2953" spans="1:10" ht="0.95" customHeight="1" thickTop="1" x14ac:dyDescent="0.2">
      <c r="A2953" s="160"/>
      <c r="B2953" s="160"/>
      <c r="C2953" s="160"/>
      <c r="D2953" s="160"/>
      <c r="E2953" s="160"/>
      <c r="F2953" s="160"/>
      <c r="G2953" s="160"/>
      <c r="H2953" s="160"/>
      <c r="I2953" s="160"/>
      <c r="J2953" s="160"/>
    </row>
    <row r="2954" spans="1:10" ht="18" customHeight="1" x14ac:dyDescent="0.2">
      <c r="A2954" s="168"/>
      <c r="B2954" s="133" t="s">
        <v>8</v>
      </c>
      <c r="C2954" s="168" t="s">
        <v>9</v>
      </c>
      <c r="D2954" s="168" t="s">
        <v>10</v>
      </c>
      <c r="E2954" s="349" t="s">
        <v>454</v>
      </c>
      <c r="F2954" s="349"/>
      <c r="G2954" s="169" t="s">
        <v>11</v>
      </c>
      <c r="H2954" s="133" t="s">
        <v>12</v>
      </c>
      <c r="I2954" s="133" t="s">
        <v>13</v>
      </c>
      <c r="J2954" s="133" t="s">
        <v>15</v>
      </c>
    </row>
    <row r="2955" spans="1:10" ht="26.1" customHeight="1" x14ac:dyDescent="0.2">
      <c r="A2955" s="138" t="s">
        <v>133</v>
      </c>
      <c r="B2955" s="139" t="s">
        <v>1081</v>
      </c>
      <c r="C2955" s="138" t="s">
        <v>110</v>
      </c>
      <c r="D2955" s="138" t="s">
        <v>1082</v>
      </c>
      <c r="E2955" s="385" t="s">
        <v>449</v>
      </c>
      <c r="F2955" s="385"/>
      <c r="G2955" s="140" t="s">
        <v>341</v>
      </c>
      <c r="H2955" s="154">
        <v>1</v>
      </c>
      <c r="I2955" s="141">
        <v>0.81</v>
      </c>
      <c r="J2955" s="141">
        <v>0.81</v>
      </c>
    </row>
    <row r="2956" spans="1:10" ht="15" customHeight="1" x14ac:dyDescent="0.2">
      <c r="A2956" s="349" t="s">
        <v>165</v>
      </c>
      <c r="B2956" s="350" t="s">
        <v>8</v>
      </c>
      <c r="C2956" s="349" t="s">
        <v>9</v>
      </c>
      <c r="D2956" s="349" t="s">
        <v>501</v>
      </c>
      <c r="E2956" s="350" t="s">
        <v>471</v>
      </c>
      <c r="F2956" s="348" t="s">
        <v>502</v>
      </c>
      <c r="G2956" s="350"/>
      <c r="H2956" s="348" t="s">
        <v>503</v>
      </c>
      <c r="I2956" s="350"/>
      <c r="J2956" s="350" t="s">
        <v>473</v>
      </c>
    </row>
    <row r="2957" spans="1:10" ht="15" customHeight="1" x14ac:dyDescent="0.2">
      <c r="A2957" s="350"/>
      <c r="B2957" s="350"/>
      <c r="C2957" s="350"/>
      <c r="D2957" s="350"/>
      <c r="E2957" s="350"/>
      <c r="F2957" s="133" t="s">
        <v>504</v>
      </c>
      <c r="G2957" s="133" t="s">
        <v>505</v>
      </c>
      <c r="H2957" s="133" t="s">
        <v>504</v>
      </c>
      <c r="I2957" s="133" t="s">
        <v>505</v>
      </c>
      <c r="J2957" s="350"/>
    </row>
    <row r="2958" spans="1:10" ht="26.1" customHeight="1" x14ac:dyDescent="0.2">
      <c r="A2958" s="172" t="s">
        <v>137</v>
      </c>
      <c r="B2958" s="161" t="s">
        <v>848</v>
      </c>
      <c r="C2958" s="172" t="s">
        <v>110</v>
      </c>
      <c r="D2958" s="172" t="s">
        <v>849</v>
      </c>
      <c r="E2958" s="162">
        <v>1</v>
      </c>
      <c r="F2958" s="165">
        <v>1</v>
      </c>
      <c r="G2958" s="165">
        <v>0</v>
      </c>
      <c r="H2958" s="174">
        <v>385.64530000000002</v>
      </c>
      <c r="I2958" s="174">
        <v>122.328</v>
      </c>
      <c r="J2958" s="174">
        <v>385.64530000000002</v>
      </c>
    </row>
    <row r="2959" spans="1:10" ht="20.100000000000001" customHeight="1" x14ac:dyDescent="0.2">
      <c r="A2959" s="345"/>
      <c r="B2959" s="345"/>
      <c r="C2959" s="345"/>
      <c r="D2959" s="345"/>
      <c r="E2959" s="345"/>
      <c r="F2959" s="345" t="s">
        <v>508</v>
      </c>
      <c r="G2959" s="345"/>
      <c r="H2959" s="345"/>
      <c r="I2959" s="345"/>
      <c r="J2959" s="163">
        <v>385.64530000000002</v>
      </c>
    </row>
    <row r="2960" spans="1:10" ht="20.100000000000001" customHeight="1" x14ac:dyDescent="0.2">
      <c r="A2960" s="345"/>
      <c r="B2960" s="345"/>
      <c r="C2960" s="345"/>
      <c r="D2960" s="345"/>
      <c r="E2960" s="345"/>
      <c r="F2960" s="345" t="s">
        <v>476</v>
      </c>
      <c r="G2960" s="345"/>
      <c r="H2960" s="345"/>
      <c r="I2960" s="345"/>
      <c r="J2960" s="163">
        <v>385.64530000000002</v>
      </c>
    </row>
    <row r="2961" spans="1:10" ht="20.100000000000001" customHeight="1" x14ac:dyDescent="0.2">
      <c r="A2961" s="345"/>
      <c r="B2961" s="345"/>
      <c r="C2961" s="345"/>
      <c r="D2961" s="345"/>
      <c r="E2961" s="345"/>
      <c r="F2961" s="345" t="s">
        <v>477</v>
      </c>
      <c r="G2961" s="345"/>
      <c r="H2961" s="345"/>
      <c r="I2961" s="345"/>
      <c r="J2961" s="163">
        <v>0</v>
      </c>
    </row>
    <row r="2962" spans="1:10" ht="20.100000000000001" customHeight="1" x14ac:dyDescent="0.2">
      <c r="A2962" s="345"/>
      <c r="B2962" s="345"/>
      <c r="C2962" s="345"/>
      <c r="D2962" s="345"/>
      <c r="E2962" s="345"/>
      <c r="F2962" s="345" t="s">
        <v>478</v>
      </c>
      <c r="G2962" s="345"/>
      <c r="H2962" s="345"/>
      <c r="I2962" s="345"/>
      <c r="J2962" s="163">
        <v>0</v>
      </c>
    </row>
    <row r="2963" spans="1:10" ht="20.100000000000001" customHeight="1" x14ac:dyDescent="0.2">
      <c r="A2963" s="345"/>
      <c r="B2963" s="345"/>
      <c r="C2963" s="345"/>
      <c r="D2963" s="345"/>
      <c r="E2963" s="345"/>
      <c r="F2963" s="345" t="s">
        <v>479</v>
      </c>
      <c r="G2963" s="345"/>
      <c r="H2963" s="345"/>
      <c r="I2963" s="345"/>
      <c r="J2963" s="163">
        <v>478.08</v>
      </c>
    </row>
    <row r="2964" spans="1:10" ht="20.100000000000001" customHeight="1" x14ac:dyDescent="0.2">
      <c r="A2964" s="345"/>
      <c r="B2964" s="345"/>
      <c r="C2964" s="345"/>
      <c r="D2964" s="345"/>
      <c r="E2964" s="345"/>
      <c r="F2964" s="345" t="s">
        <v>480</v>
      </c>
      <c r="G2964" s="345"/>
      <c r="H2964" s="345"/>
      <c r="I2964" s="345"/>
      <c r="J2964" s="163">
        <v>0.80669999999999997</v>
      </c>
    </row>
    <row r="2965" spans="1:10" ht="25.5" x14ac:dyDescent="0.2">
      <c r="A2965" s="171"/>
      <c r="B2965" s="171"/>
      <c r="C2965" s="171"/>
      <c r="D2965" s="171"/>
      <c r="E2965" s="171" t="s">
        <v>465</v>
      </c>
      <c r="F2965" s="159">
        <v>0</v>
      </c>
      <c r="G2965" s="171" t="s">
        <v>466</v>
      </c>
      <c r="H2965" s="159">
        <v>0</v>
      </c>
      <c r="I2965" s="171" t="s">
        <v>467</v>
      </c>
      <c r="J2965" s="159">
        <v>0</v>
      </c>
    </row>
    <row r="2966" spans="1:10" ht="15" thickBot="1" x14ac:dyDescent="0.25">
      <c r="A2966" s="171"/>
      <c r="B2966" s="171"/>
      <c r="C2966" s="171"/>
      <c r="D2966" s="171"/>
      <c r="E2966" s="171" t="s">
        <v>468</v>
      </c>
      <c r="F2966" s="159">
        <v>0.18</v>
      </c>
      <c r="G2966" s="171"/>
      <c r="H2966" s="384" t="s">
        <v>469</v>
      </c>
      <c r="I2966" s="384"/>
      <c r="J2966" s="159">
        <v>0.99</v>
      </c>
    </row>
    <row r="2967" spans="1:10" ht="0.95" customHeight="1" thickTop="1" x14ac:dyDescent="0.2">
      <c r="A2967" s="160"/>
      <c r="B2967" s="160"/>
      <c r="C2967" s="160"/>
      <c r="D2967" s="160"/>
      <c r="E2967" s="160"/>
      <c r="F2967" s="160"/>
      <c r="G2967" s="160"/>
      <c r="H2967" s="160"/>
      <c r="I2967" s="160"/>
      <c r="J2967" s="160"/>
    </row>
    <row r="2968" spans="1:10" ht="18" customHeight="1" x14ac:dyDescent="0.2">
      <c r="A2968" s="168"/>
      <c r="B2968" s="133" t="s">
        <v>8</v>
      </c>
      <c r="C2968" s="168" t="s">
        <v>9</v>
      </c>
      <c r="D2968" s="168" t="s">
        <v>10</v>
      </c>
      <c r="E2968" s="349" t="s">
        <v>454</v>
      </c>
      <c r="F2968" s="349"/>
      <c r="G2968" s="169" t="s">
        <v>11</v>
      </c>
      <c r="H2968" s="133" t="s">
        <v>12</v>
      </c>
      <c r="I2968" s="133" t="s">
        <v>13</v>
      </c>
      <c r="J2968" s="133" t="s">
        <v>15</v>
      </c>
    </row>
    <row r="2969" spans="1:10" ht="39" customHeight="1" x14ac:dyDescent="0.2">
      <c r="A2969" s="138" t="s">
        <v>133</v>
      </c>
      <c r="B2969" s="139" t="s">
        <v>1083</v>
      </c>
      <c r="C2969" s="138" t="s">
        <v>110</v>
      </c>
      <c r="D2969" s="138" t="s">
        <v>1084</v>
      </c>
      <c r="E2969" s="385" t="s">
        <v>449</v>
      </c>
      <c r="F2969" s="385"/>
      <c r="G2969" s="140" t="s">
        <v>341</v>
      </c>
      <c r="H2969" s="154">
        <v>1</v>
      </c>
      <c r="I2969" s="141">
        <v>2.83</v>
      </c>
      <c r="J2969" s="141">
        <v>2.83</v>
      </c>
    </row>
    <row r="2970" spans="1:10" ht="15" customHeight="1" x14ac:dyDescent="0.2">
      <c r="A2970" s="349" t="s">
        <v>165</v>
      </c>
      <c r="B2970" s="350" t="s">
        <v>8</v>
      </c>
      <c r="C2970" s="349" t="s">
        <v>9</v>
      </c>
      <c r="D2970" s="349" t="s">
        <v>501</v>
      </c>
      <c r="E2970" s="350" t="s">
        <v>471</v>
      </c>
      <c r="F2970" s="348" t="s">
        <v>502</v>
      </c>
      <c r="G2970" s="350"/>
      <c r="H2970" s="348" t="s">
        <v>503</v>
      </c>
      <c r="I2970" s="350"/>
      <c r="J2970" s="350" t="s">
        <v>473</v>
      </c>
    </row>
    <row r="2971" spans="1:10" ht="15" customHeight="1" x14ac:dyDescent="0.2">
      <c r="A2971" s="350"/>
      <c r="B2971" s="350"/>
      <c r="C2971" s="350"/>
      <c r="D2971" s="350"/>
      <c r="E2971" s="350"/>
      <c r="F2971" s="133" t="s">
        <v>504</v>
      </c>
      <c r="G2971" s="133" t="s">
        <v>505</v>
      </c>
      <c r="H2971" s="133" t="s">
        <v>504</v>
      </c>
      <c r="I2971" s="133" t="s">
        <v>505</v>
      </c>
      <c r="J2971" s="350"/>
    </row>
    <row r="2972" spans="1:10" ht="26.1" customHeight="1" x14ac:dyDescent="0.2">
      <c r="A2972" s="172" t="s">
        <v>137</v>
      </c>
      <c r="B2972" s="161" t="s">
        <v>555</v>
      </c>
      <c r="C2972" s="172" t="s">
        <v>110</v>
      </c>
      <c r="D2972" s="172" t="s">
        <v>556</v>
      </c>
      <c r="E2972" s="162">
        <v>1</v>
      </c>
      <c r="F2972" s="165">
        <v>1</v>
      </c>
      <c r="G2972" s="165">
        <v>0</v>
      </c>
      <c r="H2972" s="174">
        <v>322.90190000000001</v>
      </c>
      <c r="I2972" s="174">
        <v>112.983</v>
      </c>
      <c r="J2972" s="174">
        <v>322.90190000000001</v>
      </c>
    </row>
    <row r="2973" spans="1:10" ht="20.100000000000001" customHeight="1" x14ac:dyDescent="0.2">
      <c r="A2973" s="345"/>
      <c r="B2973" s="345"/>
      <c r="C2973" s="345"/>
      <c r="D2973" s="345"/>
      <c r="E2973" s="345"/>
      <c r="F2973" s="345" t="s">
        <v>508</v>
      </c>
      <c r="G2973" s="345"/>
      <c r="H2973" s="345"/>
      <c r="I2973" s="345"/>
      <c r="J2973" s="163">
        <v>322.90190000000001</v>
      </c>
    </row>
    <row r="2974" spans="1:10" ht="20.100000000000001" customHeight="1" x14ac:dyDescent="0.2">
      <c r="A2974" s="345"/>
      <c r="B2974" s="345"/>
      <c r="C2974" s="345"/>
      <c r="D2974" s="345"/>
      <c r="E2974" s="345"/>
      <c r="F2974" s="345" t="s">
        <v>476</v>
      </c>
      <c r="G2974" s="345"/>
      <c r="H2974" s="345"/>
      <c r="I2974" s="345"/>
      <c r="J2974" s="163">
        <v>322.90190000000001</v>
      </c>
    </row>
    <row r="2975" spans="1:10" ht="20.100000000000001" customHeight="1" x14ac:dyDescent="0.2">
      <c r="A2975" s="345"/>
      <c r="B2975" s="345"/>
      <c r="C2975" s="345"/>
      <c r="D2975" s="345"/>
      <c r="E2975" s="345"/>
      <c r="F2975" s="345" t="s">
        <v>477</v>
      </c>
      <c r="G2975" s="345"/>
      <c r="H2975" s="345"/>
      <c r="I2975" s="345"/>
      <c r="J2975" s="163">
        <v>5.04E-2</v>
      </c>
    </row>
    <row r="2976" spans="1:10" ht="20.100000000000001" customHeight="1" x14ac:dyDescent="0.2">
      <c r="A2976" s="345"/>
      <c r="B2976" s="345"/>
      <c r="C2976" s="345"/>
      <c r="D2976" s="345"/>
      <c r="E2976" s="345"/>
      <c r="F2976" s="345" t="s">
        <v>478</v>
      </c>
      <c r="G2976" s="345"/>
      <c r="H2976" s="345"/>
      <c r="I2976" s="345"/>
      <c r="J2976" s="163">
        <v>4.9000000000000002E-2</v>
      </c>
    </row>
    <row r="2977" spans="1:10" ht="20.100000000000001" customHeight="1" x14ac:dyDescent="0.2">
      <c r="A2977" s="345"/>
      <c r="B2977" s="345"/>
      <c r="C2977" s="345"/>
      <c r="D2977" s="345"/>
      <c r="E2977" s="345"/>
      <c r="F2977" s="345" t="s">
        <v>479</v>
      </c>
      <c r="G2977" s="345"/>
      <c r="H2977" s="345"/>
      <c r="I2977" s="345"/>
      <c r="J2977" s="163">
        <v>116.2</v>
      </c>
    </row>
    <row r="2978" spans="1:10" ht="20.100000000000001" customHeight="1" x14ac:dyDescent="0.2">
      <c r="A2978" s="345"/>
      <c r="B2978" s="345"/>
      <c r="C2978" s="345"/>
      <c r="D2978" s="345"/>
      <c r="E2978" s="345"/>
      <c r="F2978" s="345" t="s">
        <v>480</v>
      </c>
      <c r="G2978" s="345"/>
      <c r="H2978" s="345"/>
      <c r="I2978" s="345"/>
      <c r="J2978" s="163">
        <v>2.7787999999999999</v>
      </c>
    </row>
    <row r="2979" spans="1:10" ht="25.5" x14ac:dyDescent="0.2">
      <c r="A2979" s="171"/>
      <c r="B2979" s="171"/>
      <c r="C2979" s="171"/>
      <c r="D2979" s="171"/>
      <c r="E2979" s="171" t="s">
        <v>465</v>
      </c>
      <c r="F2979" s="159">
        <v>0</v>
      </c>
      <c r="G2979" s="171" t="s">
        <v>466</v>
      </c>
      <c r="H2979" s="159">
        <v>0</v>
      </c>
      <c r="I2979" s="171" t="s">
        <v>467</v>
      </c>
      <c r="J2979" s="159">
        <v>0</v>
      </c>
    </row>
    <row r="2980" spans="1:10" ht="15" thickBot="1" x14ac:dyDescent="0.25">
      <c r="A2980" s="171"/>
      <c r="B2980" s="171"/>
      <c r="C2980" s="171"/>
      <c r="D2980" s="171"/>
      <c r="E2980" s="171" t="s">
        <v>468</v>
      </c>
      <c r="F2980" s="159">
        <v>0.66</v>
      </c>
      <c r="G2980" s="171"/>
      <c r="H2980" s="384" t="s">
        <v>469</v>
      </c>
      <c r="I2980" s="384"/>
      <c r="J2980" s="159">
        <v>3.49</v>
      </c>
    </row>
    <row r="2981" spans="1:10" ht="0.95" customHeight="1" thickTop="1" x14ac:dyDescent="0.2">
      <c r="A2981" s="160"/>
      <c r="B2981" s="160"/>
      <c r="C2981" s="160"/>
      <c r="D2981" s="160"/>
      <c r="E2981" s="160"/>
      <c r="F2981" s="160"/>
      <c r="G2981" s="160"/>
      <c r="H2981" s="160"/>
      <c r="I2981" s="160"/>
      <c r="J2981" s="160"/>
    </row>
    <row r="2982" spans="1:10" ht="18" customHeight="1" x14ac:dyDescent="0.2">
      <c r="A2982" s="168"/>
      <c r="B2982" s="133" t="s">
        <v>8</v>
      </c>
      <c r="C2982" s="168" t="s">
        <v>9</v>
      </c>
      <c r="D2982" s="168" t="s">
        <v>10</v>
      </c>
      <c r="E2982" s="349" t="s">
        <v>454</v>
      </c>
      <c r="F2982" s="349"/>
      <c r="G2982" s="169" t="s">
        <v>11</v>
      </c>
      <c r="H2982" s="133" t="s">
        <v>12</v>
      </c>
      <c r="I2982" s="133" t="s">
        <v>13</v>
      </c>
      <c r="J2982" s="133" t="s">
        <v>15</v>
      </c>
    </row>
    <row r="2983" spans="1:10" ht="39" customHeight="1" x14ac:dyDescent="0.2">
      <c r="A2983" s="138" t="s">
        <v>133</v>
      </c>
      <c r="B2983" s="139" t="s">
        <v>1085</v>
      </c>
      <c r="C2983" s="138" t="s">
        <v>110</v>
      </c>
      <c r="D2983" s="138" t="s">
        <v>1086</v>
      </c>
      <c r="E2983" s="385" t="s">
        <v>449</v>
      </c>
      <c r="F2983" s="385"/>
      <c r="G2983" s="140" t="s">
        <v>341</v>
      </c>
      <c r="H2983" s="154">
        <v>1</v>
      </c>
      <c r="I2983" s="141">
        <v>2.27</v>
      </c>
      <c r="J2983" s="141">
        <v>2.27</v>
      </c>
    </row>
    <row r="2984" spans="1:10" ht="15" customHeight="1" x14ac:dyDescent="0.2">
      <c r="A2984" s="349" t="s">
        <v>165</v>
      </c>
      <c r="B2984" s="350" t="s">
        <v>8</v>
      </c>
      <c r="C2984" s="349" t="s">
        <v>9</v>
      </c>
      <c r="D2984" s="349" t="s">
        <v>501</v>
      </c>
      <c r="E2984" s="350" t="s">
        <v>471</v>
      </c>
      <c r="F2984" s="348" t="s">
        <v>502</v>
      </c>
      <c r="G2984" s="350"/>
      <c r="H2984" s="348" t="s">
        <v>503</v>
      </c>
      <c r="I2984" s="350"/>
      <c r="J2984" s="350" t="s">
        <v>473</v>
      </c>
    </row>
    <row r="2985" spans="1:10" ht="15" customHeight="1" x14ac:dyDescent="0.2">
      <c r="A2985" s="350"/>
      <c r="B2985" s="350"/>
      <c r="C2985" s="350"/>
      <c r="D2985" s="350"/>
      <c r="E2985" s="350"/>
      <c r="F2985" s="133" t="s">
        <v>504</v>
      </c>
      <c r="G2985" s="133" t="s">
        <v>505</v>
      </c>
      <c r="H2985" s="133" t="s">
        <v>504</v>
      </c>
      <c r="I2985" s="133" t="s">
        <v>505</v>
      </c>
      <c r="J2985" s="350"/>
    </row>
    <row r="2986" spans="1:10" ht="26.1" customHeight="1" x14ac:dyDescent="0.2">
      <c r="A2986" s="172" t="s">
        <v>137</v>
      </c>
      <c r="B2986" s="161" t="s">
        <v>555</v>
      </c>
      <c r="C2986" s="172" t="s">
        <v>110</v>
      </c>
      <c r="D2986" s="172" t="s">
        <v>556</v>
      </c>
      <c r="E2986" s="162">
        <v>1</v>
      </c>
      <c r="F2986" s="165">
        <v>1</v>
      </c>
      <c r="G2986" s="165">
        <v>0</v>
      </c>
      <c r="H2986" s="174">
        <v>322.90190000000001</v>
      </c>
      <c r="I2986" s="174">
        <v>112.983</v>
      </c>
      <c r="J2986" s="174">
        <v>322.90190000000001</v>
      </c>
    </row>
    <row r="2987" spans="1:10" ht="20.100000000000001" customHeight="1" x14ac:dyDescent="0.2">
      <c r="A2987" s="345"/>
      <c r="B2987" s="345"/>
      <c r="C2987" s="345"/>
      <c r="D2987" s="345"/>
      <c r="E2987" s="345"/>
      <c r="F2987" s="345" t="s">
        <v>508</v>
      </c>
      <c r="G2987" s="345"/>
      <c r="H2987" s="345"/>
      <c r="I2987" s="345"/>
      <c r="J2987" s="163">
        <v>322.90190000000001</v>
      </c>
    </row>
    <row r="2988" spans="1:10" ht="20.100000000000001" customHeight="1" x14ac:dyDescent="0.2">
      <c r="A2988" s="345"/>
      <c r="B2988" s="345"/>
      <c r="C2988" s="345"/>
      <c r="D2988" s="345"/>
      <c r="E2988" s="345"/>
      <c r="F2988" s="345" t="s">
        <v>476</v>
      </c>
      <c r="G2988" s="345"/>
      <c r="H2988" s="345"/>
      <c r="I2988" s="345"/>
      <c r="J2988" s="163">
        <v>322.90190000000001</v>
      </c>
    </row>
    <row r="2989" spans="1:10" ht="20.100000000000001" customHeight="1" x14ac:dyDescent="0.2">
      <c r="A2989" s="345"/>
      <c r="B2989" s="345"/>
      <c r="C2989" s="345"/>
      <c r="D2989" s="345"/>
      <c r="E2989" s="345"/>
      <c r="F2989" s="345" t="s">
        <v>477</v>
      </c>
      <c r="G2989" s="345"/>
      <c r="H2989" s="345"/>
      <c r="I2989" s="345"/>
      <c r="J2989" s="163">
        <v>5.4600000000000003E-2</v>
      </c>
    </row>
    <row r="2990" spans="1:10" ht="20.100000000000001" customHeight="1" x14ac:dyDescent="0.2">
      <c r="A2990" s="345"/>
      <c r="B2990" s="345"/>
      <c r="C2990" s="345"/>
      <c r="D2990" s="345"/>
      <c r="E2990" s="345"/>
      <c r="F2990" s="345" t="s">
        <v>478</v>
      </c>
      <c r="G2990" s="345"/>
      <c r="H2990" s="345"/>
      <c r="I2990" s="345"/>
      <c r="J2990" s="163">
        <v>4.2500000000000003E-2</v>
      </c>
    </row>
    <row r="2991" spans="1:10" ht="20.100000000000001" customHeight="1" x14ac:dyDescent="0.2">
      <c r="A2991" s="345"/>
      <c r="B2991" s="345"/>
      <c r="C2991" s="345"/>
      <c r="D2991" s="345"/>
      <c r="E2991" s="345"/>
      <c r="F2991" s="345" t="s">
        <v>479</v>
      </c>
      <c r="G2991" s="345"/>
      <c r="H2991" s="345"/>
      <c r="I2991" s="345"/>
      <c r="J2991" s="163">
        <v>145.25</v>
      </c>
    </row>
    <row r="2992" spans="1:10" ht="20.100000000000001" customHeight="1" x14ac:dyDescent="0.2">
      <c r="A2992" s="345"/>
      <c r="B2992" s="345"/>
      <c r="C2992" s="345"/>
      <c r="D2992" s="345"/>
      <c r="E2992" s="345"/>
      <c r="F2992" s="345" t="s">
        <v>480</v>
      </c>
      <c r="G2992" s="345"/>
      <c r="H2992" s="345"/>
      <c r="I2992" s="345"/>
      <c r="J2992" s="163">
        <v>2.2231000000000001</v>
      </c>
    </row>
    <row r="2993" spans="1:10" ht="25.5" x14ac:dyDescent="0.2">
      <c r="A2993" s="171"/>
      <c r="B2993" s="171"/>
      <c r="C2993" s="171"/>
      <c r="D2993" s="171"/>
      <c r="E2993" s="171" t="s">
        <v>465</v>
      </c>
      <c r="F2993" s="159">
        <v>0</v>
      </c>
      <c r="G2993" s="171" t="s">
        <v>466</v>
      </c>
      <c r="H2993" s="159">
        <v>0</v>
      </c>
      <c r="I2993" s="171" t="s">
        <v>467</v>
      </c>
      <c r="J2993" s="159">
        <v>0</v>
      </c>
    </row>
    <row r="2994" spans="1:10" ht="15" thickBot="1" x14ac:dyDescent="0.25">
      <c r="A2994" s="171"/>
      <c r="B2994" s="171"/>
      <c r="C2994" s="171"/>
      <c r="D2994" s="171"/>
      <c r="E2994" s="171" t="s">
        <v>468</v>
      </c>
      <c r="F2994" s="159">
        <v>0.53</v>
      </c>
      <c r="G2994" s="171"/>
      <c r="H2994" s="384" t="s">
        <v>469</v>
      </c>
      <c r="I2994" s="384"/>
      <c r="J2994" s="159">
        <v>2.8</v>
      </c>
    </row>
    <row r="2995" spans="1:10" ht="0.95" customHeight="1" thickTop="1" x14ac:dyDescent="0.2">
      <c r="A2995" s="160"/>
      <c r="B2995" s="160"/>
      <c r="C2995" s="160"/>
      <c r="D2995" s="160"/>
      <c r="E2995" s="160"/>
      <c r="F2995" s="160"/>
      <c r="G2995" s="160"/>
      <c r="H2995" s="160"/>
      <c r="I2995" s="160"/>
      <c r="J2995" s="160"/>
    </row>
    <row r="2996" spans="1:10" ht="18" customHeight="1" x14ac:dyDescent="0.2">
      <c r="A2996" s="168"/>
      <c r="B2996" s="133" t="s">
        <v>8</v>
      </c>
      <c r="C2996" s="168" t="s">
        <v>9</v>
      </c>
      <c r="D2996" s="168" t="s">
        <v>10</v>
      </c>
      <c r="E2996" s="349" t="s">
        <v>454</v>
      </c>
      <c r="F2996" s="349"/>
      <c r="G2996" s="169" t="s">
        <v>11</v>
      </c>
      <c r="H2996" s="133" t="s">
        <v>12</v>
      </c>
      <c r="I2996" s="133" t="s">
        <v>13</v>
      </c>
      <c r="J2996" s="133" t="s">
        <v>15</v>
      </c>
    </row>
    <row r="2997" spans="1:10" ht="39" customHeight="1" x14ac:dyDescent="0.2">
      <c r="A2997" s="138" t="s">
        <v>133</v>
      </c>
      <c r="B2997" s="139" t="s">
        <v>1087</v>
      </c>
      <c r="C2997" s="138" t="s">
        <v>110</v>
      </c>
      <c r="D2997" s="138" t="s">
        <v>1088</v>
      </c>
      <c r="E2997" s="385" t="s">
        <v>449</v>
      </c>
      <c r="F2997" s="385"/>
      <c r="G2997" s="140" t="s">
        <v>341</v>
      </c>
      <c r="H2997" s="154">
        <v>1</v>
      </c>
      <c r="I2997" s="141">
        <v>1.85</v>
      </c>
      <c r="J2997" s="141">
        <v>1.85</v>
      </c>
    </row>
    <row r="2998" spans="1:10" ht="15" customHeight="1" x14ac:dyDescent="0.2">
      <c r="A2998" s="349" t="s">
        <v>165</v>
      </c>
      <c r="B2998" s="350" t="s">
        <v>8</v>
      </c>
      <c r="C2998" s="349" t="s">
        <v>9</v>
      </c>
      <c r="D2998" s="349" t="s">
        <v>501</v>
      </c>
      <c r="E2998" s="350" t="s">
        <v>471</v>
      </c>
      <c r="F2998" s="348" t="s">
        <v>502</v>
      </c>
      <c r="G2998" s="350"/>
      <c r="H2998" s="348" t="s">
        <v>503</v>
      </c>
      <c r="I2998" s="350"/>
      <c r="J2998" s="350" t="s">
        <v>473</v>
      </c>
    </row>
    <row r="2999" spans="1:10" ht="15" customHeight="1" x14ac:dyDescent="0.2">
      <c r="A2999" s="350"/>
      <c r="B2999" s="350"/>
      <c r="C2999" s="350"/>
      <c r="D2999" s="350"/>
      <c r="E2999" s="350"/>
      <c r="F2999" s="133" t="s">
        <v>504</v>
      </c>
      <c r="G2999" s="133" t="s">
        <v>505</v>
      </c>
      <c r="H2999" s="133" t="s">
        <v>504</v>
      </c>
      <c r="I2999" s="133" t="s">
        <v>505</v>
      </c>
      <c r="J2999" s="350"/>
    </row>
    <row r="3000" spans="1:10" ht="26.1" customHeight="1" x14ac:dyDescent="0.2">
      <c r="A3000" s="172" t="s">
        <v>137</v>
      </c>
      <c r="B3000" s="161" t="s">
        <v>555</v>
      </c>
      <c r="C3000" s="172" t="s">
        <v>110</v>
      </c>
      <c r="D3000" s="172" t="s">
        <v>556</v>
      </c>
      <c r="E3000" s="162">
        <v>1</v>
      </c>
      <c r="F3000" s="165">
        <v>1</v>
      </c>
      <c r="G3000" s="165">
        <v>0</v>
      </c>
      <c r="H3000" s="174">
        <v>322.90190000000001</v>
      </c>
      <c r="I3000" s="174">
        <v>112.983</v>
      </c>
      <c r="J3000" s="174">
        <v>322.90190000000001</v>
      </c>
    </row>
    <row r="3001" spans="1:10" ht="20.100000000000001" customHeight="1" x14ac:dyDescent="0.2">
      <c r="A3001" s="345"/>
      <c r="B3001" s="345"/>
      <c r="C3001" s="345"/>
      <c r="D3001" s="345"/>
      <c r="E3001" s="345"/>
      <c r="F3001" s="345" t="s">
        <v>508</v>
      </c>
      <c r="G3001" s="345"/>
      <c r="H3001" s="345"/>
      <c r="I3001" s="345"/>
      <c r="J3001" s="163">
        <v>322.90190000000001</v>
      </c>
    </row>
    <row r="3002" spans="1:10" ht="20.100000000000001" customHeight="1" x14ac:dyDescent="0.2">
      <c r="A3002" s="345"/>
      <c r="B3002" s="345"/>
      <c r="C3002" s="345"/>
      <c r="D3002" s="345"/>
      <c r="E3002" s="345"/>
      <c r="F3002" s="345" t="s">
        <v>476</v>
      </c>
      <c r="G3002" s="345"/>
      <c r="H3002" s="345"/>
      <c r="I3002" s="345"/>
      <c r="J3002" s="163">
        <v>322.90190000000001</v>
      </c>
    </row>
    <row r="3003" spans="1:10" ht="20.100000000000001" customHeight="1" x14ac:dyDescent="0.2">
      <c r="A3003" s="345"/>
      <c r="B3003" s="345"/>
      <c r="C3003" s="345"/>
      <c r="D3003" s="345"/>
      <c r="E3003" s="345"/>
      <c r="F3003" s="345" t="s">
        <v>477</v>
      </c>
      <c r="G3003" s="345"/>
      <c r="H3003" s="345"/>
      <c r="I3003" s="345"/>
      <c r="J3003" s="163">
        <v>0</v>
      </c>
    </row>
    <row r="3004" spans="1:10" ht="20.100000000000001" customHeight="1" x14ac:dyDescent="0.2">
      <c r="A3004" s="345"/>
      <c r="B3004" s="345"/>
      <c r="C3004" s="345"/>
      <c r="D3004" s="345"/>
      <c r="E3004" s="345"/>
      <c r="F3004" s="345" t="s">
        <v>478</v>
      </c>
      <c r="G3004" s="345"/>
      <c r="H3004" s="345"/>
      <c r="I3004" s="345"/>
      <c r="J3004" s="163">
        <v>0</v>
      </c>
    </row>
    <row r="3005" spans="1:10" ht="20.100000000000001" customHeight="1" x14ac:dyDescent="0.2">
      <c r="A3005" s="345"/>
      <c r="B3005" s="345"/>
      <c r="C3005" s="345"/>
      <c r="D3005" s="345"/>
      <c r="E3005" s="345"/>
      <c r="F3005" s="345" t="s">
        <v>479</v>
      </c>
      <c r="G3005" s="345"/>
      <c r="H3005" s="345"/>
      <c r="I3005" s="345"/>
      <c r="J3005" s="163">
        <v>174.3</v>
      </c>
    </row>
    <row r="3006" spans="1:10" ht="20.100000000000001" customHeight="1" x14ac:dyDescent="0.2">
      <c r="A3006" s="345"/>
      <c r="B3006" s="345"/>
      <c r="C3006" s="345"/>
      <c r="D3006" s="345"/>
      <c r="E3006" s="345"/>
      <c r="F3006" s="345" t="s">
        <v>480</v>
      </c>
      <c r="G3006" s="345"/>
      <c r="H3006" s="345"/>
      <c r="I3006" s="345"/>
      <c r="J3006" s="163">
        <v>1.8526</v>
      </c>
    </row>
    <row r="3007" spans="1:10" ht="25.5" x14ac:dyDescent="0.2">
      <c r="A3007" s="171"/>
      <c r="B3007" s="171"/>
      <c r="C3007" s="171"/>
      <c r="D3007" s="171"/>
      <c r="E3007" s="171" t="s">
        <v>465</v>
      </c>
      <c r="F3007" s="159">
        <v>0</v>
      </c>
      <c r="G3007" s="171" t="s">
        <v>466</v>
      </c>
      <c r="H3007" s="159">
        <v>0</v>
      </c>
      <c r="I3007" s="171" t="s">
        <v>467</v>
      </c>
      <c r="J3007" s="159">
        <v>0</v>
      </c>
    </row>
    <row r="3008" spans="1:10" ht="15" thickBot="1" x14ac:dyDescent="0.25">
      <c r="A3008" s="171"/>
      <c r="B3008" s="171"/>
      <c r="C3008" s="171"/>
      <c r="D3008" s="171"/>
      <c r="E3008" s="171" t="s">
        <v>468</v>
      </c>
      <c r="F3008" s="159">
        <v>0.43</v>
      </c>
      <c r="G3008" s="171"/>
      <c r="H3008" s="384" t="s">
        <v>469</v>
      </c>
      <c r="I3008" s="384"/>
      <c r="J3008" s="159">
        <v>2.2799999999999998</v>
      </c>
    </row>
    <row r="3009" spans="1:10" ht="0.95" customHeight="1" thickTop="1" x14ac:dyDescent="0.2">
      <c r="A3009" s="160"/>
      <c r="B3009" s="160"/>
      <c r="C3009" s="160"/>
      <c r="D3009" s="160"/>
      <c r="E3009" s="160"/>
      <c r="F3009" s="160"/>
      <c r="G3009" s="160"/>
      <c r="H3009" s="160"/>
      <c r="I3009" s="160"/>
      <c r="J3009" s="160"/>
    </row>
    <row r="3010" spans="1:10" ht="18" customHeight="1" x14ac:dyDescent="0.2">
      <c r="A3010" s="168"/>
      <c r="B3010" s="133" t="s">
        <v>8</v>
      </c>
      <c r="C3010" s="168" t="s">
        <v>9</v>
      </c>
      <c r="D3010" s="168" t="s">
        <v>10</v>
      </c>
      <c r="E3010" s="349" t="s">
        <v>454</v>
      </c>
      <c r="F3010" s="349"/>
      <c r="G3010" s="169" t="s">
        <v>11</v>
      </c>
      <c r="H3010" s="133" t="s">
        <v>12</v>
      </c>
      <c r="I3010" s="133" t="s">
        <v>13</v>
      </c>
      <c r="J3010" s="133" t="s">
        <v>15</v>
      </c>
    </row>
    <row r="3011" spans="1:10" ht="26.1" customHeight="1" x14ac:dyDescent="0.2">
      <c r="A3011" s="138" t="s">
        <v>133</v>
      </c>
      <c r="B3011" s="139" t="s">
        <v>1089</v>
      </c>
      <c r="C3011" s="138" t="s">
        <v>110</v>
      </c>
      <c r="D3011" s="138" t="s">
        <v>1090</v>
      </c>
      <c r="E3011" s="385" t="s">
        <v>449</v>
      </c>
      <c r="F3011" s="385"/>
      <c r="G3011" s="140" t="s">
        <v>341</v>
      </c>
      <c r="H3011" s="154">
        <v>1</v>
      </c>
      <c r="I3011" s="141">
        <v>1.0900000000000001</v>
      </c>
      <c r="J3011" s="141">
        <v>1.0900000000000001</v>
      </c>
    </row>
    <row r="3012" spans="1:10" ht="15" customHeight="1" x14ac:dyDescent="0.2">
      <c r="A3012" s="349" t="s">
        <v>165</v>
      </c>
      <c r="B3012" s="350" t="s">
        <v>8</v>
      </c>
      <c r="C3012" s="349" t="s">
        <v>9</v>
      </c>
      <c r="D3012" s="349" t="s">
        <v>501</v>
      </c>
      <c r="E3012" s="350" t="s">
        <v>471</v>
      </c>
      <c r="F3012" s="348" t="s">
        <v>502</v>
      </c>
      <c r="G3012" s="350"/>
      <c r="H3012" s="348" t="s">
        <v>503</v>
      </c>
      <c r="I3012" s="350"/>
      <c r="J3012" s="350" t="s">
        <v>473</v>
      </c>
    </row>
    <row r="3013" spans="1:10" ht="15" customHeight="1" x14ac:dyDescent="0.2">
      <c r="A3013" s="350"/>
      <c r="B3013" s="350"/>
      <c r="C3013" s="350"/>
      <c r="D3013" s="350"/>
      <c r="E3013" s="350"/>
      <c r="F3013" s="133" t="s">
        <v>504</v>
      </c>
      <c r="G3013" s="133" t="s">
        <v>505</v>
      </c>
      <c r="H3013" s="133" t="s">
        <v>504</v>
      </c>
      <c r="I3013" s="133" t="s">
        <v>505</v>
      </c>
      <c r="J3013" s="350"/>
    </row>
    <row r="3014" spans="1:10" ht="26.1" customHeight="1" x14ac:dyDescent="0.2">
      <c r="A3014" s="172" t="s">
        <v>137</v>
      </c>
      <c r="B3014" s="161" t="s">
        <v>852</v>
      </c>
      <c r="C3014" s="172" t="s">
        <v>110</v>
      </c>
      <c r="D3014" s="172" t="s">
        <v>853</v>
      </c>
      <c r="E3014" s="162">
        <v>1</v>
      </c>
      <c r="F3014" s="165">
        <v>1</v>
      </c>
      <c r="G3014" s="165">
        <v>0</v>
      </c>
      <c r="H3014" s="174">
        <v>278.98750000000001</v>
      </c>
      <c r="I3014" s="174">
        <v>84.402500000000003</v>
      </c>
      <c r="J3014" s="174">
        <v>278.98750000000001</v>
      </c>
    </row>
    <row r="3015" spans="1:10" ht="20.100000000000001" customHeight="1" x14ac:dyDescent="0.2">
      <c r="A3015" s="345"/>
      <c r="B3015" s="345"/>
      <c r="C3015" s="345"/>
      <c r="D3015" s="345"/>
      <c r="E3015" s="345"/>
      <c r="F3015" s="345" t="s">
        <v>508</v>
      </c>
      <c r="G3015" s="345"/>
      <c r="H3015" s="345"/>
      <c r="I3015" s="345"/>
      <c r="J3015" s="163">
        <v>278.98750000000001</v>
      </c>
    </row>
    <row r="3016" spans="1:10" ht="20.100000000000001" customHeight="1" x14ac:dyDescent="0.2">
      <c r="A3016" s="345"/>
      <c r="B3016" s="345"/>
      <c r="C3016" s="345"/>
      <c r="D3016" s="345"/>
      <c r="E3016" s="345"/>
      <c r="F3016" s="345" t="s">
        <v>476</v>
      </c>
      <c r="G3016" s="345"/>
      <c r="H3016" s="345"/>
      <c r="I3016" s="345"/>
      <c r="J3016" s="163">
        <v>278.98750000000001</v>
      </c>
    </row>
    <row r="3017" spans="1:10" ht="20.100000000000001" customHeight="1" x14ac:dyDescent="0.2">
      <c r="A3017" s="345"/>
      <c r="B3017" s="345"/>
      <c r="C3017" s="345"/>
      <c r="D3017" s="345"/>
      <c r="E3017" s="345"/>
      <c r="F3017" s="345" t="s">
        <v>477</v>
      </c>
      <c r="G3017" s="345"/>
      <c r="H3017" s="345"/>
      <c r="I3017" s="345"/>
      <c r="J3017" s="163">
        <v>5.04E-2</v>
      </c>
    </row>
    <row r="3018" spans="1:10" ht="20.100000000000001" customHeight="1" x14ac:dyDescent="0.2">
      <c r="A3018" s="345"/>
      <c r="B3018" s="345"/>
      <c r="C3018" s="345"/>
      <c r="D3018" s="345"/>
      <c r="E3018" s="345"/>
      <c r="F3018" s="345" t="s">
        <v>478</v>
      </c>
      <c r="G3018" s="345"/>
      <c r="H3018" s="345"/>
      <c r="I3018" s="345"/>
      <c r="J3018" s="163">
        <v>1.6400000000000001E-2</v>
      </c>
    </row>
    <row r="3019" spans="1:10" ht="20.100000000000001" customHeight="1" x14ac:dyDescent="0.2">
      <c r="A3019" s="345"/>
      <c r="B3019" s="345"/>
      <c r="C3019" s="345"/>
      <c r="D3019" s="345"/>
      <c r="E3019" s="345"/>
      <c r="F3019" s="345" t="s">
        <v>479</v>
      </c>
      <c r="G3019" s="345"/>
      <c r="H3019" s="345"/>
      <c r="I3019" s="345"/>
      <c r="J3019" s="163">
        <v>259.04000000000002</v>
      </c>
    </row>
    <row r="3020" spans="1:10" ht="20.100000000000001" customHeight="1" x14ac:dyDescent="0.2">
      <c r="A3020" s="345"/>
      <c r="B3020" s="345"/>
      <c r="C3020" s="345"/>
      <c r="D3020" s="345"/>
      <c r="E3020" s="345"/>
      <c r="F3020" s="345" t="s">
        <v>480</v>
      </c>
      <c r="G3020" s="345"/>
      <c r="H3020" s="345"/>
      <c r="I3020" s="345"/>
      <c r="J3020" s="163">
        <v>1.077</v>
      </c>
    </row>
    <row r="3021" spans="1:10" ht="25.5" x14ac:dyDescent="0.2">
      <c r="A3021" s="171"/>
      <c r="B3021" s="171"/>
      <c r="C3021" s="171"/>
      <c r="D3021" s="171"/>
      <c r="E3021" s="171" t="s">
        <v>465</v>
      </c>
      <c r="F3021" s="159">
        <v>0</v>
      </c>
      <c r="G3021" s="171" t="s">
        <v>466</v>
      </c>
      <c r="H3021" s="159">
        <v>0</v>
      </c>
      <c r="I3021" s="171" t="s">
        <v>467</v>
      </c>
      <c r="J3021" s="159">
        <v>0</v>
      </c>
    </row>
    <row r="3022" spans="1:10" ht="15" thickBot="1" x14ac:dyDescent="0.25">
      <c r="A3022" s="171"/>
      <c r="B3022" s="171"/>
      <c r="C3022" s="171"/>
      <c r="D3022" s="171"/>
      <c r="E3022" s="171" t="s">
        <v>468</v>
      </c>
      <c r="F3022" s="159">
        <v>0.25</v>
      </c>
      <c r="G3022" s="171"/>
      <c r="H3022" s="384" t="s">
        <v>469</v>
      </c>
      <c r="I3022" s="384"/>
      <c r="J3022" s="159">
        <v>1.34</v>
      </c>
    </row>
    <row r="3023" spans="1:10" ht="0.95" customHeight="1" thickTop="1" x14ac:dyDescent="0.2">
      <c r="A3023" s="160"/>
      <c r="B3023" s="160"/>
      <c r="C3023" s="160"/>
      <c r="D3023" s="160"/>
      <c r="E3023" s="160"/>
      <c r="F3023" s="160"/>
      <c r="G3023" s="160"/>
      <c r="H3023" s="160"/>
      <c r="I3023" s="160"/>
      <c r="J3023" s="160"/>
    </row>
    <row r="3024" spans="1:10" ht="18" customHeight="1" x14ac:dyDescent="0.2">
      <c r="A3024" s="168"/>
      <c r="B3024" s="133" t="s">
        <v>8</v>
      </c>
      <c r="C3024" s="168" t="s">
        <v>9</v>
      </c>
      <c r="D3024" s="168" t="s">
        <v>10</v>
      </c>
      <c r="E3024" s="349" t="s">
        <v>454</v>
      </c>
      <c r="F3024" s="349"/>
      <c r="G3024" s="169" t="s">
        <v>11</v>
      </c>
      <c r="H3024" s="133" t="s">
        <v>12</v>
      </c>
      <c r="I3024" s="133" t="s">
        <v>13</v>
      </c>
      <c r="J3024" s="133" t="s">
        <v>15</v>
      </c>
    </row>
    <row r="3025" spans="1:10" ht="26.1" customHeight="1" x14ac:dyDescent="0.2">
      <c r="A3025" s="138" t="s">
        <v>133</v>
      </c>
      <c r="B3025" s="139" t="s">
        <v>1091</v>
      </c>
      <c r="C3025" s="138" t="s">
        <v>110</v>
      </c>
      <c r="D3025" s="138" t="s">
        <v>1092</v>
      </c>
      <c r="E3025" s="385" t="s">
        <v>449</v>
      </c>
      <c r="F3025" s="385"/>
      <c r="G3025" s="140" t="s">
        <v>341</v>
      </c>
      <c r="H3025" s="154">
        <v>1</v>
      </c>
      <c r="I3025" s="141">
        <v>0.88</v>
      </c>
      <c r="J3025" s="141">
        <v>0.88</v>
      </c>
    </row>
    <row r="3026" spans="1:10" ht="15" customHeight="1" x14ac:dyDescent="0.2">
      <c r="A3026" s="349" t="s">
        <v>165</v>
      </c>
      <c r="B3026" s="350" t="s">
        <v>8</v>
      </c>
      <c r="C3026" s="349" t="s">
        <v>9</v>
      </c>
      <c r="D3026" s="349" t="s">
        <v>501</v>
      </c>
      <c r="E3026" s="350" t="s">
        <v>471</v>
      </c>
      <c r="F3026" s="348" t="s">
        <v>502</v>
      </c>
      <c r="G3026" s="350"/>
      <c r="H3026" s="348" t="s">
        <v>503</v>
      </c>
      <c r="I3026" s="350"/>
      <c r="J3026" s="350" t="s">
        <v>473</v>
      </c>
    </row>
    <row r="3027" spans="1:10" ht="15" customHeight="1" x14ac:dyDescent="0.2">
      <c r="A3027" s="350"/>
      <c r="B3027" s="350"/>
      <c r="C3027" s="350"/>
      <c r="D3027" s="350"/>
      <c r="E3027" s="350"/>
      <c r="F3027" s="133" t="s">
        <v>504</v>
      </c>
      <c r="G3027" s="133" t="s">
        <v>505</v>
      </c>
      <c r="H3027" s="133" t="s">
        <v>504</v>
      </c>
      <c r="I3027" s="133" t="s">
        <v>505</v>
      </c>
      <c r="J3027" s="350"/>
    </row>
    <row r="3028" spans="1:10" ht="26.1" customHeight="1" x14ac:dyDescent="0.2">
      <c r="A3028" s="172" t="s">
        <v>137</v>
      </c>
      <c r="B3028" s="161" t="s">
        <v>852</v>
      </c>
      <c r="C3028" s="172" t="s">
        <v>110</v>
      </c>
      <c r="D3028" s="172" t="s">
        <v>853</v>
      </c>
      <c r="E3028" s="162">
        <v>1</v>
      </c>
      <c r="F3028" s="165">
        <v>1</v>
      </c>
      <c r="G3028" s="165">
        <v>0</v>
      </c>
      <c r="H3028" s="174">
        <v>278.98750000000001</v>
      </c>
      <c r="I3028" s="174">
        <v>84.402500000000003</v>
      </c>
      <c r="J3028" s="174">
        <v>278.98750000000001</v>
      </c>
    </row>
    <row r="3029" spans="1:10" ht="20.100000000000001" customHeight="1" x14ac:dyDescent="0.2">
      <c r="A3029" s="345"/>
      <c r="B3029" s="345"/>
      <c r="C3029" s="345"/>
      <c r="D3029" s="345"/>
      <c r="E3029" s="345"/>
      <c r="F3029" s="345" t="s">
        <v>508</v>
      </c>
      <c r="G3029" s="345"/>
      <c r="H3029" s="345"/>
      <c r="I3029" s="345"/>
      <c r="J3029" s="163">
        <v>278.98750000000001</v>
      </c>
    </row>
    <row r="3030" spans="1:10" ht="20.100000000000001" customHeight="1" x14ac:dyDescent="0.2">
      <c r="A3030" s="345"/>
      <c r="B3030" s="345"/>
      <c r="C3030" s="345"/>
      <c r="D3030" s="345"/>
      <c r="E3030" s="345"/>
      <c r="F3030" s="345" t="s">
        <v>476</v>
      </c>
      <c r="G3030" s="345"/>
      <c r="H3030" s="345"/>
      <c r="I3030" s="345"/>
      <c r="J3030" s="163">
        <v>278.98750000000001</v>
      </c>
    </row>
    <row r="3031" spans="1:10" ht="20.100000000000001" customHeight="1" x14ac:dyDescent="0.2">
      <c r="A3031" s="345"/>
      <c r="B3031" s="345"/>
      <c r="C3031" s="345"/>
      <c r="D3031" s="345"/>
      <c r="E3031" s="345"/>
      <c r="F3031" s="345" t="s">
        <v>477</v>
      </c>
      <c r="G3031" s="345"/>
      <c r="H3031" s="345"/>
      <c r="I3031" s="345"/>
      <c r="J3031" s="163">
        <v>5.4600000000000003E-2</v>
      </c>
    </row>
    <row r="3032" spans="1:10" ht="20.100000000000001" customHeight="1" x14ac:dyDescent="0.2">
      <c r="A3032" s="345"/>
      <c r="B3032" s="345"/>
      <c r="C3032" s="345"/>
      <c r="D3032" s="345"/>
      <c r="E3032" s="345"/>
      <c r="F3032" s="345" t="s">
        <v>478</v>
      </c>
      <c r="G3032" s="345"/>
      <c r="H3032" s="345"/>
      <c r="I3032" s="345"/>
      <c r="J3032" s="163">
        <v>1.4200000000000001E-2</v>
      </c>
    </row>
    <row r="3033" spans="1:10" ht="20.100000000000001" customHeight="1" x14ac:dyDescent="0.2">
      <c r="A3033" s="345"/>
      <c r="B3033" s="345"/>
      <c r="C3033" s="345"/>
      <c r="D3033" s="345"/>
      <c r="E3033" s="345"/>
      <c r="F3033" s="345" t="s">
        <v>479</v>
      </c>
      <c r="G3033" s="345"/>
      <c r="H3033" s="345"/>
      <c r="I3033" s="345"/>
      <c r="J3033" s="163">
        <v>323.8</v>
      </c>
    </row>
    <row r="3034" spans="1:10" ht="20.100000000000001" customHeight="1" x14ac:dyDescent="0.2">
      <c r="A3034" s="345"/>
      <c r="B3034" s="345"/>
      <c r="C3034" s="345"/>
      <c r="D3034" s="345"/>
      <c r="E3034" s="345"/>
      <c r="F3034" s="345" t="s">
        <v>480</v>
      </c>
      <c r="G3034" s="345"/>
      <c r="H3034" s="345"/>
      <c r="I3034" s="345"/>
      <c r="J3034" s="163">
        <v>0.86160000000000003</v>
      </c>
    </row>
    <row r="3035" spans="1:10" ht="25.5" x14ac:dyDescent="0.2">
      <c r="A3035" s="171"/>
      <c r="B3035" s="171"/>
      <c r="C3035" s="171"/>
      <c r="D3035" s="171"/>
      <c r="E3035" s="171" t="s">
        <v>465</v>
      </c>
      <c r="F3035" s="159">
        <v>0</v>
      </c>
      <c r="G3035" s="171" t="s">
        <v>466</v>
      </c>
      <c r="H3035" s="159">
        <v>0</v>
      </c>
      <c r="I3035" s="171" t="s">
        <v>467</v>
      </c>
      <c r="J3035" s="159">
        <v>0</v>
      </c>
    </row>
    <row r="3036" spans="1:10" ht="15" thickBot="1" x14ac:dyDescent="0.25">
      <c r="A3036" s="171"/>
      <c r="B3036" s="171"/>
      <c r="C3036" s="171"/>
      <c r="D3036" s="171"/>
      <c r="E3036" s="171" t="s">
        <v>468</v>
      </c>
      <c r="F3036" s="159">
        <v>0.2</v>
      </c>
      <c r="G3036" s="171"/>
      <c r="H3036" s="384" t="s">
        <v>469</v>
      </c>
      <c r="I3036" s="384"/>
      <c r="J3036" s="159">
        <v>1.08</v>
      </c>
    </row>
    <row r="3037" spans="1:10" ht="0.95" customHeight="1" thickTop="1" x14ac:dyDescent="0.2">
      <c r="A3037" s="160"/>
      <c r="B3037" s="160"/>
      <c r="C3037" s="160"/>
      <c r="D3037" s="160"/>
      <c r="E3037" s="160"/>
      <c r="F3037" s="160"/>
      <c r="G3037" s="160"/>
      <c r="H3037" s="160"/>
      <c r="I3037" s="160"/>
      <c r="J3037" s="160"/>
    </row>
    <row r="3038" spans="1:10" ht="18" customHeight="1" x14ac:dyDescent="0.2">
      <c r="A3038" s="168"/>
      <c r="B3038" s="133" t="s">
        <v>8</v>
      </c>
      <c r="C3038" s="168" t="s">
        <v>9</v>
      </c>
      <c r="D3038" s="168" t="s">
        <v>10</v>
      </c>
      <c r="E3038" s="349" t="s">
        <v>454</v>
      </c>
      <c r="F3038" s="349"/>
      <c r="G3038" s="169" t="s">
        <v>11</v>
      </c>
      <c r="H3038" s="133" t="s">
        <v>12</v>
      </c>
      <c r="I3038" s="133" t="s">
        <v>13</v>
      </c>
      <c r="J3038" s="133" t="s">
        <v>15</v>
      </c>
    </row>
    <row r="3039" spans="1:10" ht="26.1" customHeight="1" x14ac:dyDescent="0.2">
      <c r="A3039" s="138" t="s">
        <v>133</v>
      </c>
      <c r="B3039" s="139" t="s">
        <v>1093</v>
      </c>
      <c r="C3039" s="138" t="s">
        <v>110</v>
      </c>
      <c r="D3039" s="138" t="s">
        <v>1094</v>
      </c>
      <c r="E3039" s="385" t="s">
        <v>449</v>
      </c>
      <c r="F3039" s="385"/>
      <c r="G3039" s="140" t="s">
        <v>341</v>
      </c>
      <c r="H3039" s="154">
        <v>1</v>
      </c>
      <c r="I3039" s="141">
        <v>0.72</v>
      </c>
      <c r="J3039" s="141">
        <v>0.72</v>
      </c>
    </row>
    <row r="3040" spans="1:10" ht="15" customHeight="1" x14ac:dyDescent="0.2">
      <c r="A3040" s="349" t="s">
        <v>165</v>
      </c>
      <c r="B3040" s="350" t="s">
        <v>8</v>
      </c>
      <c r="C3040" s="349" t="s">
        <v>9</v>
      </c>
      <c r="D3040" s="349" t="s">
        <v>501</v>
      </c>
      <c r="E3040" s="350" t="s">
        <v>471</v>
      </c>
      <c r="F3040" s="348" t="s">
        <v>502</v>
      </c>
      <c r="G3040" s="350"/>
      <c r="H3040" s="348" t="s">
        <v>503</v>
      </c>
      <c r="I3040" s="350"/>
      <c r="J3040" s="350" t="s">
        <v>473</v>
      </c>
    </row>
    <row r="3041" spans="1:10" ht="15" customHeight="1" x14ac:dyDescent="0.2">
      <c r="A3041" s="350"/>
      <c r="B3041" s="350"/>
      <c r="C3041" s="350"/>
      <c r="D3041" s="350"/>
      <c r="E3041" s="350"/>
      <c r="F3041" s="133" t="s">
        <v>504</v>
      </c>
      <c r="G3041" s="133" t="s">
        <v>505</v>
      </c>
      <c r="H3041" s="133" t="s">
        <v>504</v>
      </c>
      <c r="I3041" s="133" t="s">
        <v>505</v>
      </c>
      <c r="J3041" s="350"/>
    </row>
    <row r="3042" spans="1:10" ht="26.1" customHeight="1" x14ac:dyDescent="0.2">
      <c r="A3042" s="172" t="s">
        <v>137</v>
      </c>
      <c r="B3042" s="161" t="s">
        <v>852</v>
      </c>
      <c r="C3042" s="172" t="s">
        <v>110</v>
      </c>
      <c r="D3042" s="172" t="s">
        <v>853</v>
      </c>
      <c r="E3042" s="162">
        <v>1</v>
      </c>
      <c r="F3042" s="165">
        <v>1</v>
      </c>
      <c r="G3042" s="165">
        <v>0</v>
      </c>
      <c r="H3042" s="174">
        <v>278.98750000000001</v>
      </c>
      <c r="I3042" s="174">
        <v>84.402500000000003</v>
      </c>
      <c r="J3042" s="174">
        <v>278.98750000000001</v>
      </c>
    </row>
    <row r="3043" spans="1:10" ht="20.100000000000001" customHeight="1" x14ac:dyDescent="0.2">
      <c r="A3043" s="345"/>
      <c r="B3043" s="345"/>
      <c r="C3043" s="345"/>
      <c r="D3043" s="345"/>
      <c r="E3043" s="345"/>
      <c r="F3043" s="345" t="s">
        <v>508</v>
      </c>
      <c r="G3043" s="345"/>
      <c r="H3043" s="345"/>
      <c r="I3043" s="345"/>
      <c r="J3043" s="163">
        <v>278.98750000000001</v>
      </c>
    </row>
    <row r="3044" spans="1:10" ht="20.100000000000001" customHeight="1" x14ac:dyDescent="0.2">
      <c r="A3044" s="345"/>
      <c r="B3044" s="345"/>
      <c r="C3044" s="345"/>
      <c r="D3044" s="345"/>
      <c r="E3044" s="345"/>
      <c r="F3044" s="345" t="s">
        <v>476</v>
      </c>
      <c r="G3044" s="345"/>
      <c r="H3044" s="345"/>
      <c r="I3044" s="345"/>
      <c r="J3044" s="163">
        <v>278.98750000000001</v>
      </c>
    </row>
    <row r="3045" spans="1:10" ht="20.100000000000001" customHeight="1" x14ac:dyDescent="0.2">
      <c r="A3045" s="345"/>
      <c r="B3045" s="345"/>
      <c r="C3045" s="345"/>
      <c r="D3045" s="345"/>
      <c r="E3045" s="345"/>
      <c r="F3045" s="345" t="s">
        <v>477</v>
      </c>
      <c r="G3045" s="345"/>
      <c r="H3045" s="345"/>
      <c r="I3045" s="345"/>
      <c r="J3045" s="163">
        <v>0</v>
      </c>
    </row>
    <row r="3046" spans="1:10" ht="20.100000000000001" customHeight="1" x14ac:dyDescent="0.2">
      <c r="A3046" s="345"/>
      <c r="B3046" s="345"/>
      <c r="C3046" s="345"/>
      <c r="D3046" s="345"/>
      <c r="E3046" s="345"/>
      <c r="F3046" s="345" t="s">
        <v>478</v>
      </c>
      <c r="G3046" s="345"/>
      <c r="H3046" s="345"/>
      <c r="I3046" s="345"/>
      <c r="J3046" s="163">
        <v>0</v>
      </c>
    </row>
    <row r="3047" spans="1:10" ht="20.100000000000001" customHeight="1" x14ac:dyDescent="0.2">
      <c r="A3047" s="345"/>
      <c r="B3047" s="345"/>
      <c r="C3047" s="345"/>
      <c r="D3047" s="345"/>
      <c r="E3047" s="345"/>
      <c r="F3047" s="345" t="s">
        <v>479</v>
      </c>
      <c r="G3047" s="345"/>
      <c r="H3047" s="345"/>
      <c r="I3047" s="345"/>
      <c r="J3047" s="163">
        <v>388.56</v>
      </c>
    </row>
    <row r="3048" spans="1:10" ht="20.100000000000001" customHeight="1" x14ac:dyDescent="0.2">
      <c r="A3048" s="345"/>
      <c r="B3048" s="345"/>
      <c r="C3048" s="345"/>
      <c r="D3048" s="345"/>
      <c r="E3048" s="345"/>
      <c r="F3048" s="345" t="s">
        <v>480</v>
      </c>
      <c r="G3048" s="345"/>
      <c r="H3048" s="345"/>
      <c r="I3048" s="345"/>
      <c r="J3048" s="163">
        <v>0.71799999999999997</v>
      </c>
    </row>
    <row r="3049" spans="1:10" ht="25.5" x14ac:dyDescent="0.2">
      <c r="A3049" s="171"/>
      <c r="B3049" s="171"/>
      <c r="C3049" s="171"/>
      <c r="D3049" s="171"/>
      <c r="E3049" s="171" t="s">
        <v>465</v>
      </c>
      <c r="F3049" s="159">
        <v>0</v>
      </c>
      <c r="G3049" s="171" t="s">
        <v>466</v>
      </c>
      <c r="H3049" s="159">
        <v>0</v>
      </c>
      <c r="I3049" s="171" t="s">
        <v>467</v>
      </c>
      <c r="J3049" s="159">
        <v>0</v>
      </c>
    </row>
    <row r="3050" spans="1:10" ht="15" thickBot="1" x14ac:dyDescent="0.25">
      <c r="A3050" s="171"/>
      <c r="B3050" s="171"/>
      <c r="C3050" s="171"/>
      <c r="D3050" s="171"/>
      <c r="E3050" s="171" t="s">
        <v>468</v>
      </c>
      <c r="F3050" s="159">
        <v>0.16</v>
      </c>
      <c r="G3050" s="171"/>
      <c r="H3050" s="384" t="s">
        <v>469</v>
      </c>
      <c r="I3050" s="384"/>
      <c r="J3050" s="159">
        <v>0.88</v>
      </c>
    </row>
    <row r="3051" spans="1:10" ht="0.95" customHeight="1" thickTop="1" x14ac:dyDescent="0.2">
      <c r="A3051" s="160"/>
      <c r="B3051" s="160"/>
      <c r="C3051" s="160"/>
      <c r="D3051" s="160"/>
      <c r="E3051" s="160"/>
      <c r="F3051" s="160"/>
      <c r="G3051" s="160"/>
      <c r="H3051" s="160"/>
      <c r="I3051" s="160"/>
      <c r="J3051" s="160"/>
    </row>
    <row r="3052" spans="1:10" ht="18" customHeight="1" x14ac:dyDescent="0.2">
      <c r="A3052" s="168"/>
      <c r="B3052" s="133" t="s">
        <v>8</v>
      </c>
      <c r="C3052" s="168" t="s">
        <v>9</v>
      </c>
      <c r="D3052" s="168" t="s">
        <v>10</v>
      </c>
      <c r="E3052" s="349" t="s">
        <v>454</v>
      </c>
      <c r="F3052" s="349"/>
      <c r="G3052" s="169" t="s">
        <v>11</v>
      </c>
      <c r="H3052" s="133" t="s">
        <v>12</v>
      </c>
      <c r="I3052" s="133" t="s">
        <v>13</v>
      </c>
      <c r="J3052" s="133" t="s">
        <v>15</v>
      </c>
    </row>
    <row r="3053" spans="1:10" ht="39" customHeight="1" x14ac:dyDescent="0.2">
      <c r="A3053" s="138" t="s">
        <v>133</v>
      </c>
      <c r="B3053" s="139" t="s">
        <v>1095</v>
      </c>
      <c r="C3053" s="138" t="s">
        <v>110</v>
      </c>
      <c r="D3053" s="138" t="s">
        <v>1096</v>
      </c>
      <c r="E3053" s="385" t="s">
        <v>449</v>
      </c>
      <c r="F3053" s="385"/>
      <c r="G3053" s="140" t="s">
        <v>341</v>
      </c>
      <c r="H3053" s="154">
        <v>1</v>
      </c>
      <c r="I3053" s="141">
        <v>0.96</v>
      </c>
      <c r="J3053" s="141">
        <v>0.96</v>
      </c>
    </row>
    <row r="3054" spans="1:10" ht="15" customHeight="1" x14ac:dyDescent="0.2">
      <c r="A3054" s="349" t="s">
        <v>165</v>
      </c>
      <c r="B3054" s="350" t="s">
        <v>8</v>
      </c>
      <c r="C3054" s="349" t="s">
        <v>9</v>
      </c>
      <c r="D3054" s="349" t="s">
        <v>501</v>
      </c>
      <c r="E3054" s="350" t="s">
        <v>471</v>
      </c>
      <c r="F3054" s="348" t="s">
        <v>502</v>
      </c>
      <c r="G3054" s="350"/>
      <c r="H3054" s="348" t="s">
        <v>503</v>
      </c>
      <c r="I3054" s="350"/>
      <c r="J3054" s="350" t="s">
        <v>473</v>
      </c>
    </row>
    <row r="3055" spans="1:10" ht="15" customHeight="1" x14ac:dyDescent="0.2">
      <c r="A3055" s="350"/>
      <c r="B3055" s="350"/>
      <c r="C3055" s="350"/>
      <c r="D3055" s="350"/>
      <c r="E3055" s="350"/>
      <c r="F3055" s="133" t="s">
        <v>504</v>
      </c>
      <c r="G3055" s="133" t="s">
        <v>505</v>
      </c>
      <c r="H3055" s="133" t="s">
        <v>504</v>
      </c>
      <c r="I3055" s="133" t="s">
        <v>505</v>
      </c>
      <c r="J3055" s="350"/>
    </row>
    <row r="3056" spans="1:10" ht="24" customHeight="1" x14ac:dyDescent="0.2">
      <c r="A3056" s="172" t="s">
        <v>137</v>
      </c>
      <c r="B3056" s="161" t="s">
        <v>845</v>
      </c>
      <c r="C3056" s="172" t="s">
        <v>110</v>
      </c>
      <c r="D3056" s="172" t="s">
        <v>846</v>
      </c>
      <c r="E3056" s="162">
        <v>1</v>
      </c>
      <c r="F3056" s="165">
        <v>1</v>
      </c>
      <c r="G3056" s="165">
        <v>0</v>
      </c>
      <c r="H3056" s="174">
        <v>663.14430000000004</v>
      </c>
      <c r="I3056" s="174">
        <v>162.4024</v>
      </c>
      <c r="J3056" s="174">
        <v>663.14430000000004</v>
      </c>
    </row>
    <row r="3057" spans="1:10" ht="20.100000000000001" customHeight="1" x14ac:dyDescent="0.2">
      <c r="A3057" s="345"/>
      <c r="B3057" s="345"/>
      <c r="C3057" s="345"/>
      <c r="D3057" s="345"/>
      <c r="E3057" s="345"/>
      <c r="F3057" s="345" t="s">
        <v>508</v>
      </c>
      <c r="G3057" s="345"/>
      <c r="H3057" s="345"/>
      <c r="I3057" s="345"/>
      <c r="J3057" s="163">
        <v>663.14430000000004</v>
      </c>
    </row>
    <row r="3058" spans="1:10" ht="20.100000000000001" customHeight="1" x14ac:dyDescent="0.2">
      <c r="A3058" s="345"/>
      <c r="B3058" s="345"/>
      <c r="C3058" s="345"/>
      <c r="D3058" s="345"/>
      <c r="E3058" s="345"/>
      <c r="F3058" s="345" t="s">
        <v>476</v>
      </c>
      <c r="G3058" s="345"/>
      <c r="H3058" s="345"/>
      <c r="I3058" s="345"/>
      <c r="J3058" s="163">
        <v>663.14430000000004</v>
      </c>
    </row>
    <row r="3059" spans="1:10" ht="20.100000000000001" customHeight="1" x14ac:dyDescent="0.2">
      <c r="A3059" s="345"/>
      <c r="B3059" s="345"/>
      <c r="C3059" s="345"/>
      <c r="D3059" s="345"/>
      <c r="E3059" s="345"/>
      <c r="F3059" s="345" t="s">
        <v>477</v>
      </c>
      <c r="G3059" s="345"/>
      <c r="H3059" s="345"/>
      <c r="I3059" s="345"/>
      <c r="J3059" s="163">
        <v>5.04E-2</v>
      </c>
    </row>
    <row r="3060" spans="1:10" ht="20.100000000000001" customHeight="1" x14ac:dyDescent="0.2">
      <c r="A3060" s="345"/>
      <c r="B3060" s="345"/>
      <c r="C3060" s="345"/>
      <c r="D3060" s="345"/>
      <c r="E3060" s="345"/>
      <c r="F3060" s="345" t="s">
        <v>478</v>
      </c>
      <c r="G3060" s="345"/>
      <c r="H3060" s="345"/>
      <c r="I3060" s="345"/>
      <c r="J3060" s="163">
        <v>1.17E-2</v>
      </c>
    </row>
    <row r="3061" spans="1:10" ht="20.100000000000001" customHeight="1" x14ac:dyDescent="0.2">
      <c r="A3061" s="345"/>
      <c r="B3061" s="345"/>
      <c r="C3061" s="345"/>
      <c r="D3061" s="345"/>
      <c r="E3061" s="345"/>
      <c r="F3061" s="345" t="s">
        <v>479</v>
      </c>
      <c r="G3061" s="345"/>
      <c r="H3061" s="345"/>
      <c r="I3061" s="345"/>
      <c r="J3061" s="163">
        <v>697.2</v>
      </c>
    </row>
    <row r="3062" spans="1:10" ht="20.100000000000001" customHeight="1" x14ac:dyDescent="0.2">
      <c r="A3062" s="345"/>
      <c r="B3062" s="345"/>
      <c r="C3062" s="345"/>
      <c r="D3062" s="345"/>
      <c r="E3062" s="345"/>
      <c r="F3062" s="345" t="s">
        <v>480</v>
      </c>
      <c r="G3062" s="345"/>
      <c r="H3062" s="345"/>
      <c r="I3062" s="345"/>
      <c r="J3062" s="163">
        <v>0.95120000000000005</v>
      </c>
    </row>
    <row r="3063" spans="1:10" ht="25.5" x14ac:dyDescent="0.2">
      <c r="A3063" s="171"/>
      <c r="B3063" s="171"/>
      <c r="C3063" s="171"/>
      <c r="D3063" s="171"/>
      <c r="E3063" s="171" t="s">
        <v>465</v>
      </c>
      <c r="F3063" s="159">
        <v>0</v>
      </c>
      <c r="G3063" s="171" t="s">
        <v>466</v>
      </c>
      <c r="H3063" s="159">
        <v>0</v>
      </c>
      <c r="I3063" s="171" t="s">
        <v>467</v>
      </c>
      <c r="J3063" s="159">
        <v>0</v>
      </c>
    </row>
    <row r="3064" spans="1:10" ht="15" thickBot="1" x14ac:dyDescent="0.25">
      <c r="A3064" s="171"/>
      <c r="B3064" s="171"/>
      <c r="C3064" s="171"/>
      <c r="D3064" s="171"/>
      <c r="E3064" s="171" t="s">
        <v>468</v>
      </c>
      <c r="F3064" s="159">
        <v>0.22</v>
      </c>
      <c r="G3064" s="171"/>
      <c r="H3064" s="384" t="s">
        <v>469</v>
      </c>
      <c r="I3064" s="384"/>
      <c r="J3064" s="159">
        <v>1.18</v>
      </c>
    </row>
    <row r="3065" spans="1:10" ht="0.95" customHeight="1" thickTop="1" x14ac:dyDescent="0.2">
      <c r="A3065" s="160"/>
      <c r="B3065" s="160"/>
      <c r="C3065" s="160"/>
      <c r="D3065" s="160"/>
      <c r="E3065" s="160"/>
      <c r="F3065" s="160"/>
      <c r="G3065" s="160"/>
      <c r="H3065" s="160"/>
      <c r="I3065" s="160"/>
      <c r="J3065" s="160"/>
    </row>
    <row r="3066" spans="1:10" ht="18" customHeight="1" x14ac:dyDescent="0.2">
      <c r="A3066" s="168"/>
      <c r="B3066" s="133" t="s">
        <v>8</v>
      </c>
      <c r="C3066" s="168" t="s">
        <v>9</v>
      </c>
      <c r="D3066" s="168" t="s">
        <v>10</v>
      </c>
      <c r="E3066" s="349" t="s">
        <v>454</v>
      </c>
      <c r="F3066" s="349"/>
      <c r="G3066" s="169" t="s">
        <v>11</v>
      </c>
      <c r="H3066" s="133" t="s">
        <v>12</v>
      </c>
      <c r="I3066" s="133" t="s">
        <v>13</v>
      </c>
      <c r="J3066" s="133" t="s">
        <v>15</v>
      </c>
    </row>
    <row r="3067" spans="1:10" ht="39" customHeight="1" x14ac:dyDescent="0.2">
      <c r="A3067" s="138" t="s">
        <v>133</v>
      </c>
      <c r="B3067" s="139" t="s">
        <v>1097</v>
      </c>
      <c r="C3067" s="138" t="s">
        <v>110</v>
      </c>
      <c r="D3067" s="138" t="s">
        <v>1098</v>
      </c>
      <c r="E3067" s="385" t="s">
        <v>449</v>
      </c>
      <c r="F3067" s="385"/>
      <c r="G3067" s="140" t="s">
        <v>341</v>
      </c>
      <c r="H3067" s="154">
        <v>1</v>
      </c>
      <c r="I3067" s="141">
        <v>0.77</v>
      </c>
      <c r="J3067" s="141">
        <v>0.77</v>
      </c>
    </row>
    <row r="3068" spans="1:10" ht="15" customHeight="1" x14ac:dyDescent="0.2">
      <c r="A3068" s="349" t="s">
        <v>165</v>
      </c>
      <c r="B3068" s="350" t="s">
        <v>8</v>
      </c>
      <c r="C3068" s="349" t="s">
        <v>9</v>
      </c>
      <c r="D3068" s="349" t="s">
        <v>501</v>
      </c>
      <c r="E3068" s="350" t="s">
        <v>471</v>
      </c>
      <c r="F3068" s="348" t="s">
        <v>502</v>
      </c>
      <c r="G3068" s="350"/>
      <c r="H3068" s="348" t="s">
        <v>503</v>
      </c>
      <c r="I3068" s="350"/>
      <c r="J3068" s="350" t="s">
        <v>473</v>
      </c>
    </row>
    <row r="3069" spans="1:10" ht="15" customHeight="1" x14ac:dyDescent="0.2">
      <c r="A3069" s="350"/>
      <c r="B3069" s="350"/>
      <c r="C3069" s="350"/>
      <c r="D3069" s="350"/>
      <c r="E3069" s="350"/>
      <c r="F3069" s="133" t="s">
        <v>504</v>
      </c>
      <c r="G3069" s="133" t="s">
        <v>505</v>
      </c>
      <c r="H3069" s="133" t="s">
        <v>504</v>
      </c>
      <c r="I3069" s="133" t="s">
        <v>505</v>
      </c>
      <c r="J3069" s="350"/>
    </row>
    <row r="3070" spans="1:10" ht="24" customHeight="1" x14ac:dyDescent="0.2">
      <c r="A3070" s="172" t="s">
        <v>137</v>
      </c>
      <c r="B3070" s="161" t="s">
        <v>845</v>
      </c>
      <c r="C3070" s="172" t="s">
        <v>110</v>
      </c>
      <c r="D3070" s="172" t="s">
        <v>846</v>
      </c>
      <c r="E3070" s="162">
        <v>1</v>
      </c>
      <c r="F3070" s="165">
        <v>1</v>
      </c>
      <c r="G3070" s="165">
        <v>0</v>
      </c>
      <c r="H3070" s="174">
        <v>663.14430000000004</v>
      </c>
      <c r="I3070" s="174">
        <v>162.4024</v>
      </c>
      <c r="J3070" s="174">
        <v>663.14430000000004</v>
      </c>
    </row>
    <row r="3071" spans="1:10" ht="20.100000000000001" customHeight="1" x14ac:dyDescent="0.2">
      <c r="A3071" s="345"/>
      <c r="B3071" s="345"/>
      <c r="C3071" s="345"/>
      <c r="D3071" s="345"/>
      <c r="E3071" s="345"/>
      <c r="F3071" s="345" t="s">
        <v>508</v>
      </c>
      <c r="G3071" s="345"/>
      <c r="H3071" s="345"/>
      <c r="I3071" s="345"/>
      <c r="J3071" s="163">
        <v>663.14430000000004</v>
      </c>
    </row>
    <row r="3072" spans="1:10" ht="20.100000000000001" customHeight="1" x14ac:dyDescent="0.2">
      <c r="A3072" s="345"/>
      <c r="B3072" s="345"/>
      <c r="C3072" s="345"/>
      <c r="D3072" s="345"/>
      <c r="E3072" s="345"/>
      <c r="F3072" s="345" t="s">
        <v>476</v>
      </c>
      <c r="G3072" s="345"/>
      <c r="H3072" s="345"/>
      <c r="I3072" s="345"/>
      <c r="J3072" s="163">
        <v>663.14430000000004</v>
      </c>
    </row>
    <row r="3073" spans="1:10" ht="20.100000000000001" customHeight="1" x14ac:dyDescent="0.2">
      <c r="A3073" s="345"/>
      <c r="B3073" s="345"/>
      <c r="C3073" s="345"/>
      <c r="D3073" s="345"/>
      <c r="E3073" s="345"/>
      <c r="F3073" s="345" t="s">
        <v>477</v>
      </c>
      <c r="G3073" s="345"/>
      <c r="H3073" s="345"/>
      <c r="I3073" s="345"/>
      <c r="J3073" s="163">
        <v>5.4600000000000003E-2</v>
      </c>
    </row>
    <row r="3074" spans="1:10" ht="20.100000000000001" customHeight="1" x14ac:dyDescent="0.2">
      <c r="A3074" s="345"/>
      <c r="B3074" s="345"/>
      <c r="C3074" s="345"/>
      <c r="D3074" s="345"/>
      <c r="E3074" s="345"/>
      <c r="F3074" s="345" t="s">
        <v>478</v>
      </c>
      <c r="G3074" s="345"/>
      <c r="H3074" s="345"/>
      <c r="I3074" s="345"/>
      <c r="J3074" s="163">
        <v>1.0200000000000001E-2</v>
      </c>
    </row>
    <row r="3075" spans="1:10" ht="20.100000000000001" customHeight="1" x14ac:dyDescent="0.2">
      <c r="A3075" s="345"/>
      <c r="B3075" s="345"/>
      <c r="C3075" s="345"/>
      <c r="D3075" s="345"/>
      <c r="E3075" s="345"/>
      <c r="F3075" s="345" t="s">
        <v>479</v>
      </c>
      <c r="G3075" s="345"/>
      <c r="H3075" s="345"/>
      <c r="I3075" s="345"/>
      <c r="J3075" s="163">
        <v>871.5</v>
      </c>
    </row>
    <row r="3076" spans="1:10" ht="20.100000000000001" customHeight="1" x14ac:dyDescent="0.2">
      <c r="A3076" s="345"/>
      <c r="B3076" s="345"/>
      <c r="C3076" s="345"/>
      <c r="D3076" s="345"/>
      <c r="E3076" s="345"/>
      <c r="F3076" s="345" t="s">
        <v>480</v>
      </c>
      <c r="G3076" s="345"/>
      <c r="H3076" s="345"/>
      <c r="I3076" s="345"/>
      <c r="J3076" s="163">
        <v>0.76090000000000002</v>
      </c>
    </row>
    <row r="3077" spans="1:10" ht="25.5" x14ac:dyDescent="0.2">
      <c r="A3077" s="171"/>
      <c r="B3077" s="171"/>
      <c r="C3077" s="171"/>
      <c r="D3077" s="171"/>
      <c r="E3077" s="171" t="s">
        <v>465</v>
      </c>
      <c r="F3077" s="159">
        <v>0</v>
      </c>
      <c r="G3077" s="171" t="s">
        <v>466</v>
      </c>
      <c r="H3077" s="159">
        <v>0</v>
      </c>
      <c r="I3077" s="171" t="s">
        <v>467</v>
      </c>
      <c r="J3077" s="159">
        <v>0</v>
      </c>
    </row>
    <row r="3078" spans="1:10" ht="15" thickBot="1" x14ac:dyDescent="0.25">
      <c r="A3078" s="171"/>
      <c r="B3078" s="171"/>
      <c r="C3078" s="171"/>
      <c r="D3078" s="171"/>
      <c r="E3078" s="171" t="s">
        <v>468</v>
      </c>
      <c r="F3078" s="159">
        <v>0.18</v>
      </c>
      <c r="G3078" s="171"/>
      <c r="H3078" s="384" t="s">
        <v>469</v>
      </c>
      <c r="I3078" s="384"/>
      <c r="J3078" s="159">
        <v>0.95</v>
      </c>
    </row>
    <row r="3079" spans="1:10" ht="0.95" customHeight="1" thickTop="1" x14ac:dyDescent="0.2">
      <c r="A3079" s="160"/>
      <c r="B3079" s="160"/>
      <c r="C3079" s="160"/>
      <c r="D3079" s="160"/>
      <c r="E3079" s="160"/>
      <c r="F3079" s="160"/>
      <c r="G3079" s="160"/>
      <c r="H3079" s="160"/>
      <c r="I3079" s="160"/>
      <c r="J3079" s="160"/>
    </row>
    <row r="3080" spans="1:10" ht="18" customHeight="1" x14ac:dyDescent="0.2">
      <c r="A3080" s="168"/>
      <c r="B3080" s="133" t="s">
        <v>8</v>
      </c>
      <c r="C3080" s="168" t="s">
        <v>9</v>
      </c>
      <c r="D3080" s="168" t="s">
        <v>10</v>
      </c>
      <c r="E3080" s="349" t="s">
        <v>454</v>
      </c>
      <c r="F3080" s="349"/>
      <c r="G3080" s="169" t="s">
        <v>11</v>
      </c>
      <c r="H3080" s="133" t="s">
        <v>12</v>
      </c>
      <c r="I3080" s="133" t="s">
        <v>13</v>
      </c>
      <c r="J3080" s="133" t="s">
        <v>15</v>
      </c>
    </row>
    <row r="3081" spans="1:10" ht="26.1" customHeight="1" x14ac:dyDescent="0.2">
      <c r="A3081" s="138" t="s">
        <v>133</v>
      </c>
      <c r="B3081" s="139" t="s">
        <v>1099</v>
      </c>
      <c r="C3081" s="138" t="s">
        <v>110</v>
      </c>
      <c r="D3081" s="138" t="s">
        <v>1100</v>
      </c>
      <c r="E3081" s="385" t="s">
        <v>449</v>
      </c>
      <c r="F3081" s="385"/>
      <c r="G3081" s="140" t="s">
        <v>341</v>
      </c>
      <c r="H3081" s="154">
        <v>1</v>
      </c>
      <c r="I3081" s="141">
        <v>0.67</v>
      </c>
      <c r="J3081" s="141">
        <v>0.67</v>
      </c>
    </row>
    <row r="3082" spans="1:10" ht="15" customHeight="1" x14ac:dyDescent="0.2">
      <c r="A3082" s="349" t="s">
        <v>165</v>
      </c>
      <c r="B3082" s="350" t="s">
        <v>8</v>
      </c>
      <c r="C3082" s="349" t="s">
        <v>9</v>
      </c>
      <c r="D3082" s="349" t="s">
        <v>501</v>
      </c>
      <c r="E3082" s="350" t="s">
        <v>471</v>
      </c>
      <c r="F3082" s="348" t="s">
        <v>502</v>
      </c>
      <c r="G3082" s="350"/>
      <c r="H3082" s="348" t="s">
        <v>503</v>
      </c>
      <c r="I3082" s="350"/>
      <c r="J3082" s="350" t="s">
        <v>473</v>
      </c>
    </row>
    <row r="3083" spans="1:10" ht="15" customHeight="1" x14ac:dyDescent="0.2">
      <c r="A3083" s="350"/>
      <c r="B3083" s="350"/>
      <c r="C3083" s="350"/>
      <c r="D3083" s="350"/>
      <c r="E3083" s="350"/>
      <c r="F3083" s="133" t="s">
        <v>504</v>
      </c>
      <c r="G3083" s="133" t="s">
        <v>505</v>
      </c>
      <c r="H3083" s="133" t="s">
        <v>504</v>
      </c>
      <c r="I3083" s="133" t="s">
        <v>505</v>
      </c>
      <c r="J3083" s="350"/>
    </row>
    <row r="3084" spans="1:10" ht="24" customHeight="1" x14ac:dyDescent="0.2">
      <c r="A3084" s="172" t="s">
        <v>137</v>
      </c>
      <c r="B3084" s="161" t="s">
        <v>845</v>
      </c>
      <c r="C3084" s="172" t="s">
        <v>110</v>
      </c>
      <c r="D3084" s="172" t="s">
        <v>846</v>
      </c>
      <c r="E3084" s="162">
        <v>1</v>
      </c>
      <c r="F3084" s="165">
        <v>1</v>
      </c>
      <c r="G3084" s="165">
        <v>0</v>
      </c>
      <c r="H3084" s="174">
        <v>663.14430000000004</v>
      </c>
      <c r="I3084" s="174">
        <v>162.4024</v>
      </c>
      <c r="J3084" s="174">
        <v>663.14430000000004</v>
      </c>
    </row>
    <row r="3085" spans="1:10" ht="20.100000000000001" customHeight="1" x14ac:dyDescent="0.2">
      <c r="A3085" s="345"/>
      <c r="B3085" s="345"/>
      <c r="C3085" s="345"/>
      <c r="D3085" s="345"/>
      <c r="E3085" s="345"/>
      <c r="F3085" s="345" t="s">
        <v>508</v>
      </c>
      <c r="G3085" s="345"/>
      <c r="H3085" s="345"/>
      <c r="I3085" s="345"/>
      <c r="J3085" s="163">
        <v>663.14430000000004</v>
      </c>
    </row>
    <row r="3086" spans="1:10" ht="20.100000000000001" customHeight="1" x14ac:dyDescent="0.2">
      <c r="A3086" s="345"/>
      <c r="B3086" s="345"/>
      <c r="C3086" s="345"/>
      <c r="D3086" s="345"/>
      <c r="E3086" s="345"/>
      <c r="F3086" s="345" t="s">
        <v>476</v>
      </c>
      <c r="G3086" s="345"/>
      <c r="H3086" s="345"/>
      <c r="I3086" s="345"/>
      <c r="J3086" s="163">
        <v>663.14430000000004</v>
      </c>
    </row>
    <row r="3087" spans="1:10" ht="20.100000000000001" customHeight="1" x14ac:dyDescent="0.2">
      <c r="A3087" s="345"/>
      <c r="B3087" s="345"/>
      <c r="C3087" s="345"/>
      <c r="D3087" s="345"/>
      <c r="E3087" s="345"/>
      <c r="F3087" s="345" t="s">
        <v>477</v>
      </c>
      <c r="G3087" s="345"/>
      <c r="H3087" s="345"/>
      <c r="I3087" s="345"/>
      <c r="J3087" s="163">
        <v>0</v>
      </c>
    </row>
    <row r="3088" spans="1:10" ht="20.100000000000001" customHeight="1" x14ac:dyDescent="0.2">
      <c r="A3088" s="345"/>
      <c r="B3088" s="345"/>
      <c r="C3088" s="345"/>
      <c r="D3088" s="345"/>
      <c r="E3088" s="345"/>
      <c r="F3088" s="345" t="s">
        <v>478</v>
      </c>
      <c r="G3088" s="345"/>
      <c r="H3088" s="345"/>
      <c r="I3088" s="345"/>
      <c r="J3088" s="163">
        <v>0</v>
      </c>
    </row>
    <row r="3089" spans="1:10" ht="20.100000000000001" customHeight="1" x14ac:dyDescent="0.2">
      <c r="A3089" s="345"/>
      <c r="B3089" s="345"/>
      <c r="C3089" s="345"/>
      <c r="D3089" s="345"/>
      <c r="E3089" s="345"/>
      <c r="F3089" s="345" t="s">
        <v>479</v>
      </c>
      <c r="G3089" s="345"/>
      <c r="H3089" s="345"/>
      <c r="I3089" s="345"/>
      <c r="J3089" s="163">
        <v>983.05</v>
      </c>
    </row>
    <row r="3090" spans="1:10" ht="20.100000000000001" customHeight="1" x14ac:dyDescent="0.2">
      <c r="A3090" s="345"/>
      <c r="B3090" s="345"/>
      <c r="C3090" s="345"/>
      <c r="D3090" s="345"/>
      <c r="E3090" s="345"/>
      <c r="F3090" s="345" t="s">
        <v>480</v>
      </c>
      <c r="G3090" s="345"/>
      <c r="H3090" s="345"/>
      <c r="I3090" s="345"/>
      <c r="J3090" s="163">
        <v>0.67459999999999998</v>
      </c>
    </row>
    <row r="3091" spans="1:10" ht="25.5" x14ac:dyDescent="0.2">
      <c r="A3091" s="171"/>
      <c r="B3091" s="171"/>
      <c r="C3091" s="171"/>
      <c r="D3091" s="171"/>
      <c r="E3091" s="171" t="s">
        <v>465</v>
      </c>
      <c r="F3091" s="159">
        <v>0</v>
      </c>
      <c r="G3091" s="171" t="s">
        <v>466</v>
      </c>
      <c r="H3091" s="159">
        <v>0</v>
      </c>
      <c r="I3091" s="171" t="s">
        <v>467</v>
      </c>
      <c r="J3091" s="159">
        <v>0</v>
      </c>
    </row>
    <row r="3092" spans="1:10" ht="15" thickBot="1" x14ac:dyDescent="0.25">
      <c r="A3092" s="171"/>
      <c r="B3092" s="171"/>
      <c r="C3092" s="171"/>
      <c r="D3092" s="171"/>
      <c r="E3092" s="171" t="s">
        <v>468</v>
      </c>
      <c r="F3092" s="159">
        <v>0.15</v>
      </c>
      <c r="G3092" s="171"/>
      <c r="H3092" s="384" t="s">
        <v>469</v>
      </c>
      <c r="I3092" s="384"/>
      <c r="J3092" s="159">
        <v>0.82</v>
      </c>
    </row>
    <row r="3093" spans="1:10" ht="0.95" customHeight="1" thickTop="1" x14ac:dyDescent="0.2">
      <c r="A3093" s="160"/>
      <c r="B3093" s="160"/>
      <c r="C3093" s="160"/>
      <c r="D3093" s="160"/>
      <c r="E3093" s="160"/>
      <c r="F3093" s="160"/>
      <c r="G3093" s="160"/>
      <c r="H3093" s="160"/>
      <c r="I3093" s="160"/>
      <c r="J3093" s="160"/>
    </row>
    <row r="3094" spans="1:10" ht="18" customHeight="1" x14ac:dyDescent="0.2">
      <c r="A3094" s="168"/>
      <c r="B3094" s="133" t="s">
        <v>8</v>
      </c>
      <c r="C3094" s="168" t="s">
        <v>9</v>
      </c>
      <c r="D3094" s="168" t="s">
        <v>10</v>
      </c>
      <c r="E3094" s="349" t="s">
        <v>454</v>
      </c>
      <c r="F3094" s="349"/>
      <c r="G3094" s="169" t="s">
        <v>11</v>
      </c>
      <c r="H3094" s="133" t="s">
        <v>12</v>
      </c>
      <c r="I3094" s="133" t="s">
        <v>13</v>
      </c>
      <c r="J3094" s="133" t="s">
        <v>15</v>
      </c>
    </row>
    <row r="3095" spans="1:10" ht="26.1" customHeight="1" x14ac:dyDescent="0.2">
      <c r="A3095" s="138" t="s">
        <v>133</v>
      </c>
      <c r="B3095" s="139" t="s">
        <v>686</v>
      </c>
      <c r="C3095" s="138" t="s">
        <v>23</v>
      </c>
      <c r="D3095" s="138" t="s">
        <v>687</v>
      </c>
      <c r="E3095" s="385" t="s">
        <v>459</v>
      </c>
      <c r="F3095" s="385"/>
      <c r="G3095" s="140" t="s">
        <v>39</v>
      </c>
      <c r="H3095" s="154">
        <v>1</v>
      </c>
      <c r="I3095" s="141">
        <v>41.43</v>
      </c>
      <c r="J3095" s="141">
        <v>41.43</v>
      </c>
    </row>
    <row r="3096" spans="1:10" ht="26.1" customHeight="1" x14ac:dyDescent="0.2">
      <c r="A3096" s="170" t="s">
        <v>134</v>
      </c>
      <c r="B3096" s="155" t="s">
        <v>836</v>
      </c>
      <c r="C3096" s="170" t="s">
        <v>23</v>
      </c>
      <c r="D3096" s="170" t="s">
        <v>837</v>
      </c>
      <c r="E3096" s="387" t="s">
        <v>459</v>
      </c>
      <c r="F3096" s="387"/>
      <c r="G3096" s="156" t="s">
        <v>39</v>
      </c>
      <c r="H3096" s="157">
        <v>1</v>
      </c>
      <c r="I3096" s="158">
        <v>0.28999999999999998</v>
      </c>
      <c r="J3096" s="158">
        <v>0.28999999999999998</v>
      </c>
    </row>
    <row r="3097" spans="1:10" ht="26.1" customHeight="1" x14ac:dyDescent="0.2">
      <c r="A3097" s="172" t="s">
        <v>137</v>
      </c>
      <c r="B3097" s="161" t="s">
        <v>838</v>
      </c>
      <c r="C3097" s="172" t="s">
        <v>23</v>
      </c>
      <c r="D3097" s="172" t="s">
        <v>839</v>
      </c>
      <c r="E3097" s="386" t="s">
        <v>470</v>
      </c>
      <c r="F3097" s="386"/>
      <c r="G3097" s="164" t="s">
        <v>39</v>
      </c>
      <c r="H3097" s="162">
        <v>1</v>
      </c>
      <c r="I3097" s="165">
        <v>35.96</v>
      </c>
      <c r="J3097" s="165">
        <v>35.96</v>
      </c>
    </row>
    <row r="3098" spans="1:10" ht="26.1" customHeight="1" x14ac:dyDescent="0.2">
      <c r="A3098" s="172" t="s">
        <v>137</v>
      </c>
      <c r="B3098" s="161" t="s">
        <v>705</v>
      </c>
      <c r="C3098" s="172" t="s">
        <v>23</v>
      </c>
      <c r="D3098" s="172" t="s">
        <v>706</v>
      </c>
      <c r="E3098" s="386" t="s">
        <v>707</v>
      </c>
      <c r="F3098" s="386"/>
      <c r="G3098" s="164" t="s">
        <v>39</v>
      </c>
      <c r="H3098" s="162">
        <v>1</v>
      </c>
      <c r="I3098" s="165">
        <v>1.82</v>
      </c>
      <c r="J3098" s="165">
        <v>1.82</v>
      </c>
    </row>
    <row r="3099" spans="1:10" ht="26.1" customHeight="1" x14ac:dyDescent="0.2">
      <c r="A3099" s="172" t="s">
        <v>137</v>
      </c>
      <c r="B3099" s="161" t="s">
        <v>708</v>
      </c>
      <c r="C3099" s="172" t="s">
        <v>23</v>
      </c>
      <c r="D3099" s="172" t="s">
        <v>709</v>
      </c>
      <c r="E3099" s="386" t="s">
        <v>707</v>
      </c>
      <c r="F3099" s="386"/>
      <c r="G3099" s="164" t="s">
        <v>39</v>
      </c>
      <c r="H3099" s="162">
        <v>1</v>
      </c>
      <c r="I3099" s="165">
        <v>1.02</v>
      </c>
      <c r="J3099" s="165">
        <v>1.02</v>
      </c>
    </row>
    <row r="3100" spans="1:10" ht="26.1" customHeight="1" x14ac:dyDescent="0.2">
      <c r="A3100" s="172" t="s">
        <v>137</v>
      </c>
      <c r="B3100" s="161" t="s">
        <v>710</v>
      </c>
      <c r="C3100" s="172" t="s">
        <v>23</v>
      </c>
      <c r="D3100" s="172" t="s">
        <v>711</v>
      </c>
      <c r="E3100" s="386" t="s">
        <v>707</v>
      </c>
      <c r="F3100" s="386"/>
      <c r="G3100" s="164" t="s">
        <v>39</v>
      </c>
      <c r="H3100" s="162">
        <v>1</v>
      </c>
      <c r="I3100" s="165">
        <v>1.36</v>
      </c>
      <c r="J3100" s="165">
        <v>1.36</v>
      </c>
    </row>
    <row r="3101" spans="1:10" ht="26.1" customHeight="1" x14ac:dyDescent="0.2">
      <c r="A3101" s="172" t="s">
        <v>137</v>
      </c>
      <c r="B3101" s="161" t="s">
        <v>712</v>
      </c>
      <c r="C3101" s="172" t="s">
        <v>23</v>
      </c>
      <c r="D3101" s="172" t="s">
        <v>713</v>
      </c>
      <c r="E3101" s="386" t="s">
        <v>707</v>
      </c>
      <c r="F3101" s="386"/>
      <c r="G3101" s="164" t="s">
        <v>39</v>
      </c>
      <c r="H3101" s="162">
        <v>1</v>
      </c>
      <c r="I3101" s="165">
        <v>0.11</v>
      </c>
      <c r="J3101" s="165">
        <v>0.11</v>
      </c>
    </row>
    <row r="3102" spans="1:10" ht="26.1" customHeight="1" x14ac:dyDescent="0.2">
      <c r="A3102" s="172" t="s">
        <v>137</v>
      </c>
      <c r="B3102" s="161" t="s">
        <v>714</v>
      </c>
      <c r="C3102" s="172" t="s">
        <v>23</v>
      </c>
      <c r="D3102" s="172" t="s">
        <v>715</v>
      </c>
      <c r="E3102" s="386" t="s">
        <v>707</v>
      </c>
      <c r="F3102" s="386"/>
      <c r="G3102" s="164" t="s">
        <v>39</v>
      </c>
      <c r="H3102" s="162">
        <v>1</v>
      </c>
      <c r="I3102" s="165">
        <v>0.05</v>
      </c>
      <c r="J3102" s="165">
        <v>0.05</v>
      </c>
    </row>
    <row r="3103" spans="1:10" ht="26.1" customHeight="1" x14ac:dyDescent="0.2">
      <c r="A3103" s="172" t="s">
        <v>137</v>
      </c>
      <c r="B3103" s="161" t="s">
        <v>716</v>
      </c>
      <c r="C3103" s="172" t="s">
        <v>23</v>
      </c>
      <c r="D3103" s="172" t="s">
        <v>717</v>
      </c>
      <c r="E3103" s="386" t="s">
        <v>707</v>
      </c>
      <c r="F3103" s="386"/>
      <c r="G3103" s="164" t="s">
        <v>39</v>
      </c>
      <c r="H3103" s="162">
        <v>1</v>
      </c>
      <c r="I3103" s="165">
        <v>0.82</v>
      </c>
      <c r="J3103" s="165">
        <v>0.82</v>
      </c>
    </row>
    <row r="3104" spans="1:10" ht="25.5" x14ac:dyDescent="0.2">
      <c r="A3104" s="171"/>
      <c r="B3104" s="171"/>
      <c r="C3104" s="171"/>
      <c r="D3104" s="171"/>
      <c r="E3104" s="171" t="s">
        <v>465</v>
      </c>
      <c r="F3104" s="159">
        <v>36.25</v>
      </c>
      <c r="G3104" s="171" t="s">
        <v>466</v>
      </c>
      <c r="H3104" s="159">
        <v>0</v>
      </c>
      <c r="I3104" s="171" t="s">
        <v>467</v>
      </c>
      <c r="J3104" s="159">
        <v>36.25</v>
      </c>
    </row>
    <row r="3105" spans="1:10" ht="15" thickBot="1" x14ac:dyDescent="0.25">
      <c r="A3105" s="171"/>
      <c r="B3105" s="171"/>
      <c r="C3105" s="171"/>
      <c r="D3105" s="171"/>
      <c r="E3105" s="171" t="s">
        <v>468</v>
      </c>
      <c r="F3105" s="159">
        <v>9.68</v>
      </c>
      <c r="G3105" s="171"/>
      <c r="H3105" s="384" t="s">
        <v>469</v>
      </c>
      <c r="I3105" s="384"/>
      <c r="J3105" s="159">
        <v>51.11</v>
      </c>
    </row>
    <row r="3106" spans="1:10" ht="0.95" customHeight="1" thickTop="1" x14ac:dyDescent="0.2">
      <c r="A3106" s="160"/>
      <c r="B3106" s="160"/>
      <c r="C3106" s="160"/>
      <c r="D3106" s="160"/>
      <c r="E3106" s="160"/>
      <c r="F3106" s="160"/>
      <c r="G3106" s="160"/>
      <c r="H3106" s="160"/>
      <c r="I3106" s="160"/>
      <c r="J3106" s="160"/>
    </row>
    <row r="3107" spans="1:10" ht="18" customHeight="1" x14ac:dyDescent="0.2">
      <c r="A3107" s="168"/>
      <c r="B3107" s="133" t="s">
        <v>8</v>
      </c>
      <c r="C3107" s="168" t="s">
        <v>9</v>
      </c>
      <c r="D3107" s="168" t="s">
        <v>10</v>
      </c>
      <c r="E3107" s="349" t="s">
        <v>454</v>
      </c>
      <c r="F3107" s="349"/>
      <c r="G3107" s="169" t="s">
        <v>11</v>
      </c>
      <c r="H3107" s="133" t="s">
        <v>12</v>
      </c>
      <c r="I3107" s="133" t="s">
        <v>13</v>
      </c>
      <c r="J3107" s="133" t="s">
        <v>15</v>
      </c>
    </row>
    <row r="3108" spans="1:10" ht="26.1" customHeight="1" x14ac:dyDescent="0.2">
      <c r="A3108" s="138" t="s">
        <v>133</v>
      </c>
      <c r="B3108" s="139" t="s">
        <v>1101</v>
      </c>
      <c r="C3108" s="138" t="s">
        <v>110</v>
      </c>
      <c r="D3108" s="138" t="s">
        <v>568</v>
      </c>
      <c r="E3108" s="385" t="s">
        <v>449</v>
      </c>
      <c r="F3108" s="385"/>
      <c r="G3108" s="140" t="s">
        <v>48</v>
      </c>
      <c r="H3108" s="154">
        <v>1</v>
      </c>
      <c r="I3108" s="141">
        <v>221.69</v>
      </c>
      <c r="J3108" s="141">
        <v>221.69</v>
      </c>
    </row>
    <row r="3109" spans="1:10" ht="15" customHeight="1" x14ac:dyDescent="0.2">
      <c r="A3109" s="349" t="s">
        <v>165</v>
      </c>
      <c r="B3109" s="350" t="s">
        <v>8</v>
      </c>
      <c r="C3109" s="349" t="s">
        <v>9</v>
      </c>
      <c r="D3109" s="349" t="s">
        <v>501</v>
      </c>
      <c r="E3109" s="350" t="s">
        <v>471</v>
      </c>
      <c r="F3109" s="348" t="s">
        <v>502</v>
      </c>
      <c r="G3109" s="350"/>
      <c r="H3109" s="348" t="s">
        <v>503</v>
      </c>
      <c r="I3109" s="350"/>
      <c r="J3109" s="350" t="s">
        <v>473</v>
      </c>
    </row>
    <row r="3110" spans="1:10" ht="15" customHeight="1" x14ac:dyDescent="0.2">
      <c r="A3110" s="350"/>
      <c r="B3110" s="350"/>
      <c r="C3110" s="350"/>
      <c r="D3110" s="350"/>
      <c r="E3110" s="350"/>
      <c r="F3110" s="133" t="s">
        <v>504</v>
      </c>
      <c r="G3110" s="133" t="s">
        <v>505</v>
      </c>
      <c r="H3110" s="133" t="s">
        <v>504</v>
      </c>
      <c r="I3110" s="133" t="s">
        <v>505</v>
      </c>
      <c r="J3110" s="350"/>
    </row>
    <row r="3111" spans="1:10" ht="26.1" customHeight="1" x14ac:dyDescent="0.2">
      <c r="A3111" s="172" t="s">
        <v>137</v>
      </c>
      <c r="B3111" s="161" t="s">
        <v>1102</v>
      </c>
      <c r="C3111" s="172" t="s">
        <v>110</v>
      </c>
      <c r="D3111" s="172" t="s">
        <v>1103</v>
      </c>
      <c r="E3111" s="162">
        <v>2</v>
      </c>
      <c r="F3111" s="165">
        <v>0.56999999999999995</v>
      </c>
      <c r="G3111" s="165">
        <v>0.43</v>
      </c>
      <c r="H3111" s="174">
        <v>521.87710000000004</v>
      </c>
      <c r="I3111" s="174">
        <v>256.24900000000002</v>
      </c>
      <c r="J3111" s="174">
        <v>815.31399999999996</v>
      </c>
    </row>
    <row r="3112" spans="1:10" ht="24" customHeight="1" x14ac:dyDescent="0.2">
      <c r="A3112" s="172" t="s">
        <v>137</v>
      </c>
      <c r="B3112" s="161" t="s">
        <v>891</v>
      </c>
      <c r="C3112" s="172" t="s">
        <v>110</v>
      </c>
      <c r="D3112" s="172" t="s">
        <v>892</v>
      </c>
      <c r="E3112" s="162">
        <v>1</v>
      </c>
      <c r="F3112" s="165">
        <v>1</v>
      </c>
      <c r="G3112" s="165">
        <v>0</v>
      </c>
      <c r="H3112" s="174">
        <v>108.7171</v>
      </c>
      <c r="I3112" s="174">
        <v>10.825799999999999</v>
      </c>
      <c r="J3112" s="174">
        <v>108.7171</v>
      </c>
    </row>
    <row r="3113" spans="1:10" ht="26.1" customHeight="1" x14ac:dyDescent="0.2">
      <c r="A3113" s="172" t="s">
        <v>137</v>
      </c>
      <c r="B3113" s="161" t="s">
        <v>1104</v>
      </c>
      <c r="C3113" s="172" t="s">
        <v>110</v>
      </c>
      <c r="D3113" s="172" t="s">
        <v>1105</v>
      </c>
      <c r="E3113" s="162">
        <v>1</v>
      </c>
      <c r="F3113" s="165">
        <v>1</v>
      </c>
      <c r="G3113" s="165">
        <v>0</v>
      </c>
      <c r="H3113" s="174">
        <v>366.10509999999999</v>
      </c>
      <c r="I3113" s="174">
        <v>225.68510000000001</v>
      </c>
      <c r="J3113" s="174">
        <v>366.10509999999999</v>
      </c>
    </row>
    <row r="3114" spans="1:10" ht="20.100000000000001" customHeight="1" x14ac:dyDescent="0.2">
      <c r="A3114" s="345"/>
      <c r="B3114" s="345"/>
      <c r="C3114" s="345"/>
      <c r="D3114" s="345"/>
      <c r="E3114" s="345"/>
      <c r="F3114" s="345" t="s">
        <v>508</v>
      </c>
      <c r="G3114" s="345"/>
      <c r="H3114" s="345"/>
      <c r="I3114" s="345"/>
      <c r="J3114" s="163">
        <v>1290.1361999999999</v>
      </c>
    </row>
    <row r="3115" spans="1:10" ht="20.100000000000001" customHeight="1" x14ac:dyDescent="0.2">
      <c r="A3115" s="168" t="s">
        <v>169</v>
      </c>
      <c r="B3115" s="133" t="s">
        <v>8</v>
      </c>
      <c r="C3115" s="168" t="s">
        <v>9</v>
      </c>
      <c r="D3115" s="168" t="s">
        <v>470</v>
      </c>
      <c r="E3115" s="133" t="s">
        <v>471</v>
      </c>
      <c r="F3115" s="350" t="s">
        <v>472</v>
      </c>
      <c r="G3115" s="350"/>
      <c r="H3115" s="350"/>
      <c r="I3115" s="350"/>
      <c r="J3115" s="133" t="s">
        <v>473</v>
      </c>
    </row>
    <row r="3116" spans="1:10" ht="24" customHeight="1" x14ac:dyDescent="0.2">
      <c r="A3116" s="172" t="s">
        <v>137</v>
      </c>
      <c r="B3116" s="161" t="s">
        <v>121</v>
      </c>
      <c r="C3116" s="172" t="s">
        <v>110</v>
      </c>
      <c r="D3116" s="172" t="s">
        <v>122</v>
      </c>
      <c r="E3116" s="162">
        <v>3</v>
      </c>
      <c r="F3116" s="172"/>
      <c r="G3116" s="172"/>
      <c r="H3116" s="172"/>
      <c r="I3116" s="174">
        <v>23.782399999999999</v>
      </c>
      <c r="J3116" s="174">
        <v>71.347200000000001</v>
      </c>
    </row>
    <row r="3117" spans="1:10" ht="20.100000000000001" customHeight="1" x14ac:dyDescent="0.2">
      <c r="A3117" s="345"/>
      <c r="B3117" s="345"/>
      <c r="C3117" s="345"/>
      <c r="D3117" s="345"/>
      <c r="E3117" s="345"/>
      <c r="F3117" s="345" t="s">
        <v>474</v>
      </c>
      <c r="G3117" s="345"/>
      <c r="H3117" s="345"/>
      <c r="I3117" s="345"/>
      <c r="J3117" s="163">
        <v>71.347200000000001</v>
      </c>
    </row>
    <row r="3118" spans="1:10" ht="20.100000000000001" customHeight="1" x14ac:dyDescent="0.2">
      <c r="A3118" s="345"/>
      <c r="B3118" s="345"/>
      <c r="C3118" s="345"/>
      <c r="D3118" s="345"/>
      <c r="E3118" s="345"/>
      <c r="F3118" s="345" t="s">
        <v>475</v>
      </c>
      <c r="G3118" s="345"/>
      <c r="H3118" s="345"/>
      <c r="I3118" s="345"/>
      <c r="J3118" s="163">
        <v>0</v>
      </c>
    </row>
    <row r="3119" spans="1:10" ht="20.100000000000001" customHeight="1" x14ac:dyDescent="0.2">
      <c r="A3119" s="345"/>
      <c r="B3119" s="345"/>
      <c r="C3119" s="345"/>
      <c r="D3119" s="345"/>
      <c r="E3119" s="345"/>
      <c r="F3119" s="345" t="s">
        <v>476</v>
      </c>
      <c r="G3119" s="345"/>
      <c r="H3119" s="345"/>
      <c r="I3119" s="345"/>
      <c r="J3119" s="163">
        <v>1361.4834000000001</v>
      </c>
    </row>
    <row r="3120" spans="1:10" ht="20.100000000000001" customHeight="1" x14ac:dyDescent="0.2">
      <c r="A3120" s="345"/>
      <c r="B3120" s="345"/>
      <c r="C3120" s="345"/>
      <c r="D3120" s="345"/>
      <c r="E3120" s="345"/>
      <c r="F3120" s="345" t="s">
        <v>477</v>
      </c>
      <c r="G3120" s="345"/>
      <c r="H3120" s="345"/>
      <c r="I3120" s="345"/>
      <c r="J3120" s="163">
        <v>0.1605</v>
      </c>
    </row>
    <row r="3121" spans="1:10" ht="20.100000000000001" customHeight="1" x14ac:dyDescent="0.2">
      <c r="A3121" s="345"/>
      <c r="B3121" s="345"/>
      <c r="C3121" s="345"/>
      <c r="D3121" s="345"/>
      <c r="E3121" s="345"/>
      <c r="F3121" s="345" t="s">
        <v>478</v>
      </c>
      <c r="G3121" s="345"/>
      <c r="H3121" s="345"/>
      <c r="I3121" s="345"/>
      <c r="J3121" s="163">
        <v>1.1635</v>
      </c>
    </row>
    <row r="3122" spans="1:10" ht="20.100000000000001" customHeight="1" x14ac:dyDescent="0.2">
      <c r="A3122" s="345"/>
      <c r="B3122" s="345"/>
      <c r="C3122" s="345"/>
      <c r="D3122" s="345"/>
      <c r="E3122" s="345"/>
      <c r="F3122" s="345" t="s">
        <v>479</v>
      </c>
      <c r="G3122" s="345"/>
      <c r="H3122" s="345"/>
      <c r="I3122" s="345"/>
      <c r="J3122" s="163">
        <v>113.18</v>
      </c>
    </row>
    <row r="3123" spans="1:10" ht="20.100000000000001" customHeight="1" x14ac:dyDescent="0.2">
      <c r="A3123" s="345"/>
      <c r="B3123" s="345"/>
      <c r="C3123" s="345"/>
      <c r="D3123" s="345"/>
      <c r="E3123" s="345"/>
      <c r="F3123" s="345" t="s">
        <v>480</v>
      </c>
      <c r="G3123" s="345"/>
      <c r="H3123" s="345"/>
      <c r="I3123" s="345"/>
      <c r="J3123" s="163">
        <v>12.029400000000001</v>
      </c>
    </row>
    <row r="3124" spans="1:10" ht="20.100000000000001" customHeight="1" x14ac:dyDescent="0.2">
      <c r="A3124" s="168" t="s">
        <v>179</v>
      </c>
      <c r="B3124" s="133" t="s">
        <v>9</v>
      </c>
      <c r="C3124" s="168" t="s">
        <v>8</v>
      </c>
      <c r="D3124" s="168" t="s">
        <v>521</v>
      </c>
      <c r="E3124" s="133" t="s">
        <v>471</v>
      </c>
      <c r="F3124" s="133" t="s">
        <v>268</v>
      </c>
      <c r="G3124" s="350" t="s">
        <v>513</v>
      </c>
      <c r="H3124" s="350"/>
      <c r="I3124" s="350"/>
      <c r="J3124" s="133" t="s">
        <v>473</v>
      </c>
    </row>
    <row r="3125" spans="1:10" ht="24" customHeight="1" x14ac:dyDescent="0.2">
      <c r="A3125" s="172" t="s">
        <v>137</v>
      </c>
      <c r="B3125" s="161" t="s">
        <v>110</v>
      </c>
      <c r="C3125" s="172" t="s">
        <v>1106</v>
      </c>
      <c r="D3125" s="172" t="s">
        <v>1107</v>
      </c>
      <c r="E3125" s="162">
        <v>0.53076000000000001</v>
      </c>
      <c r="F3125" s="164" t="s">
        <v>48</v>
      </c>
      <c r="G3125" s="389">
        <v>156.51009999999999</v>
      </c>
      <c r="H3125" s="389"/>
      <c r="I3125" s="386"/>
      <c r="J3125" s="174">
        <v>83.069299999999998</v>
      </c>
    </row>
    <row r="3126" spans="1:10" ht="24" customHeight="1" x14ac:dyDescent="0.2">
      <c r="A3126" s="172" t="s">
        <v>137</v>
      </c>
      <c r="B3126" s="161" t="s">
        <v>110</v>
      </c>
      <c r="C3126" s="172" t="s">
        <v>882</v>
      </c>
      <c r="D3126" s="172" t="s">
        <v>883</v>
      </c>
      <c r="E3126" s="162">
        <v>0.14699999999999999</v>
      </c>
      <c r="F3126" s="164" t="s">
        <v>48</v>
      </c>
      <c r="G3126" s="389">
        <v>141.58359999999999</v>
      </c>
      <c r="H3126" s="389"/>
      <c r="I3126" s="386"/>
      <c r="J3126" s="174">
        <v>20.812799999999999</v>
      </c>
    </row>
    <row r="3127" spans="1:10" ht="24" customHeight="1" x14ac:dyDescent="0.2">
      <c r="A3127" s="172" t="s">
        <v>137</v>
      </c>
      <c r="B3127" s="161" t="s">
        <v>110</v>
      </c>
      <c r="C3127" s="172" t="s">
        <v>551</v>
      </c>
      <c r="D3127" s="172" t="s">
        <v>552</v>
      </c>
      <c r="E3127" s="162">
        <v>0.2606</v>
      </c>
      <c r="F3127" s="164" t="s">
        <v>48</v>
      </c>
      <c r="G3127" s="389">
        <v>139.33359999999999</v>
      </c>
      <c r="H3127" s="389"/>
      <c r="I3127" s="386"/>
      <c r="J3127" s="174">
        <v>36.310299999999998</v>
      </c>
    </row>
    <row r="3128" spans="1:10" ht="24" customHeight="1" x14ac:dyDescent="0.2">
      <c r="A3128" s="172" t="s">
        <v>137</v>
      </c>
      <c r="B3128" s="161" t="s">
        <v>110</v>
      </c>
      <c r="C3128" s="172" t="s">
        <v>607</v>
      </c>
      <c r="D3128" s="172" t="s">
        <v>608</v>
      </c>
      <c r="E3128" s="162">
        <v>0.52829000000000004</v>
      </c>
      <c r="F3128" s="164" t="s">
        <v>48</v>
      </c>
      <c r="G3128" s="389">
        <v>121.5836</v>
      </c>
      <c r="H3128" s="389"/>
      <c r="I3128" s="386"/>
      <c r="J3128" s="174">
        <v>64.231399999999994</v>
      </c>
    </row>
    <row r="3129" spans="1:10" ht="20.100000000000001" customHeight="1" x14ac:dyDescent="0.2">
      <c r="A3129" s="345"/>
      <c r="B3129" s="345"/>
      <c r="C3129" s="345"/>
      <c r="D3129" s="345"/>
      <c r="E3129" s="345"/>
      <c r="F3129" s="345" t="s">
        <v>530</v>
      </c>
      <c r="G3129" s="345"/>
      <c r="H3129" s="345"/>
      <c r="I3129" s="345"/>
      <c r="J3129" s="163">
        <v>204.4238</v>
      </c>
    </row>
    <row r="3130" spans="1:10" ht="20.100000000000001" customHeight="1" x14ac:dyDescent="0.2">
      <c r="A3130" s="168" t="s">
        <v>533</v>
      </c>
      <c r="B3130" s="133" t="s">
        <v>9</v>
      </c>
      <c r="C3130" s="168" t="s">
        <v>137</v>
      </c>
      <c r="D3130" s="168" t="s">
        <v>534</v>
      </c>
      <c r="E3130" s="133" t="s">
        <v>8</v>
      </c>
      <c r="F3130" s="133" t="s">
        <v>471</v>
      </c>
      <c r="G3130" s="169" t="s">
        <v>268</v>
      </c>
      <c r="H3130" s="350" t="s">
        <v>513</v>
      </c>
      <c r="I3130" s="350"/>
      <c r="J3130" s="133" t="s">
        <v>473</v>
      </c>
    </row>
    <row r="3131" spans="1:10" ht="39" customHeight="1" x14ac:dyDescent="0.2">
      <c r="A3131" s="170" t="s">
        <v>535</v>
      </c>
      <c r="B3131" s="155" t="s">
        <v>110</v>
      </c>
      <c r="C3131" s="170" t="s">
        <v>1106</v>
      </c>
      <c r="D3131" s="170" t="s">
        <v>553</v>
      </c>
      <c r="E3131" s="155">
        <v>5914647</v>
      </c>
      <c r="F3131" s="157">
        <v>0.79613999999999996</v>
      </c>
      <c r="G3131" s="156" t="s">
        <v>120</v>
      </c>
      <c r="H3131" s="388">
        <v>1.85</v>
      </c>
      <c r="I3131" s="387"/>
      <c r="J3131" s="173">
        <v>1.4729000000000001</v>
      </c>
    </row>
    <row r="3132" spans="1:10" ht="39" customHeight="1" x14ac:dyDescent="0.2">
      <c r="A3132" s="170" t="s">
        <v>535</v>
      </c>
      <c r="B3132" s="155" t="s">
        <v>110</v>
      </c>
      <c r="C3132" s="170" t="s">
        <v>882</v>
      </c>
      <c r="D3132" s="170" t="s">
        <v>553</v>
      </c>
      <c r="E3132" s="155">
        <v>5914647</v>
      </c>
      <c r="F3132" s="157">
        <v>0.2205</v>
      </c>
      <c r="G3132" s="156" t="s">
        <v>120</v>
      </c>
      <c r="H3132" s="388">
        <v>1.85</v>
      </c>
      <c r="I3132" s="387"/>
      <c r="J3132" s="173">
        <v>0.40789999999999998</v>
      </c>
    </row>
    <row r="3133" spans="1:10" ht="39" customHeight="1" x14ac:dyDescent="0.2">
      <c r="A3133" s="170" t="s">
        <v>535</v>
      </c>
      <c r="B3133" s="155" t="s">
        <v>110</v>
      </c>
      <c r="C3133" s="170" t="s">
        <v>551</v>
      </c>
      <c r="D3133" s="170" t="s">
        <v>553</v>
      </c>
      <c r="E3133" s="155">
        <v>5914647</v>
      </c>
      <c r="F3133" s="157">
        <v>0.39090000000000003</v>
      </c>
      <c r="G3133" s="156" t="s">
        <v>120</v>
      </c>
      <c r="H3133" s="388">
        <v>1.85</v>
      </c>
      <c r="I3133" s="387"/>
      <c r="J3133" s="173">
        <v>0.72319999999999995</v>
      </c>
    </row>
    <row r="3134" spans="1:10" ht="39" customHeight="1" x14ac:dyDescent="0.2">
      <c r="A3134" s="170" t="s">
        <v>535</v>
      </c>
      <c r="B3134" s="155" t="s">
        <v>110</v>
      </c>
      <c r="C3134" s="170" t="s">
        <v>607</v>
      </c>
      <c r="D3134" s="170" t="s">
        <v>553</v>
      </c>
      <c r="E3134" s="155">
        <v>5914647</v>
      </c>
      <c r="F3134" s="157">
        <v>0.79244000000000003</v>
      </c>
      <c r="G3134" s="156" t="s">
        <v>120</v>
      </c>
      <c r="H3134" s="388">
        <v>1.85</v>
      </c>
      <c r="I3134" s="387"/>
      <c r="J3134" s="173">
        <v>1.466</v>
      </c>
    </row>
    <row r="3135" spans="1:10" ht="20.100000000000001" customHeight="1" x14ac:dyDescent="0.2">
      <c r="A3135" s="345"/>
      <c r="B3135" s="345"/>
      <c r="C3135" s="345"/>
      <c r="D3135" s="345"/>
      <c r="E3135" s="345"/>
      <c r="F3135" s="345" t="s">
        <v>537</v>
      </c>
      <c r="G3135" s="345"/>
      <c r="H3135" s="345"/>
      <c r="I3135" s="345"/>
      <c r="J3135" s="163">
        <v>4.07</v>
      </c>
    </row>
    <row r="3136" spans="1:10" ht="20.100000000000001" customHeight="1" x14ac:dyDescent="0.2">
      <c r="A3136" s="168" t="s">
        <v>538</v>
      </c>
      <c r="B3136" s="133" t="s">
        <v>9</v>
      </c>
      <c r="C3136" s="168" t="s">
        <v>137</v>
      </c>
      <c r="D3136" s="168" t="s">
        <v>539</v>
      </c>
      <c r="E3136" s="133" t="s">
        <v>471</v>
      </c>
      <c r="F3136" s="133" t="s">
        <v>268</v>
      </c>
      <c r="G3136" s="348" t="s">
        <v>540</v>
      </c>
      <c r="H3136" s="350"/>
      <c r="I3136" s="350"/>
      <c r="J3136" s="133" t="s">
        <v>473</v>
      </c>
    </row>
    <row r="3137" spans="1:10" ht="20.100000000000001" customHeight="1" x14ac:dyDescent="0.2">
      <c r="A3137" s="169"/>
      <c r="B3137" s="169"/>
      <c r="C3137" s="169"/>
      <c r="D3137" s="169"/>
      <c r="E3137" s="169"/>
      <c r="F3137" s="169"/>
      <c r="G3137" s="169" t="s">
        <v>541</v>
      </c>
      <c r="H3137" s="169" t="s">
        <v>542</v>
      </c>
      <c r="I3137" s="169" t="s">
        <v>543</v>
      </c>
      <c r="J3137" s="169"/>
    </row>
    <row r="3138" spans="1:10" ht="50.1" customHeight="1" x14ac:dyDescent="0.2">
      <c r="A3138" s="170" t="s">
        <v>539</v>
      </c>
      <c r="B3138" s="155" t="s">
        <v>110</v>
      </c>
      <c r="C3138" s="170" t="s">
        <v>1106</v>
      </c>
      <c r="D3138" s="170" t="s">
        <v>1108</v>
      </c>
      <c r="E3138" s="157">
        <v>0.79613999999999996</v>
      </c>
      <c r="F3138" s="156" t="s">
        <v>341</v>
      </c>
      <c r="G3138" s="155" t="s">
        <v>1137</v>
      </c>
      <c r="H3138" s="155" t="s">
        <v>1138</v>
      </c>
      <c r="I3138" s="155" t="s">
        <v>1139</v>
      </c>
      <c r="J3138" s="173">
        <v>0</v>
      </c>
    </row>
    <row r="3139" spans="1:10" ht="50.1" customHeight="1" x14ac:dyDescent="0.2">
      <c r="A3139" s="170" t="s">
        <v>539</v>
      </c>
      <c r="B3139" s="155" t="s">
        <v>110</v>
      </c>
      <c r="C3139" s="170" t="s">
        <v>882</v>
      </c>
      <c r="D3139" s="170" t="s">
        <v>885</v>
      </c>
      <c r="E3139" s="157">
        <v>0.2205</v>
      </c>
      <c r="F3139" s="156" t="s">
        <v>341</v>
      </c>
      <c r="G3139" s="155" t="s">
        <v>1137</v>
      </c>
      <c r="H3139" s="155" t="s">
        <v>1138</v>
      </c>
      <c r="I3139" s="155" t="s">
        <v>1139</v>
      </c>
      <c r="J3139" s="173">
        <v>0</v>
      </c>
    </row>
    <row r="3140" spans="1:10" ht="50.1" customHeight="1" x14ac:dyDescent="0.2">
      <c r="A3140" s="170" t="s">
        <v>539</v>
      </c>
      <c r="B3140" s="155" t="s">
        <v>110</v>
      </c>
      <c r="C3140" s="170" t="s">
        <v>551</v>
      </c>
      <c r="D3140" s="170" t="s">
        <v>554</v>
      </c>
      <c r="E3140" s="157">
        <v>0.39090000000000003</v>
      </c>
      <c r="F3140" s="156" t="s">
        <v>341</v>
      </c>
      <c r="G3140" s="155" t="s">
        <v>1137</v>
      </c>
      <c r="H3140" s="155" t="s">
        <v>1138</v>
      </c>
      <c r="I3140" s="155" t="s">
        <v>1139</v>
      </c>
      <c r="J3140" s="173">
        <v>0</v>
      </c>
    </row>
    <row r="3141" spans="1:10" ht="50.1" customHeight="1" x14ac:dyDescent="0.2">
      <c r="A3141" s="170" t="s">
        <v>539</v>
      </c>
      <c r="B3141" s="155" t="s">
        <v>110</v>
      </c>
      <c r="C3141" s="170" t="s">
        <v>607</v>
      </c>
      <c r="D3141" s="170" t="s">
        <v>611</v>
      </c>
      <c r="E3141" s="157">
        <v>0.79244000000000003</v>
      </c>
      <c r="F3141" s="156" t="s">
        <v>341</v>
      </c>
      <c r="G3141" s="155" t="s">
        <v>1137</v>
      </c>
      <c r="H3141" s="155" t="s">
        <v>1138</v>
      </c>
      <c r="I3141" s="155" t="s">
        <v>1139</v>
      </c>
      <c r="J3141" s="173">
        <v>0</v>
      </c>
    </row>
    <row r="3142" spans="1:10" ht="20.100000000000001" customHeight="1" x14ac:dyDescent="0.2">
      <c r="A3142" s="345"/>
      <c r="B3142" s="345"/>
      <c r="C3142" s="345"/>
      <c r="D3142" s="345"/>
      <c r="E3142" s="345"/>
      <c r="F3142" s="345" t="s">
        <v>547</v>
      </c>
      <c r="G3142" s="345"/>
      <c r="H3142" s="345"/>
      <c r="I3142" s="345"/>
      <c r="J3142" s="163">
        <v>0</v>
      </c>
    </row>
    <row r="3143" spans="1:10" ht="25.5" x14ac:dyDescent="0.2">
      <c r="A3143" s="171"/>
      <c r="B3143" s="171"/>
      <c r="C3143" s="171"/>
      <c r="D3143" s="171"/>
      <c r="E3143" s="171" t="s">
        <v>465</v>
      </c>
      <c r="F3143" s="159">
        <v>0.63038699416858102</v>
      </c>
      <c r="G3143" s="171" t="s">
        <v>466</v>
      </c>
      <c r="H3143" s="159">
        <v>0</v>
      </c>
      <c r="I3143" s="171" t="s">
        <v>467</v>
      </c>
      <c r="J3143" s="159">
        <v>0.63038699416858102</v>
      </c>
    </row>
    <row r="3144" spans="1:10" ht="15" thickBot="1" x14ac:dyDescent="0.25">
      <c r="A3144" s="171"/>
      <c r="B3144" s="171"/>
      <c r="C3144" s="171"/>
      <c r="D3144" s="171"/>
      <c r="E3144" s="171" t="s">
        <v>468</v>
      </c>
      <c r="F3144" s="159">
        <v>51.83</v>
      </c>
      <c r="G3144" s="171"/>
      <c r="H3144" s="384" t="s">
        <v>469</v>
      </c>
      <c r="I3144" s="384"/>
      <c r="J3144" s="159">
        <v>273.52</v>
      </c>
    </row>
    <row r="3145" spans="1:10" ht="0.95" customHeight="1" thickTop="1" x14ac:dyDescent="0.2">
      <c r="A3145" s="160"/>
      <c r="B3145" s="160"/>
      <c r="C3145" s="160"/>
      <c r="D3145" s="160"/>
      <c r="E3145" s="160"/>
      <c r="F3145" s="160"/>
      <c r="G3145" s="160"/>
      <c r="H3145" s="160"/>
      <c r="I3145" s="160"/>
      <c r="J3145" s="160"/>
    </row>
    <row r="3146" spans="1:10" ht="18" customHeight="1" x14ac:dyDescent="0.2">
      <c r="A3146" s="168"/>
      <c r="B3146" s="133" t="s">
        <v>8</v>
      </c>
      <c r="C3146" s="168" t="s">
        <v>9</v>
      </c>
      <c r="D3146" s="168" t="s">
        <v>10</v>
      </c>
      <c r="E3146" s="349" t="s">
        <v>454</v>
      </c>
      <c r="F3146" s="349"/>
      <c r="G3146" s="169" t="s">
        <v>11</v>
      </c>
      <c r="H3146" s="133" t="s">
        <v>12</v>
      </c>
      <c r="I3146" s="133" t="s">
        <v>13</v>
      </c>
      <c r="J3146" s="133" t="s">
        <v>15</v>
      </c>
    </row>
    <row r="3147" spans="1:10" ht="26.1" customHeight="1" x14ac:dyDescent="0.2">
      <c r="A3147" s="138" t="s">
        <v>133</v>
      </c>
      <c r="B3147" s="139" t="s">
        <v>1109</v>
      </c>
      <c r="C3147" s="138" t="s">
        <v>110</v>
      </c>
      <c r="D3147" s="138" t="s">
        <v>595</v>
      </c>
      <c r="E3147" s="385" t="s">
        <v>449</v>
      </c>
      <c r="F3147" s="385"/>
      <c r="G3147" s="140" t="s">
        <v>120</v>
      </c>
      <c r="H3147" s="154">
        <v>1</v>
      </c>
      <c r="I3147" s="141">
        <v>169.96</v>
      </c>
      <c r="J3147" s="141">
        <v>169.96</v>
      </c>
    </row>
    <row r="3148" spans="1:10" ht="15" customHeight="1" x14ac:dyDescent="0.2">
      <c r="A3148" s="349" t="s">
        <v>165</v>
      </c>
      <c r="B3148" s="350" t="s">
        <v>8</v>
      </c>
      <c r="C3148" s="349" t="s">
        <v>9</v>
      </c>
      <c r="D3148" s="349" t="s">
        <v>501</v>
      </c>
      <c r="E3148" s="350" t="s">
        <v>471</v>
      </c>
      <c r="F3148" s="348" t="s">
        <v>502</v>
      </c>
      <c r="G3148" s="350"/>
      <c r="H3148" s="348" t="s">
        <v>503</v>
      </c>
      <c r="I3148" s="350"/>
      <c r="J3148" s="350" t="s">
        <v>473</v>
      </c>
    </row>
    <row r="3149" spans="1:10" ht="15" customHeight="1" x14ac:dyDescent="0.2">
      <c r="A3149" s="350"/>
      <c r="B3149" s="350"/>
      <c r="C3149" s="350"/>
      <c r="D3149" s="350"/>
      <c r="E3149" s="350"/>
      <c r="F3149" s="133" t="s">
        <v>504</v>
      </c>
      <c r="G3149" s="133" t="s">
        <v>505</v>
      </c>
      <c r="H3149" s="133" t="s">
        <v>504</v>
      </c>
      <c r="I3149" s="133" t="s">
        <v>505</v>
      </c>
      <c r="J3149" s="350"/>
    </row>
    <row r="3150" spans="1:10" ht="24" customHeight="1" x14ac:dyDescent="0.2">
      <c r="A3150" s="172" t="s">
        <v>137</v>
      </c>
      <c r="B3150" s="161" t="s">
        <v>1110</v>
      </c>
      <c r="C3150" s="172" t="s">
        <v>110</v>
      </c>
      <c r="D3150" s="172" t="s">
        <v>1111</v>
      </c>
      <c r="E3150" s="162">
        <v>1</v>
      </c>
      <c r="F3150" s="165">
        <v>1</v>
      </c>
      <c r="G3150" s="165">
        <v>0</v>
      </c>
      <c r="H3150" s="174">
        <v>189.59800000000001</v>
      </c>
      <c r="I3150" s="174">
        <v>113.4335</v>
      </c>
      <c r="J3150" s="174">
        <v>189.59800000000001</v>
      </c>
    </row>
    <row r="3151" spans="1:10" ht="26.1" customHeight="1" x14ac:dyDescent="0.2">
      <c r="A3151" s="172" t="s">
        <v>137</v>
      </c>
      <c r="B3151" s="161" t="s">
        <v>887</v>
      </c>
      <c r="C3151" s="172" t="s">
        <v>110</v>
      </c>
      <c r="D3151" s="172" t="s">
        <v>888</v>
      </c>
      <c r="E3151" s="162">
        <v>1</v>
      </c>
      <c r="F3151" s="165">
        <v>0.86</v>
      </c>
      <c r="G3151" s="165">
        <v>0.14000000000000001</v>
      </c>
      <c r="H3151" s="174">
        <v>213.10230000000001</v>
      </c>
      <c r="I3151" s="174">
        <v>106.6153</v>
      </c>
      <c r="J3151" s="174">
        <v>198.19409999999999</v>
      </c>
    </row>
    <row r="3152" spans="1:10" ht="24" customHeight="1" x14ac:dyDescent="0.2">
      <c r="A3152" s="172" t="s">
        <v>137</v>
      </c>
      <c r="B3152" s="161" t="s">
        <v>1112</v>
      </c>
      <c r="C3152" s="172" t="s">
        <v>110</v>
      </c>
      <c r="D3152" s="172" t="s">
        <v>1113</v>
      </c>
      <c r="E3152" s="162">
        <v>1</v>
      </c>
      <c r="F3152" s="165">
        <v>1</v>
      </c>
      <c r="G3152" s="165">
        <v>0</v>
      </c>
      <c r="H3152" s="174">
        <v>418.68329999999997</v>
      </c>
      <c r="I3152" s="174">
        <v>29.7026</v>
      </c>
      <c r="J3152" s="174">
        <v>418.68329999999997</v>
      </c>
    </row>
    <row r="3153" spans="1:10" ht="26.1" customHeight="1" x14ac:dyDescent="0.2">
      <c r="A3153" s="172" t="s">
        <v>137</v>
      </c>
      <c r="B3153" s="161" t="s">
        <v>571</v>
      </c>
      <c r="C3153" s="172" t="s">
        <v>110</v>
      </c>
      <c r="D3153" s="172" t="s">
        <v>572</v>
      </c>
      <c r="E3153" s="162">
        <v>2</v>
      </c>
      <c r="F3153" s="165">
        <v>1</v>
      </c>
      <c r="G3153" s="165">
        <v>0</v>
      </c>
      <c r="H3153" s="174">
        <v>100.6741</v>
      </c>
      <c r="I3153" s="174">
        <v>65.310100000000006</v>
      </c>
      <c r="J3153" s="174">
        <v>201.34819999999999</v>
      </c>
    </row>
    <row r="3154" spans="1:10" ht="26.1" customHeight="1" x14ac:dyDescent="0.2">
      <c r="A3154" s="172" t="s">
        <v>137</v>
      </c>
      <c r="B3154" s="161" t="s">
        <v>1114</v>
      </c>
      <c r="C3154" s="172" t="s">
        <v>110</v>
      </c>
      <c r="D3154" s="172" t="s">
        <v>1115</v>
      </c>
      <c r="E3154" s="162">
        <v>1</v>
      </c>
      <c r="F3154" s="165">
        <v>1</v>
      </c>
      <c r="G3154" s="165">
        <v>0</v>
      </c>
      <c r="H3154" s="174">
        <v>1841.3605</v>
      </c>
      <c r="I3154" s="174">
        <v>919.83240000000001</v>
      </c>
      <c r="J3154" s="174">
        <v>1841.3605</v>
      </c>
    </row>
    <row r="3155" spans="1:10" ht="20.100000000000001" customHeight="1" x14ac:dyDescent="0.2">
      <c r="A3155" s="345"/>
      <c r="B3155" s="345"/>
      <c r="C3155" s="345"/>
      <c r="D3155" s="345"/>
      <c r="E3155" s="345"/>
      <c r="F3155" s="345" t="s">
        <v>508</v>
      </c>
      <c r="G3155" s="345"/>
      <c r="H3155" s="345"/>
      <c r="I3155" s="345"/>
      <c r="J3155" s="163">
        <v>2849.1840999999999</v>
      </c>
    </row>
    <row r="3156" spans="1:10" ht="20.100000000000001" customHeight="1" x14ac:dyDescent="0.2">
      <c r="A3156" s="168" t="s">
        <v>169</v>
      </c>
      <c r="B3156" s="133" t="s">
        <v>8</v>
      </c>
      <c r="C3156" s="168" t="s">
        <v>9</v>
      </c>
      <c r="D3156" s="168" t="s">
        <v>470</v>
      </c>
      <c r="E3156" s="133" t="s">
        <v>471</v>
      </c>
      <c r="F3156" s="350" t="s">
        <v>472</v>
      </c>
      <c r="G3156" s="350"/>
      <c r="H3156" s="350"/>
      <c r="I3156" s="350"/>
      <c r="J3156" s="133" t="s">
        <v>473</v>
      </c>
    </row>
    <row r="3157" spans="1:10" ht="24" customHeight="1" x14ac:dyDescent="0.2">
      <c r="A3157" s="172" t="s">
        <v>137</v>
      </c>
      <c r="B3157" s="161" t="s">
        <v>121</v>
      </c>
      <c r="C3157" s="172" t="s">
        <v>110</v>
      </c>
      <c r="D3157" s="172" t="s">
        <v>122</v>
      </c>
      <c r="E3157" s="162">
        <v>4</v>
      </c>
      <c r="F3157" s="172"/>
      <c r="G3157" s="172"/>
      <c r="H3157" s="172"/>
      <c r="I3157" s="174">
        <v>23.782399999999999</v>
      </c>
      <c r="J3157" s="174">
        <v>95.129599999999996</v>
      </c>
    </row>
    <row r="3158" spans="1:10" ht="20.100000000000001" customHeight="1" x14ac:dyDescent="0.2">
      <c r="A3158" s="345"/>
      <c r="B3158" s="345"/>
      <c r="C3158" s="345"/>
      <c r="D3158" s="345"/>
      <c r="E3158" s="345"/>
      <c r="F3158" s="345" t="s">
        <v>474</v>
      </c>
      <c r="G3158" s="345"/>
      <c r="H3158" s="345"/>
      <c r="I3158" s="345"/>
      <c r="J3158" s="163">
        <v>95.129599999999996</v>
      </c>
    </row>
    <row r="3159" spans="1:10" ht="20.100000000000001" customHeight="1" x14ac:dyDescent="0.2">
      <c r="A3159" s="345"/>
      <c r="B3159" s="345"/>
      <c r="C3159" s="345"/>
      <c r="D3159" s="345"/>
      <c r="E3159" s="345"/>
      <c r="F3159" s="345" t="s">
        <v>475</v>
      </c>
      <c r="G3159" s="345"/>
      <c r="H3159" s="345"/>
      <c r="I3159" s="345"/>
      <c r="J3159" s="163">
        <v>0</v>
      </c>
    </row>
    <row r="3160" spans="1:10" ht="20.100000000000001" customHeight="1" x14ac:dyDescent="0.2">
      <c r="A3160" s="345"/>
      <c r="B3160" s="345"/>
      <c r="C3160" s="345"/>
      <c r="D3160" s="345"/>
      <c r="E3160" s="345"/>
      <c r="F3160" s="345" t="s">
        <v>476</v>
      </c>
      <c r="G3160" s="345"/>
      <c r="H3160" s="345"/>
      <c r="I3160" s="345"/>
      <c r="J3160" s="163">
        <v>2944.3137000000002</v>
      </c>
    </row>
    <row r="3161" spans="1:10" ht="20.100000000000001" customHeight="1" x14ac:dyDescent="0.2">
      <c r="A3161" s="345"/>
      <c r="B3161" s="345"/>
      <c r="C3161" s="345"/>
      <c r="D3161" s="345"/>
      <c r="E3161" s="345"/>
      <c r="F3161" s="345" t="s">
        <v>477</v>
      </c>
      <c r="G3161" s="345"/>
      <c r="H3161" s="345"/>
      <c r="I3161" s="345"/>
      <c r="J3161" s="163">
        <v>0.12970000000000001</v>
      </c>
    </row>
    <row r="3162" spans="1:10" ht="20.100000000000001" customHeight="1" x14ac:dyDescent="0.2">
      <c r="A3162" s="345"/>
      <c r="B3162" s="345"/>
      <c r="C3162" s="345"/>
      <c r="D3162" s="345"/>
      <c r="E3162" s="345"/>
      <c r="F3162" s="345" t="s">
        <v>478</v>
      </c>
      <c r="G3162" s="345"/>
      <c r="H3162" s="345"/>
      <c r="I3162" s="345"/>
      <c r="J3162" s="163">
        <v>1.8163</v>
      </c>
    </row>
    <row r="3163" spans="1:10" ht="20.100000000000001" customHeight="1" x14ac:dyDescent="0.2">
      <c r="A3163" s="345"/>
      <c r="B3163" s="345"/>
      <c r="C3163" s="345"/>
      <c r="D3163" s="345"/>
      <c r="E3163" s="345"/>
      <c r="F3163" s="345" t="s">
        <v>479</v>
      </c>
      <c r="G3163" s="345"/>
      <c r="H3163" s="345"/>
      <c r="I3163" s="345"/>
      <c r="J3163" s="163">
        <v>99.6</v>
      </c>
    </row>
    <row r="3164" spans="1:10" ht="20.100000000000001" customHeight="1" x14ac:dyDescent="0.2">
      <c r="A3164" s="345"/>
      <c r="B3164" s="345"/>
      <c r="C3164" s="345"/>
      <c r="D3164" s="345"/>
      <c r="E3164" s="345"/>
      <c r="F3164" s="345" t="s">
        <v>480</v>
      </c>
      <c r="G3164" s="345"/>
      <c r="H3164" s="345"/>
      <c r="I3164" s="345"/>
      <c r="J3164" s="163">
        <v>29.561399999999999</v>
      </c>
    </row>
    <row r="3165" spans="1:10" ht="20.100000000000001" customHeight="1" x14ac:dyDescent="0.2">
      <c r="A3165" s="168" t="s">
        <v>179</v>
      </c>
      <c r="B3165" s="133" t="s">
        <v>9</v>
      </c>
      <c r="C3165" s="168" t="s">
        <v>8</v>
      </c>
      <c r="D3165" s="168" t="s">
        <v>521</v>
      </c>
      <c r="E3165" s="133" t="s">
        <v>471</v>
      </c>
      <c r="F3165" s="133" t="s">
        <v>268</v>
      </c>
      <c r="G3165" s="350" t="s">
        <v>513</v>
      </c>
      <c r="H3165" s="350"/>
      <c r="I3165" s="350"/>
      <c r="J3165" s="133" t="s">
        <v>473</v>
      </c>
    </row>
    <row r="3166" spans="1:10" ht="24" customHeight="1" x14ac:dyDescent="0.2">
      <c r="A3166" s="172" t="s">
        <v>137</v>
      </c>
      <c r="B3166" s="161" t="s">
        <v>110</v>
      </c>
      <c r="C3166" s="172" t="s">
        <v>1116</v>
      </c>
      <c r="D3166" s="172" t="s">
        <v>1117</v>
      </c>
      <c r="E3166" s="162">
        <v>2.7009999999999999E-2</v>
      </c>
      <c r="F3166" s="164" t="s">
        <v>48</v>
      </c>
      <c r="G3166" s="389">
        <v>135.8245</v>
      </c>
      <c r="H3166" s="389"/>
      <c r="I3166" s="386"/>
      <c r="J3166" s="174">
        <v>3.6686000000000001</v>
      </c>
    </row>
    <row r="3167" spans="1:10" ht="24" customHeight="1" x14ac:dyDescent="0.2">
      <c r="A3167" s="172" t="s">
        <v>137</v>
      </c>
      <c r="B3167" s="161" t="s">
        <v>110</v>
      </c>
      <c r="C3167" s="172" t="s">
        <v>1106</v>
      </c>
      <c r="D3167" s="172" t="s">
        <v>1107</v>
      </c>
      <c r="E3167" s="162">
        <v>9.0029999999999999E-2</v>
      </c>
      <c r="F3167" s="164" t="s">
        <v>48</v>
      </c>
      <c r="G3167" s="389">
        <v>156.51009999999999</v>
      </c>
      <c r="H3167" s="389"/>
      <c r="I3167" s="386"/>
      <c r="J3167" s="174">
        <v>14.0906</v>
      </c>
    </row>
    <row r="3168" spans="1:10" ht="24" customHeight="1" x14ac:dyDescent="0.2">
      <c r="A3168" s="172" t="s">
        <v>137</v>
      </c>
      <c r="B3168" s="161" t="s">
        <v>110</v>
      </c>
      <c r="C3168" s="172" t="s">
        <v>882</v>
      </c>
      <c r="D3168" s="172" t="s">
        <v>883</v>
      </c>
      <c r="E3168" s="162">
        <v>3.2149999999999998E-2</v>
      </c>
      <c r="F3168" s="164" t="s">
        <v>48</v>
      </c>
      <c r="G3168" s="389">
        <v>141.58359999999999</v>
      </c>
      <c r="H3168" s="389"/>
      <c r="I3168" s="386"/>
      <c r="J3168" s="174">
        <v>4.5518999999999998</v>
      </c>
    </row>
    <row r="3169" spans="1:10" ht="24" customHeight="1" x14ac:dyDescent="0.2">
      <c r="A3169" s="172" t="s">
        <v>137</v>
      </c>
      <c r="B3169" s="161" t="s">
        <v>110</v>
      </c>
      <c r="C3169" s="172" t="s">
        <v>1118</v>
      </c>
      <c r="D3169" s="172" t="s">
        <v>1119</v>
      </c>
      <c r="E3169" s="162">
        <v>14.4636</v>
      </c>
      <c r="F3169" s="164" t="s">
        <v>524</v>
      </c>
      <c r="G3169" s="389">
        <v>0.46949999999999997</v>
      </c>
      <c r="H3169" s="389"/>
      <c r="I3169" s="386"/>
      <c r="J3169" s="174">
        <v>6.7907000000000002</v>
      </c>
    </row>
    <row r="3170" spans="1:10" ht="24" customHeight="1" x14ac:dyDescent="0.2">
      <c r="A3170" s="172" t="s">
        <v>137</v>
      </c>
      <c r="B3170" s="161" t="s">
        <v>110</v>
      </c>
      <c r="C3170" s="172" t="s">
        <v>1120</v>
      </c>
      <c r="D3170" s="172" t="s">
        <v>1121</v>
      </c>
      <c r="E3170" s="162">
        <v>8</v>
      </c>
      <c r="F3170" s="164" t="s">
        <v>529</v>
      </c>
      <c r="G3170" s="389">
        <v>5.6440000000000001</v>
      </c>
      <c r="H3170" s="389"/>
      <c r="I3170" s="386"/>
      <c r="J3170" s="174">
        <v>45.152000000000001</v>
      </c>
    </row>
    <row r="3171" spans="1:10" ht="24" customHeight="1" x14ac:dyDescent="0.2">
      <c r="A3171" s="172" t="s">
        <v>137</v>
      </c>
      <c r="B3171" s="161" t="s">
        <v>110</v>
      </c>
      <c r="C3171" s="172" t="s">
        <v>1122</v>
      </c>
      <c r="D3171" s="172" t="s">
        <v>1123</v>
      </c>
      <c r="E3171" s="162">
        <v>0.1479</v>
      </c>
      <c r="F3171" s="164" t="s">
        <v>48</v>
      </c>
      <c r="G3171" s="389">
        <v>144.72839999999999</v>
      </c>
      <c r="H3171" s="389"/>
      <c r="I3171" s="386"/>
      <c r="J3171" s="174">
        <v>21.4053</v>
      </c>
    </row>
    <row r="3172" spans="1:10" ht="24" customHeight="1" x14ac:dyDescent="0.2">
      <c r="A3172" s="172" t="s">
        <v>137</v>
      </c>
      <c r="B3172" s="161" t="s">
        <v>110</v>
      </c>
      <c r="C3172" s="172" t="s">
        <v>607</v>
      </c>
      <c r="D3172" s="172" t="s">
        <v>608</v>
      </c>
      <c r="E3172" s="162">
        <v>0.33631</v>
      </c>
      <c r="F3172" s="164" t="s">
        <v>48</v>
      </c>
      <c r="G3172" s="389">
        <v>121.5836</v>
      </c>
      <c r="H3172" s="389"/>
      <c r="I3172" s="386"/>
      <c r="J3172" s="174">
        <v>40.889800000000001</v>
      </c>
    </row>
    <row r="3173" spans="1:10" ht="20.100000000000001" customHeight="1" x14ac:dyDescent="0.2">
      <c r="A3173" s="345"/>
      <c r="B3173" s="345"/>
      <c r="C3173" s="345"/>
      <c r="D3173" s="345"/>
      <c r="E3173" s="345"/>
      <c r="F3173" s="345" t="s">
        <v>530</v>
      </c>
      <c r="G3173" s="345"/>
      <c r="H3173" s="345"/>
      <c r="I3173" s="345"/>
      <c r="J3173" s="163">
        <v>136.5489</v>
      </c>
    </row>
    <row r="3174" spans="1:10" ht="20.100000000000001" customHeight="1" x14ac:dyDescent="0.2">
      <c r="A3174" s="168" t="s">
        <v>533</v>
      </c>
      <c r="B3174" s="133" t="s">
        <v>9</v>
      </c>
      <c r="C3174" s="168" t="s">
        <v>137</v>
      </c>
      <c r="D3174" s="168" t="s">
        <v>534</v>
      </c>
      <c r="E3174" s="133" t="s">
        <v>8</v>
      </c>
      <c r="F3174" s="133" t="s">
        <v>471</v>
      </c>
      <c r="G3174" s="169" t="s">
        <v>268</v>
      </c>
      <c r="H3174" s="350" t="s">
        <v>513</v>
      </c>
      <c r="I3174" s="350"/>
      <c r="J3174" s="133" t="s">
        <v>473</v>
      </c>
    </row>
    <row r="3175" spans="1:10" ht="39" customHeight="1" x14ac:dyDescent="0.2">
      <c r="A3175" s="170" t="s">
        <v>535</v>
      </c>
      <c r="B3175" s="155" t="s">
        <v>110</v>
      </c>
      <c r="C3175" s="170" t="s">
        <v>1116</v>
      </c>
      <c r="D3175" s="170" t="s">
        <v>553</v>
      </c>
      <c r="E3175" s="155">
        <v>5914647</v>
      </c>
      <c r="F3175" s="157">
        <v>4.052E-2</v>
      </c>
      <c r="G3175" s="156" t="s">
        <v>120</v>
      </c>
      <c r="H3175" s="388">
        <v>1.85</v>
      </c>
      <c r="I3175" s="387"/>
      <c r="J3175" s="173">
        <v>7.4999999999999997E-2</v>
      </c>
    </row>
    <row r="3176" spans="1:10" ht="39" customHeight="1" x14ac:dyDescent="0.2">
      <c r="A3176" s="170" t="s">
        <v>535</v>
      </c>
      <c r="B3176" s="155" t="s">
        <v>110</v>
      </c>
      <c r="C3176" s="170" t="s">
        <v>1106</v>
      </c>
      <c r="D3176" s="170" t="s">
        <v>553</v>
      </c>
      <c r="E3176" s="155">
        <v>5914647</v>
      </c>
      <c r="F3176" s="157">
        <v>0.13505</v>
      </c>
      <c r="G3176" s="156" t="s">
        <v>120</v>
      </c>
      <c r="H3176" s="388">
        <v>1.85</v>
      </c>
      <c r="I3176" s="387"/>
      <c r="J3176" s="173">
        <v>0.24979999999999999</v>
      </c>
    </row>
    <row r="3177" spans="1:10" ht="39" customHeight="1" x14ac:dyDescent="0.2">
      <c r="A3177" s="170" t="s">
        <v>535</v>
      </c>
      <c r="B3177" s="155" t="s">
        <v>110</v>
      </c>
      <c r="C3177" s="170" t="s">
        <v>882</v>
      </c>
      <c r="D3177" s="170" t="s">
        <v>553</v>
      </c>
      <c r="E3177" s="155">
        <v>5914647</v>
      </c>
      <c r="F3177" s="157">
        <v>4.8230000000000002E-2</v>
      </c>
      <c r="G3177" s="156" t="s">
        <v>120</v>
      </c>
      <c r="H3177" s="388">
        <v>1.85</v>
      </c>
      <c r="I3177" s="387"/>
      <c r="J3177" s="173">
        <v>8.9200000000000002E-2</v>
      </c>
    </row>
    <row r="3178" spans="1:10" ht="26.1" customHeight="1" x14ac:dyDescent="0.2">
      <c r="A3178" s="170" t="s">
        <v>535</v>
      </c>
      <c r="B3178" s="155" t="s">
        <v>110</v>
      </c>
      <c r="C3178" s="170" t="s">
        <v>1118</v>
      </c>
      <c r="D3178" s="170" t="s">
        <v>844</v>
      </c>
      <c r="E3178" s="155">
        <v>5914363</v>
      </c>
      <c r="F3178" s="157">
        <v>1.4460000000000001E-2</v>
      </c>
      <c r="G3178" s="156" t="s">
        <v>120</v>
      </c>
      <c r="H3178" s="388">
        <v>19.28</v>
      </c>
      <c r="I3178" s="387"/>
      <c r="J3178" s="173">
        <v>0.27879999999999999</v>
      </c>
    </row>
    <row r="3179" spans="1:10" ht="39" customHeight="1" x14ac:dyDescent="0.2">
      <c r="A3179" s="170" t="s">
        <v>535</v>
      </c>
      <c r="B3179" s="155" t="s">
        <v>110</v>
      </c>
      <c r="C3179" s="170" t="s">
        <v>1122</v>
      </c>
      <c r="D3179" s="170" t="s">
        <v>553</v>
      </c>
      <c r="E3179" s="155">
        <v>5914647</v>
      </c>
      <c r="F3179" s="157">
        <v>0.22184999999999999</v>
      </c>
      <c r="G3179" s="156" t="s">
        <v>120</v>
      </c>
      <c r="H3179" s="388">
        <v>1.85</v>
      </c>
      <c r="I3179" s="387"/>
      <c r="J3179" s="173">
        <v>0.41039999999999999</v>
      </c>
    </row>
    <row r="3180" spans="1:10" ht="39" customHeight="1" x14ac:dyDescent="0.2">
      <c r="A3180" s="170" t="s">
        <v>535</v>
      </c>
      <c r="B3180" s="155" t="s">
        <v>110</v>
      </c>
      <c r="C3180" s="170" t="s">
        <v>607</v>
      </c>
      <c r="D3180" s="170" t="s">
        <v>553</v>
      </c>
      <c r="E3180" s="155">
        <v>5914647</v>
      </c>
      <c r="F3180" s="157">
        <v>0.50446999999999997</v>
      </c>
      <c r="G3180" s="156" t="s">
        <v>120</v>
      </c>
      <c r="H3180" s="388">
        <v>1.85</v>
      </c>
      <c r="I3180" s="387"/>
      <c r="J3180" s="173">
        <v>0.93330000000000002</v>
      </c>
    </row>
    <row r="3181" spans="1:10" ht="20.100000000000001" customHeight="1" x14ac:dyDescent="0.2">
      <c r="A3181" s="345"/>
      <c r="B3181" s="345"/>
      <c r="C3181" s="345"/>
      <c r="D3181" s="345"/>
      <c r="E3181" s="345"/>
      <c r="F3181" s="345" t="s">
        <v>537</v>
      </c>
      <c r="G3181" s="345"/>
      <c r="H3181" s="345"/>
      <c r="I3181" s="345"/>
      <c r="J3181" s="163">
        <v>2.0365000000000002</v>
      </c>
    </row>
    <row r="3182" spans="1:10" ht="20.100000000000001" customHeight="1" x14ac:dyDescent="0.2">
      <c r="A3182" s="168" t="s">
        <v>538</v>
      </c>
      <c r="B3182" s="133" t="s">
        <v>9</v>
      </c>
      <c r="C3182" s="168" t="s">
        <v>137</v>
      </c>
      <c r="D3182" s="168" t="s">
        <v>539</v>
      </c>
      <c r="E3182" s="133" t="s">
        <v>471</v>
      </c>
      <c r="F3182" s="133" t="s">
        <v>268</v>
      </c>
      <c r="G3182" s="348" t="s">
        <v>540</v>
      </c>
      <c r="H3182" s="350"/>
      <c r="I3182" s="350"/>
      <c r="J3182" s="133" t="s">
        <v>473</v>
      </c>
    </row>
    <row r="3183" spans="1:10" ht="20.100000000000001" customHeight="1" x14ac:dyDescent="0.2">
      <c r="A3183" s="169"/>
      <c r="B3183" s="169"/>
      <c r="C3183" s="169"/>
      <c r="D3183" s="169"/>
      <c r="E3183" s="169"/>
      <c r="F3183" s="169"/>
      <c r="G3183" s="169" t="s">
        <v>541</v>
      </c>
      <c r="H3183" s="169" t="s">
        <v>542</v>
      </c>
      <c r="I3183" s="169" t="s">
        <v>543</v>
      </c>
      <c r="J3183" s="169"/>
    </row>
    <row r="3184" spans="1:10" ht="50.1" customHeight="1" x14ac:dyDescent="0.2">
      <c r="A3184" s="170" t="s">
        <v>539</v>
      </c>
      <c r="B3184" s="155" t="s">
        <v>110</v>
      </c>
      <c r="C3184" s="170" t="s">
        <v>1116</v>
      </c>
      <c r="D3184" s="170" t="s">
        <v>1124</v>
      </c>
      <c r="E3184" s="157">
        <v>4.052E-2</v>
      </c>
      <c r="F3184" s="156" t="s">
        <v>341</v>
      </c>
      <c r="G3184" s="155" t="s">
        <v>1137</v>
      </c>
      <c r="H3184" s="155" t="s">
        <v>1138</v>
      </c>
      <c r="I3184" s="155" t="s">
        <v>1139</v>
      </c>
      <c r="J3184" s="173">
        <v>0</v>
      </c>
    </row>
    <row r="3185" spans="1:10" ht="50.1" customHeight="1" x14ac:dyDescent="0.2">
      <c r="A3185" s="170" t="s">
        <v>539</v>
      </c>
      <c r="B3185" s="155" t="s">
        <v>110</v>
      </c>
      <c r="C3185" s="170" t="s">
        <v>1106</v>
      </c>
      <c r="D3185" s="170" t="s">
        <v>1108</v>
      </c>
      <c r="E3185" s="157">
        <v>0.13505</v>
      </c>
      <c r="F3185" s="156" t="s">
        <v>341</v>
      </c>
      <c r="G3185" s="155" t="s">
        <v>1137</v>
      </c>
      <c r="H3185" s="155" t="s">
        <v>1138</v>
      </c>
      <c r="I3185" s="155" t="s">
        <v>1139</v>
      </c>
      <c r="J3185" s="173">
        <v>0</v>
      </c>
    </row>
    <row r="3186" spans="1:10" ht="50.1" customHeight="1" x14ac:dyDescent="0.2">
      <c r="A3186" s="170" t="s">
        <v>539</v>
      </c>
      <c r="B3186" s="155" t="s">
        <v>110</v>
      </c>
      <c r="C3186" s="170" t="s">
        <v>882</v>
      </c>
      <c r="D3186" s="170" t="s">
        <v>885</v>
      </c>
      <c r="E3186" s="157">
        <v>4.8230000000000002E-2</v>
      </c>
      <c r="F3186" s="156" t="s">
        <v>341</v>
      </c>
      <c r="G3186" s="155" t="s">
        <v>1137</v>
      </c>
      <c r="H3186" s="155" t="s">
        <v>1138</v>
      </c>
      <c r="I3186" s="155" t="s">
        <v>1139</v>
      </c>
      <c r="J3186" s="173">
        <v>0</v>
      </c>
    </row>
    <row r="3187" spans="1:10" ht="50.1" customHeight="1" x14ac:dyDescent="0.2">
      <c r="A3187" s="170" t="s">
        <v>539</v>
      </c>
      <c r="B3187" s="155" t="s">
        <v>110</v>
      </c>
      <c r="C3187" s="170" t="s">
        <v>1118</v>
      </c>
      <c r="D3187" s="170" t="s">
        <v>1125</v>
      </c>
      <c r="E3187" s="157">
        <v>1.4460000000000001E-2</v>
      </c>
      <c r="F3187" s="156" t="s">
        <v>341</v>
      </c>
      <c r="G3187" s="155" t="s">
        <v>1375</v>
      </c>
      <c r="H3187" s="155" t="s">
        <v>1376</v>
      </c>
      <c r="I3187" s="155" t="s">
        <v>1377</v>
      </c>
      <c r="J3187" s="173">
        <v>0</v>
      </c>
    </row>
    <row r="3188" spans="1:10" ht="50.1" customHeight="1" x14ac:dyDescent="0.2">
      <c r="A3188" s="170" t="s">
        <v>539</v>
      </c>
      <c r="B3188" s="155" t="s">
        <v>110</v>
      </c>
      <c r="C3188" s="170" t="s">
        <v>1122</v>
      </c>
      <c r="D3188" s="170" t="s">
        <v>1126</v>
      </c>
      <c r="E3188" s="157">
        <v>0.22184999999999999</v>
      </c>
      <c r="F3188" s="156" t="s">
        <v>341</v>
      </c>
      <c r="G3188" s="155" t="s">
        <v>1137</v>
      </c>
      <c r="H3188" s="155" t="s">
        <v>1138</v>
      </c>
      <c r="I3188" s="155" t="s">
        <v>1139</v>
      </c>
      <c r="J3188" s="173">
        <v>0</v>
      </c>
    </row>
    <row r="3189" spans="1:10" ht="50.1" customHeight="1" x14ac:dyDescent="0.2">
      <c r="A3189" s="170" t="s">
        <v>539</v>
      </c>
      <c r="B3189" s="155" t="s">
        <v>110</v>
      </c>
      <c r="C3189" s="170" t="s">
        <v>607</v>
      </c>
      <c r="D3189" s="170" t="s">
        <v>611</v>
      </c>
      <c r="E3189" s="157">
        <v>0.50446999999999997</v>
      </c>
      <c r="F3189" s="156" t="s">
        <v>341</v>
      </c>
      <c r="G3189" s="155" t="s">
        <v>1137</v>
      </c>
      <c r="H3189" s="155" t="s">
        <v>1138</v>
      </c>
      <c r="I3189" s="155" t="s">
        <v>1139</v>
      </c>
      <c r="J3189" s="173">
        <v>0</v>
      </c>
    </row>
    <row r="3190" spans="1:10" ht="20.100000000000001" customHeight="1" x14ac:dyDescent="0.2">
      <c r="A3190" s="345"/>
      <c r="B3190" s="345"/>
      <c r="C3190" s="345"/>
      <c r="D3190" s="345"/>
      <c r="E3190" s="345"/>
      <c r="F3190" s="345" t="s">
        <v>547</v>
      </c>
      <c r="G3190" s="345"/>
      <c r="H3190" s="345"/>
      <c r="I3190" s="345"/>
      <c r="J3190" s="163">
        <v>0</v>
      </c>
    </row>
    <row r="3191" spans="1:10" ht="25.5" x14ac:dyDescent="0.2">
      <c r="A3191" s="171"/>
      <c r="B3191" s="171"/>
      <c r="C3191" s="171"/>
      <c r="D3191" s="171"/>
      <c r="E3191" s="171" t="s">
        <v>465</v>
      </c>
      <c r="F3191" s="159">
        <v>0.95511646586345378</v>
      </c>
      <c r="G3191" s="171" t="s">
        <v>466</v>
      </c>
      <c r="H3191" s="159">
        <v>0</v>
      </c>
      <c r="I3191" s="171" t="s">
        <v>467</v>
      </c>
      <c r="J3191" s="159">
        <v>0.95511646586345378</v>
      </c>
    </row>
    <row r="3192" spans="1:10" ht="15" thickBot="1" x14ac:dyDescent="0.25">
      <c r="A3192" s="171"/>
      <c r="B3192" s="171"/>
      <c r="C3192" s="171"/>
      <c r="D3192" s="171"/>
      <c r="E3192" s="171" t="s">
        <v>468</v>
      </c>
      <c r="F3192" s="159">
        <v>39.729999999999997</v>
      </c>
      <c r="G3192" s="171"/>
      <c r="H3192" s="384" t="s">
        <v>469</v>
      </c>
      <c r="I3192" s="384"/>
      <c r="J3192" s="159">
        <v>209.69</v>
      </c>
    </row>
    <row r="3193" spans="1:10" ht="0.95" customHeight="1" thickTop="1" x14ac:dyDescent="0.2">
      <c r="A3193" s="160"/>
      <c r="B3193" s="160"/>
      <c r="C3193" s="160"/>
      <c r="D3193" s="160"/>
      <c r="E3193" s="160"/>
      <c r="F3193" s="160"/>
      <c r="G3193" s="160"/>
      <c r="H3193" s="160"/>
      <c r="I3193" s="160"/>
      <c r="J3193" s="160"/>
    </row>
    <row r="3194" spans="1:10" ht="18" customHeight="1" x14ac:dyDescent="0.2">
      <c r="A3194" s="168"/>
      <c r="B3194" s="133" t="s">
        <v>8</v>
      </c>
      <c r="C3194" s="168" t="s">
        <v>9</v>
      </c>
      <c r="D3194" s="168" t="s">
        <v>10</v>
      </c>
      <c r="E3194" s="349" t="s">
        <v>454</v>
      </c>
      <c r="F3194" s="349"/>
      <c r="G3194" s="169" t="s">
        <v>11</v>
      </c>
      <c r="H3194" s="133" t="s">
        <v>12</v>
      </c>
      <c r="I3194" s="133" t="s">
        <v>13</v>
      </c>
      <c r="J3194" s="133" t="s">
        <v>15</v>
      </c>
    </row>
    <row r="3195" spans="1:10" ht="26.1" customHeight="1" x14ac:dyDescent="0.2">
      <c r="A3195" s="138" t="s">
        <v>133</v>
      </c>
      <c r="B3195" s="139" t="s">
        <v>1127</v>
      </c>
      <c r="C3195" s="138" t="s">
        <v>110</v>
      </c>
      <c r="D3195" s="138" t="s">
        <v>598</v>
      </c>
      <c r="E3195" s="385" t="s">
        <v>449</v>
      </c>
      <c r="F3195" s="385"/>
      <c r="G3195" s="140" t="s">
        <v>120</v>
      </c>
      <c r="H3195" s="154">
        <v>1</v>
      </c>
      <c r="I3195" s="141">
        <v>195.78</v>
      </c>
      <c r="J3195" s="141">
        <v>195.78</v>
      </c>
    </row>
    <row r="3196" spans="1:10" ht="15" customHeight="1" x14ac:dyDescent="0.2">
      <c r="A3196" s="349" t="s">
        <v>165</v>
      </c>
      <c r="B3196" s="350" t="s">
        <v>8</v>
      </c>
      <c r="C3196" s="349" t="s">
        <v>9</v>
      </c>
      <c r="D3196" s="349" t="s">
        <v>501</v>
      </c>
      <c r="E3196" s="350" t="s">
        <v>471</v>
      </c>
      <c r="F3196" s="348" t="s">
        <v>502</v>
      </c>
      <c r="G3196" s="350"/>
      <c r="H3196" s="348" t="s">
        <v>503</v>
      </c>
      <c r="I3196" s="350"/>
      <c r="J3196" s="350" t="s">
        <v>473</v>
      </c>
    </row>
    <row r="3197" spans="1:10" ht="15" customHeight="1" x14ac:dyDescent="0.2">
      <c r="A3197" s="350"/>
      <c r="B3197" s="350"/>
      <c r="C3197" s="350"/>
      <c r="D3197" s="350"/>
      <c r="E3197" s="350"/>
      <c r="F3197" s="133" t="s">
        <v>504</v>
      </c>
      <c r="G3197" s="133" t="s">
        <v>505</v>
      </c>
      <c r="H3197" s="133" t="s">
        <v>504</v>
      </c>
      <c r="I3197" s="133" t="s">
        <v>505</v>
      </c>
      <c r="J3197" s="350"/>
    </row>
    <row r="3198" spans="1:10" ht="24" customHeight="1" x14ac:dyDescent="0.2">
      <c r="A3198" s="172" t="s">
        <v>137</v>
      </c>
      <c r="B3198" s="161" t="s">
        <v>1110</v>
      </c>
      <c r="C3198" s="172" t="s">
        <v>110</v>
      </c>
      <c r="D3198" s="172" t="s">
        <v>1111</v>
      </c>
      <c r="E3198" s="162">
        <v>1</v>
      </c>
      <c r="F3198" s="165">
        <v>1</v>
      </c>
      <c r="G3198" s="165">
        <v>0</v>
      </c>
      <c r="H3198" s="174">
        <v>189.59800000000001</v>
      </c>
      <c r="I3198" s="174">
        <v>113.4335</v>
      </c>
      <c r="J3198" s="174">
        <v>189.59800000000001</v>
      </c>
    </row>
    <row r="3199" spans="1:10" ht="26.1" customHeight="1" x14ac:dyDescent="0.2">
      <c r="A3199" s="172" t="s">
        <v>137</v>
      </c>
      <c r="B3199" s="161" t="s">
        <v>887</v>
      </c>
      <c r="C3199" s="172" t="s">
        <v>110</v>
      </c>
      <c r="D3199" s="172" t="s">
        <v>888</v>
      </c>
      <c r="E3199" s="162">
        <v>1</v>
      </c>
      <c r="F3199" s="165">
        <v>0.8</v>
      </c>
      <c r="G3199" s="165">
        <v>0.2</v>
      </c>
      <c r="H3199" s="174">
        <v>213.10230000000001</v>
      </c>
      <c r="I3199" s="174">
        <v>106.6153</v>
      </c>
      <c r="J3199" s="174">
        <v>191.8049</v>
      </c>
    </row>
    <row r="3200" spans="1:10" ht="24" customHeight="1" x14ac:dyDescent="0.2">
      <c r="A3200" s="172" t="s">
        <v>137</v>
      </c>
      <c r="B3200" s="161" t="s">
        <v>1112</v>
      </c>
      <c r="C3200" s="172" t="s">
        <v>110</v>
      </c>
      <c r="D3200" s="172" t="s">
        <v>1113</v>
      </c>
      <c r="E3200" s="162">
        <v>1</v>
      </c>
      <c r="F3200" s="165">
        <v>1</v>
      </c>
      <c r="G3200" s="165">
        <v>0</v>
      </c>
      <c r="H3200" s="174">
        <v>418.68329999999997</v>
      </c>
      <c r="I3200" s="174">
        <v>29.7026</v>
      </c>
      <c r="J3200" s="174">
        <v>418.68329999999997</v>
      </c>
    </row>
    <row r="3201" spans="1:10" ht="26.1" customHeight="1" x14ac:dyDescent="0.2">
      <c r="A3201" s="172" t="s">
        <v>137</v>
      </c>
      <c r="B3201" s="161" t="s">
        <v>571</v>
      </c>
      <c r="C3201" s="172" t="s">
        <v>110</v>
      </c>
      <c r="D3201" s="172" t="s">
        <v>572</v>
      </c>
      <c r="E3201" s="162">
        <v>2</v>
      </c>
      <c r="F3201" s="165">
        <v>1</v>
      </c>
      <c r="G3201" s="165">
        <v>0</v>
      </c>
      <c r="H3201" s="174">
        <v>100.6741</v>
      </c>
      <c r="I3201" s="174">
        <v>65.310100000000006</v>
      </c>
      <c r="J3201" s="174">
        <v>201.34819999999999</v>
      </c>
    </row>
    <row r="3202" spans="1:10" ht="26.1" customHeight="1" x14ac:dyDescent="0.2">
      <c r="A3202" s="172" t="s">
        <v>137</v>
      </c>
      <c r="B3202" s="161" t="s">
        <v>1114</v>
      </c>
      <c r="C3202" s="172" t="s">
        <v>110</v>
      </c>
      <c r="D3202" s="172" t="s">
        <v>1115</v>
      </c>
      <c r="E3202" s="162">
        <v>1</v>
      </c>
      <c r="F3202" s="165">
        <v>1</v>
      </c>
      <c r="G3202" s="165">
        <v>0</v>
      </c>
      <c r="H3202" s="174">
        <v>1841.3605</v>
      </c>
      <c r="I3202" s="174">
        <v>919.83240000000001</v>
      </c>
      <c r="J3202" s="174">
        <v>1841.3605</v>
      </c>
    </row>
    <row r="3203" spans="1:10" ht="20.100000000000001" customHeight="1" x14ac:dyDescent="0.2">
      <c r="A3203" s="345"/>
      <c r="B3203" s="345"/>
      <c r="C3203" s="345"/>
      <c r="D3203" s="345"/>
      <c r="E3203" s="345"/>
      <c r="F3203" s="345" t="s">
        <v>508</v>
      </c>
      <c r="G3203" s="345"/>
      <c r="H3203" s="345"/>
      <c r="I3203" s="345"/>
      <c r="J3203" s="163">
        <v>2842.7948999999999</v>
      </c>
    </row>
    <row r="3204" spans="1:10" ht="20.100000000000001" customHeight="1" x14ac:dyDescent="0.2">
      <c r="A3204" s="168" t="s">
        <v>169</v>
      </c>
      <c r="B3204" s="133" t="s">
        <v>8</v>
      </c>
      <c r="C3204" s="168" t="s">
        <v>9</v>
      </c>
      <c r="D3204" s="168" t="s">
        <v>470</v>
      </c>
      <c r="E3204" s="133" t="s">
        <v>471</v>
      </c>
      <c r="F3204" s="350" t="s">
        <v>472</v>
      </c>
      <c r="G3204" s="350"/>
      <c r="H3204" s="350"/>
      <c r="I3204" s="350"/>
      <c r="J3204" s="133" t="s">
        <v>473</v>
      </c>
    </row>
    <row r="3205" spans="1:10" ht="24" customHeight="1" x14ac:dyDescent="0.2">
      <c r="A3205" s="172" t="s">
        <v>137</v>
      </c>
      <c r="B3205" s="161" t="s">
        <v>121</v>
      </c>
      <c r="C3205" s="172" t="s">
        <v>110</v>
      </c>
      <c r="D3205" s="172" t="s">
        <v>122</v>
      </c>
      <c r="E3205" s="162">
        <v>4</v>
      </c>
      <c r="F3205" s="172"/>
      <c r="G3205" s="172"/>
      <c r="H3205" s="172"/>
      <c r="I3205" s="174">
        <v>23.782399999999999</v>
      </c>
      <c r="J3205" s="174">
        <v>95.129599999999996</v>
      </c>
    </row>
    <row r="3206" spans="1:10" ht="20.100000000000001" customHeight="1" x14ac:dyDescent="0.2">
      <c r="A3206" s="345"/>
      <c r="B3206" s="345"/>
      <c r="C3206" s="345"/>
      <c r="D3206" s="345"/>
      <c r="E3206" s="345"/>
      <c r="F3206" s="345" t="s">
        <v>474</v>
      </c>
      <c r="G3206" s="345"/>
      <c r="H3206" s="345"/>
      <c r="I3206" s="345"/>
      <c r="J3206" s="163">
        <v>95.129599999999996</v>
      </c>
    </row>
    <row r="3207" spans="1:10" ht="20.100000000000001" customHeight="1" x14ac:dyDescent="0.2">
      <c r="A3207" s="345"/>
      <c r="B3207" s="345"/>
      <c r="C3207" s="345"/>
      <c r="D3207" s="345"/>
      <c r="E3207" s="345"/>
      <c r="F3207" s="345" t="s">
        <v>475</v>
      </c>
      <c r="G3207" s="345"/>
      <c r="H3207" s="345"/>
      <c r="I3207" s="345"/>
      <c r="J3207" s="163">
        <v>0</v>
      </c>
    </row>
    <row r="3208" spans="1:10" ht="20.100000000000001" customHeight="1" x14ac:dyDescent="0.2">
      <c r="A3208" s="345"/>
      <c r="B3208" s="345"/>
      <c r="C3208" s="345"/>
      <c r="D3208" s="345"/>
      <c r="E3208" s="345"/>
      <c r="F3208" s="345" t="s">
        <v>476</v>
      </c>
      <c r="G3208" s="345"/>
      <c r="H3208" s="345"/>
      <c r="I3208" s="345"/>
      <c r="J3208" s="163">
        <v>2937.9245000000001</v>
      </c>
    </row>
    <row r="3209" spans="1:10" ht="20.100000000000001" customHeight="1" x14ac:dyDescent="0.2">
      <c r="A3209" s="345"/>
      <c r="B3209" s="345"/>
      <c r="C3209" s="345"/>
      <c r="D3209" s="345"/>
      <c r="E3209" s="345"/>
      <c r="F3209" s="345" t="s">
        <v>477</v>
      </c>
      <c r="G3209" s="345"/>
      <c r="H3209" s="345"/>
      <c r="I3209" s="345"/>
      <c r="J3209" s="163">
        <v>0.12970000000000001</v>
      </c>
    </row>
    <row r="3210" spans="1:10" ht="20.100000000000001" customHeight="1" x14ac:dyDescent="0.2">
      <c r="A3210" s="345"/>
      <c r="B3210" s="345"/>
      <c r="C3210" s="345"/>
      <c r="D3210" s="345"/>
      <c r="E3210" s="345"/>
      <c r="F3210" s="345" t="s">
        <v>478</v>
      </c>
      <c r="G3210" s="345"/>
      <c r="H3210" s="345"/>
      <c r="I3210" s="345"/>
      <c r="J3210" s="163">
        <v>1.8163</v>
      </c>
    </row>
    <row r="3211" spans="1:10" ht="20.100000000000001" customHeight="1" x14ac:dyDescent="0.2">
      <c r="A3211" s="345"/>
      <c r="B3211" s="345"/>
      <c r="C3211" s="345"/>
      <c r="D3211" s="345"/>
      <c r="E3211" s="345"/>
      <c r="F3211" s="345" t="s">
        <v>479</v>
      </c>
      <c r="G3211" s="345"/>
      <c r="H3211" s="345"/>
      <c r="I3211" s="345"/>
      <c r="J3211" s="163">
        <v>99.6</v>
      </c>
    </row>
    <row r="3212" spans="1:10" ht="20.100000000000001" customHeight="1" x14ac:dyDescent="0.2">
      <c r="A3212" s="345"/>
      <c r="B3212" s="345"/>
      <c r="C3212" s="345"/>
      <c r="D3212" s="345"/>
      <c r="E3212" s="345"/>
      <c r="F3212" s="345" t="s">
        <v>480</v>
      </c>
      <c r="G3212" s="345"/>
      <c r="H3212" s="345"/>
      <c r="I3212" s="345"/>
      <c r="J3212" s="163">
        <v>29.497199999999999</v>
      </c>
    </row>
    <row r="3213" spans="1:10" ht="20.100000000000001" customHeight="1" x14ac:dyDescent="0.2">
      <c r="A3213" s="168" t="s">
        <v>179</v>
      </c>
      <c r="B3213" s="133" t="s">
        <v>9</v>
      </c>
      <c r="C3213" s="168" t="s">
        <v>8</v>
      </c>
      <c r="D3213" s="168" t="s">
        <v>521</v>
      </c>
      <c r="E3213" s="133" t="s">
        <v>471</v>
      </c>
      <c r="F3213" s="133" t="s">
        <v>268</v>
      </c>
      <c r="G3213" s="350" t="s">
        <v>513</v>
      </c>
      <c r="H3213" s="350"/>
      <c r="I3213" s="350"/>
      <c r="J3213" s="133" t="s">
        <v>473</v>
      </c>
    </row>
    <row r="3214" spans="1:10" ht="24" customHeight="1" x14ac:dyDescent="0.2">
      <c r="A3214" s="172" t="s">
        <v>137</v>
      </c>
      <c r="B3214" s="161" t="s">
        <v>110</v>
      </c>
      <c r="C3214" s="172" t="s">
        <v>1116</v>
      </c>
      <c r="D3214" s="172" t="s">
        <v>1117</v>
      </c>
      <c r="E3214" s="162">
        <v>0.38400000000000001</v>
      </c>
      <c r="F3214" s="164" t="s">
        <v>48</v>
      </c>
      <c r="G3214" s="389">
        <v>135.8245</v>
      </c>
      <c r="H3214" s="389"/>
      <c r="I3214" s="386"/>
      <c r="J3214" s="174">
        <v>52.156599999999997</v>
      </c>
    </row>
    <row r="3215" spans="1:10" ht="24" customHeight="1" x14ac:dyDescent="0.2">
      <c r="A3215" s="172" t="s">
        <v>137</v>
      </c>
      <c r="B3215" s="161" t="s">
        <v>110</v>
      </c>
      <c r="C3215" s="172" t="s">
        <v>1106</v>
      </c>
      <c r="D3215" s="172" t="s">
        <v>1107</v>
      </c>
      <c r="E3215" s="162">
        <v>3.2000000000000001E-2</v>
      </c>
      <c r="F3215" s="164" t="s">
        <v>48</v>
      </c>
      <c r="G3215" s="389">
        <v>156.51009999999999</v>
      </c>
      <c r="H3215" s="389"/>
      <c r="I3215" s="386"/>
      <c r="J3215" s="174">
        <v>5.0083000000000002</v>
      </c>
    </row>
    <row r="3216" spans="1:10" ht="24" customHeight="1" x14ac:dyDescent="0.2">
      <c r="A3216" s="172" t="s">
        <v>137</v>
      </c>
      <c r="B3216" s="161" t="s">
        <v>110</v>
      </c>
      <c r="C3216" s="172" t="s">
        <v>882</v>
      </c>
      <c r="D3216" s="172" t="s">
        <v>883</v>
      </c>
      <c r="E3216" s="162">
        <v>4.8000000000000001E-2</v>
      </c>
      <c r="F3216" s="164" t="s">
        <v>48</v>
      </c>
      <c r="G3216" s="389">
        <v>141.58359999999999</v>
      </c>
      <c r="H3216" s="389"/>
      <c r="I3216" s="386"/>
      <c r="J3216" s="174">
        <v>6.7960000000000003</v>
      </c>
    </row>
    <row r="3217" spans="1:10" ht="24" customHeight="1" x14ac:dyDescent="0.2">
      <c r="A3217" s="172" t="s">
        <v>137</v>
      </c>
      <c r="B3217" s="161" t="s">
        <v>110</v>
      </c>
      <c r="C3217" s="172" t="s">
        <v>1118</v>
      </c>
      <c r="D3217" s="172" t="s">
        <v>1119</v>
      </c>
      <c r="E3217" s="162">
        <v>71.991600000000005</v>
      </c>
      <c r="F3217" s="164" t="s">
        <v>524</v>
      </c>
      <c r="G3217" s="389">
        <v>0.46949999999999997</v>
      </c>
      <c r="H3217" s="389"/>
      <c r="I3217" s="386"/>
      <c r="J3217" s="174">
        <v>33.8001</v>
      </c>
    </row>
    <row r="3218" spans="1:10" ht="24" customHeight="1" x14ac:dyDescent="0.2">
      <c r="A3218" s="172" t="s">
        <v>137</v>
      </c>
      <c r="B3218" s="161" t="s">
        <v>110</v>
      </c>
      <c r="C3218" s="172" t="s">
        <v>1120</v>
      </c>
      <c r="D3218" s="172" t="s">
        <v>1121</v>
      </c>
      <c r="E3218" s="162">
        <v>8</v>
      </c>
      <c r="F3218" s="164" t="s">
        <v>529</v>
      </c>
      <c r="G3218" s="389">
        <v>5.6440000000000001</v>
      </c>
      <c r="H3218" s="389"/>
      <c r="I3218" s="386"/>
      <c r="J3218" s="174">
        <v>45.152000000000001</v>
      </c>
    </row>
    <row r="3219" spans="1:10" ht="24" customHeight="1" x14ac:dyDescent="0.2">
      <c r="A3219" s="172" t="s">
        <v>137</v>
      </c>
      <c r="B3219" s="161" t="s">
        <v>110</v>
      </c>
      <c r="C3219" s="172" t="s">
        <v>1122</v>
      </c>
      <c r="D3219" s="172" t="s">
        <v>1123</v>
      </c>
      <c r="E3219" s="162">
        <v>0.128</v>
      </c>
      <c r="F3219" s="164" t="s">
        <v>48</v>
      </c>
      <c r="G3219" s="389">
        <v>144.72839999999999</v>
      </c>
      <c r="H3219" s="389"/>
      <c r="I3219" s="386"/>
      <c r="J3219" s="174">
        <v>18.525200000000002</v>
      </c>
    </row>
    <row r="3220" spans="1:10" ht="20.100000000000001" customHeight="1" x14ac:dyDescent="0.2">
      <c r="A3220" s="345"/>
      <c r="B3220" s="345"/>
      <c r="C3220" s="345"/>
      <c r="D3220" s="345"/>
      <c r="E3220" s="345"/>
      <c r="F3220" s="345" t="s">
        <v>530</v>
      </c>
      <c r="G3220" s="345"/>
      <c r="H3220" s="345"/>
      <c r="I3220" s="345"/>
      <c r="J3220" s="163">
        <v>161.43819999999999</v>
      </c>
    </row>
    <row r="3221" spans="1:10" ht="20.100000000000001" customHeight="1" x14ac:dyDescent="0.2">
      <c r="A3221" s="168" t="s">
        <v>533</v>
      </c>
      <c r="B3221" s="133" t="s">
        <v>9</v>
      </c>
      <c r="C3221" s="168" t="s">
        <v>137</v>
      </c>
      <c r="D3221" s="168" t="s">
        <v>534</v>
      </c>
      <c r="E3221" s="133" t="s">
        <v>8</v>
      </c>
      <c r="F3221" s="133" t="s">
        <v>471</v>
      </c>
      <c r="G3221" s="169" t="s">
        <v>268</v>
      </c>
      <c r="H3221" s="350" t="s">
        <v>513</v>
      </c>
      <c r="I3221" s="350"/>
      <c r="J3221" s="133" t="s">
        <v>473</v>
      </c>
    </row>
    <row r="3222" spans="1:10" ht="39" customHeight="1" x14ac:dyDescent="0.2">
      <c r="A3222" s="170" t="s">
        <v>535</v>
      </c>
      <c r="B3222" s="155" t="s">
        <v>110</v>
      </c>
      <c r="C3222" s="170" t="s">
        <v>1116</v>
      </c>
      <c r="D3222" s="170" t="s">
        <v>553</v>
      </c>
      <c r="E3222" s="155">
        <v>5914647</v>
      </c>
      <c r="F3222" s="157">
        <v>0.57599999999999996</v>
      </c>
      <c r="G3222" s="156" t="s">
        <v>120</v>
      </c>
      <c r="H3222" s="388">
        <v>1.85</v>
      </c>
      <c r="I3222" s="387"/>
      <c r="J3222" s="173">
        <v>1.0656000000000001</v>
      </c>
    </row>
    <row r="3223" spans="1:10" ht="39" customHeight="1" x14ac:dyDescent="0.2">
      <c r="A3223" s="170" t="s">
        <v>535</v>
      </c>
      <c r="B3223" s="155" t="s">
        <v>110</v>
      </c>
      <c r="C3223" s="170" t="s">
        <v>1106</v>
      </c>
      <c r="D3223" s="170" t="s">
        <v>553</v>
      </c>
      <c r="E3223" s="155">
        <v>5914647</v>
      </c>
      <c r="F3223" s="157">
        <v>4.8000000000000001E-2</v>
      </c>
      <c r="G3223" s="156" t="s">
        <v>120</v>
      </c>
      <c r="H3223" s="388">
        <v>1.85</v>
      </c>
      <c r="I3223" s="387"/>
      <c r="J3223" s="173">
        <v>8.8800000000000004E-2</v>
      </c>
    </row>
    <row r="3224" spans="1:10" ht="39" customHeight="1" x14ac:dyDescent="0.2">
      <c r="A3224" s="170" t="s">
        <v>535</v>
      </c>
      <c r="B3224" s="155" t="s">
        <v>110</v>
      </c>
      <c r="C3224" s="170" t="s">
        <v>882</v>
      </c>
      <c r="D3224" s="170" t="s">
        <v>553</v>
      </c>
      <c r="E3224" s="155">
        <v>5914647</v>
      </c>
      <c r="F3224" s="157">
        <v>7.1999999999999995E-2</v>
      </c>
      <c r="G3224" s="156" t="s">
        <v>120</v>
      </c>
      <c r="H3224" s="388">
        <v>1.85</v>
      </c>
      <c r="I3224" s="387"/>
      <c r="J3224" s="173">
        <v>0.13320000000000001</v>
      </c>
    </row>
    <row r="3225" spans="1:10" ht="26.1" customHeight="1" x14ac:dyDescent="0.2">
      <c r="A3225" s="170" t="s">
        <v>535</v>
      </c>
      <c r="B3225" s="155" t="s">
        <v>110</v>
      </c>
      <c r="C3225" s="170" t="s">
        <v>1118</v>
      </c>
      <c r="D3225" s="170" t="s">
        <v>844</v>
      </c>
      <c r="E3225" s="155">
        <v>5914363</v>
      </c>
      <c r="F3225" s="157">
        <v>7.1989999999999998E-2</v>
      </c>
      <c r="G3225" s="156" t="s">
        <v>120</v>
      </c>
      <c r="H3225" s="388">
        <v>19.28</v>
      </c>
      <c r="I3225" s="387"/>
      <c r="J3225" s="173">
        <v>1.3879999999999999</v>
      </c>
    </row>
    <row r="3226" spans="1:10" ht="39" customHeight="1" x14ac:dyDescent="0.2">
      <c r="A3226" s="170" t="s">
        <v>535</v>
      </c>
      <c r="B3226" s="155" t="s">
        <v>110</v>
      </c>
      <c r="C3226" s="170" t="s">
        <v>1122</v>
      </c>
      <c r="D3226" s="170" t="s">
        <v>553</v>
      </c>
      <c r="E3226" s="155">
        <v>5914647</v>
      </c>
      <c r="F3226" s="157">
        <v>0.192</v>
      </c>
      <c r="G3226" s="156" t="s">
        <v>120</v>
      </c>
      <c r="H3226" s="388">
        <v>1.85</v>
      </c>
      <c r="I3226" s="387"/>
      <c r="J3226" s="173">
        <v>0.35520000000000002</v>
      </c>
    </row>
    <row r="3227" spans="1:10" ht="20.100000000000001" customHeight="1" x14ac:dyDescent="0.2">
      <c r="A3227" s="345"/>
      <c r="B3227" s="345"/>
      <c r="C3227" s="345"/>
      <c r="D3227" s="345"/>
      <c r="E3227" s="345"/>
      <c r="F3227" s="345" t="s">
        <v>537</v>
      </c>
      <c r="G3227" s="345"/>
      <c r="H3227" s="345"/>
      <c r="I3227" s="345"/>
      <c r="J3227" s="163">
        <v>3.0308000000000002</v>
      </c>
    </row>
    <row r="3228" spans="1:10" ht="20.100000000000001" customHeight="1" x14ac:dyDescent="0.2">
      <c r="A3228" s="168" t="s">
        <v>538</v>
      </c>
      <c r="B3228" s="133" t="s">
        <v>9</v>
      </c>
      <c r="C3228" s="168" t="s">
        <v>137</v>
      </c>
      <c r="D3228" s="168" t="s">
        <v>539</v>
      </c>
      <c r="E3228" s="133" t="s">
        <v>471</v>
      </c>
      <c r="F3228" s="133" t="s">
        <v>268</v>
      </c>
      <c r="G3228" s="348" t="s">
        <v>540</v>
      </c>
      <c r="H3228" s="350"/>
      <c r="I3228" s="350"/>
      <c r="J3228" s="133" t="s">
        <v>473</v>
      </c>
    </row>
    <row r="3229" spans="1:10" ht="20.100000000000001" customHeight="1" x14ac:dyDescent="0.2">
      <c r="A3229" s="169"/>
      <c r="B3229" s="169"/>
      <c r="C3229" s="169"/>
      <c r="D3229" s="169"/>
      <c r="E3229" s="169"/>
      <c r="F3229" s="169"/>
      <c r="G3229" s="169" t="s">
        <v>541</v>
      </c>
      <c r="H3229" s="169" t="s">
        <v>542</v>
      </c>
      <c r="I3229" s="169" t="s">
        <v>543</v>
      </c>
      <c r="J3229" s="169"/>
    </row>
    <row r="3230" spans="1:10" ht="50.1" customHeight="1" x14ac:dyDescent="0.2">
      <c r="A3230" s="170" t="s">
        <v>539</v>
      </c>
      <c r="B3230" s="155" t="s">
        <v>110</v>
      </c>
      <c r="C3230" s="170" t="s">
        <v>1116</v>
      </c>
      <c r="D3230" s="170" t="s">
        <v>1124</v>
      </c>
      <c r="E3230" s="157">
        <v>0.57599999999999996</v>
      </c>
      <c r="F3230" s="156" t="s">
        <v>341</v>
      </c>
      <c r="G3230" s="155" t="s">
        <v>1137</v>
      </c>
      <c r="H3230" s="155" t="s">
        <v>1138</v>
      </c>
      <c r="I3230" s="155" t="s">
        <v>1139</v>
      </c>
      <c r="J3230" s="173">
        <v>0</v>
      </c>
    </row>
    <row r="3231" spans="1:10" ht="50.1" customHeight="1" x14ac:dyDescent="0.2">
      <c r="A3231" s="170" t="s">
        <v>539</v>
      </c>
      <c r="B3231" s="155" t="s">
        <v>110</v>
      </c>
      <c r="C3231" s="170" t="s">
        <v>1106</v>
      </c>
      <c r="D3231" s="170" t="s">
        <v>1108</v>
      </c>
      <c r="E3231" s="157">
        <v>4.8000000000000001E-2</v>
      </c>
      <c r="F3231" s="156" t="s">
        <v>341</v>
      </c>
      <c r="G3231" s="155" t="s">
        <v>1137</v>
      </c>
      <c r="H3231" s="155" t="s">
        <v>1138</v>
      </c>
      <c r="I3231" s="155" t="s">
        <v>1139</v>
      </c>
      <c r="J3231" s="173">
        <v>0</v>
      </c>
    </row>
    <row r="3232" spans="1:10" ht="50.1" customHeight="1" x14ac:dyDescent="0.2">
      <c r="A3232" s="170" t="s">
        <v>539</v>
      </c>
      <c r="B3232" s="155" t="s">
        <v>110</v>
      </c>
      <c r="C3232" s="170" t="s">
        <v>882</v>
      </c>
      <c r="D3232" s="170" t="s">
        <v>885</v>
      </c>
      <c r="E3232" s="157">
        <v>7.1999999999999995E-2</v>
      </c>
      <c r="F3232" s="156" t="s">
        <v>341</v>
      </c>
      <c r="G3232" s="155" t="s">
        <v>1137</v>
      </c>
      <c r="H3232" s="155" t="s">
        <v>1138</v>
      </c>
      <c r="I3232" s="155" t="s">
        <v>1139</v>
      </c>
      <c r="J3232" s="173">
        <v>0</v>
      </c>
    </row>
    <row r="3233" spans="1:10" ht="50.1" customHeight="1" x14ac:dyDescent="0.2">
      <c r="A3233" s="170" t="s">
        <v>539</v>
      </c>
      <c r="B3233" s="155" t="s">
        <v>110</v>
      </c>
      <c r="C3233" s="170" t="s">
        <v>1118</v>
      </c>
      <c r="D3233" s="170" t="s">
        <v>1125</v>
      </c>
      <c r="E3233" s="157">
        <v>7.1989999999999998E-2</v>
      </c>
      <c r="F3233" s="156" t="s">
        <v>341</v>
      </c>
      <c r="G3233" s="155" t="s">
        <v>1375</v>
      </c>
      <c r="H3233" s="155" t="s">
        <v>1376</v>
      </c>
      <c r="I3233" s="155" t="s">
        <v>1377</v>
      </c>
      <c r="J3233" s="173">
        <v>0</v>
      </c>
    </row>
    <row r="3234" spans="1:10" ht="50.1" customHeight="1" x14ac:dyDescent="0.2">
      <c r="A3234" s="170" t="s">
        <v>539</v>
      </c>
      <c r="B3234" s="155" t="s">
        <v>110</v>
      </c>
      <c r="C3234" s="170" t="s">
        <v>1122</v>
      </c>
      <c r="D3234" s="170" t="s">
        <v>1126</v>
      </c>
      <c r="E3234" s="157">
        <v>0.192</v>
      </c>
      <c r="F3234" s="156" t="s">
        <v>341</v>
      </c>
      <c r="G3234" s="155" t="s">
        <v>1137</v>
      </c>
      <c r="H3234" s="155" t="s">
        <v>1138</v>
      </c>
      <c r="I3234" s="155" t="s">
        <v>1139</v>
      </c>
      <c r="J3234" s="173">
        <v>0</v>
      </c>
    </row>
    <row r="3235" spans="1:10" ht="20.100000000000001" customHeight="1" x14ac:dyDescent="0.2">
      <c r="A3235" s="345"/>
      <c r="B3235" s="345"/>
      <c r="C3235" s="345"/>
      <c r="D3235" s="345"/>
      <c r="E3235" s="345"/>
      <c r="F3235" s="345" t="s">
        <v>547</v>
      </c>
      <c r="G3235" s="345"/>
      <c r="H3235" s="345"/>
      <c r="I3235" s="345"/>
      <c r="J3235" s="163">
        <v>0</v>
      </c>
    </row>
    <row r="3236" spans="1:10" ht="25.5" x14ac:dyDescent="0.2">
      <c r="A3236" s="171"/>
      <c r="B3236" s="171"/>
      <c r="C3236" s="171"/>
      <c r="D3236" s="171"/>
      <c r="E3236" s="171" t="s">
        <v>465</v>
      </c>
      <c r="F3236" s="159">
        <v>0.95511646586345378</v>
      </c>
      <c r="G3236" s="171" t="s">
        <v>466</v>
      </c>
      <c r="H3236" s="159">
        <v>0</v>
      </c>
      <c r="I3236" s="171" t="s">
        <v>467</v>
      </c>
      <c r="J3236" s="159">
        <v>0.95511646586345378</v>
      </c>
    </row>
    <row r="3237" spans="1:10" ht="15" thickBot="1" x14ac:dyDescent="0.25">
      <c r="A3237" s="171"/>
      <c r="B3237" s="171"/>
      <c r="C3237" s="171"/>
      <c r="D3237" s="171"/>
      <c r="E3237" s="171" t="s">
        <v>468</v>
      </c>
      <c r="F3237" s="159">
        <v>45.77</v>
      </c>
      <c r="G3237" s="171"/>
      <c r="H3237" s="384" t="s">
        <v>469</v>
      </c>
      <c r="I3237" s="384"/>
      <c r="J3237" s="159">
        <v>241.55</v>
      </c>
    </row>
    <row r="3238" spans="1:10" ht="0.95" customHeight="1" thickTop="1" x14ac:dyDescent="0.2">
      <c r="A3238" s="160"/>
      <c r="B3238" s="160"/>
      <c r="C3238" s="160"/>
      <c r="D3238" s="160"/>
      <c r="E3238" s="160"/>
      <c r="F3238" s="160"/>
      <c r="G3238" s="160"/>
      <c r="H3238" s="160"/>
      <c r="I3238" s="160"/>
      <c r="J3238" s="160"/>
    </row>
    <row r="3239" spans="1:10" ht="18" customHeight="1" x14ac:dyDescent="0.2">
      <c r="A3239" s="168"/>
      <c r="B3239" s="133" t="s">
        <v>8</v>
      </c>
      <c r="C3239" s="168" t="s">
        <v>9</v>
      </c>
      <c r="D3239" s="168" t="s">
        <v>10</v>
      </c>
      <c r="E3239" s="349" t="s">
        <v>454</v>
      </c>
      <c r="F3239" s="349"/>
      <c r="G3239" s="169" t="s">
        <v>11</v>
      </c>
      <c r="H3239" s="133" t="s">
        <v>12</v>
      </c>
      <c r="I3239" s="133" t="s">
        <v>13</v>
      </c>
      <c r="J3239" s="133" t="s">
        <v>15</v>
      </c>
    </row>
    <row r="3240" spans="1:10" ht="39" customHeight="1" x14ac:dyDescent="0.2">
      <c r="A3240" s="138" t="s">
        <v>133</v>
      </c>
      <c r="B3240" s="139" t="s">
        <v>491</v>
      </c>
      <c r="C3240" s="138" t="s">
        <v>23</v>
      </c>
      <c r="D3240" s="138" t="s">
        <v>492</v>
      </c>
      <c r="E3240" s="385" t="s">
        <v>462</v>
      </c>
      <c r="F3240" s="385"/>
      <c r="G3240" s="140" t="s">
        <v>136</v>
      </c>
      <c r="H3240" s="154">
        <v>1</v>
      </c>
      <c r="I3240" s="141">
        <v>158.38999999999999</v>
      </c>
      <c r="J3240" s="141">
        <v>158.38999999999999</v>
      </c>
    </row>
    <row r="3241" spans="1:10" ht="26.1" customHeight="1" x14ac:dyDescent="0.2">
      <c r="A3241" s="170" t="s">
        <v>134</v>
      </c>
      <c r="B3241" s="155" t="s">
        <v>978</v>
      </c>
      <c r="C3241" s="170" t="s">
        <v>23</v>
      </c>
      <c r="D3241" s="170" t="s">
        <v>979</v>
      </c>
      <c r="E3241" s="387" t="s">
        <v>459</v>
      </c>
      <c r="F3241" s="387"/>
      <c r="G3241" s="156" t="s">
        <v>39</v>
      </c>
      <c r="H3241" s="157">
        <v>1</v>
      </c>
      <c r="I3241" s="158">
        <v>39.18</v>
      </c>
      <c r="J3241" s="158">
        <v>39.18</v>
      </c>
    </row>
    <row r="3242" spans="1:10" ht="39" customHeight="1" x14ac:dyDescent="0.2">
      <c r="A3242" s="170" t="s">
        <v>134</v>
      </c>
      <c r="B3242" s="155" t="s">
        <v>1128</v>
      </c>
      <c r="C3242" s="170" t="s">
        <v>23</v>
      </c>
      <c r="D3242" s="170" t="s">
        <v>1129</v>
      </c>
      <c r="E3242" s="387" t="s">
        <v>751</v>
      </c>
      <c r="F3242" s="387"/>
      <c r="G3242" s="156" t="s">
        <v>39</v>
      </c>
      <c r="H3242" s="157">
        <v>1</v>
      </c>
      <c r="I3242" s="158">
        <v>88.14</v>
      </c>
      <c r="J3242" s="158">
        <v>88.14</v>
      </c>
    </row>
    <row r="3243" spans="1:10" ht="39" customHeight="1" x14ac:dyDescent="0.2">
      <c r="A3243" s="170" t="s">
        <v>134</v>
      </c>
      <c r="B3243" s="155" t="s">
        <v>1130</v>
      </c>
      <c r="C3243" s="170" t="s">
        <v>23</v>
      </c>
      <c r="D3243" s="170" t="s">
        <v>1131</v>
      </c>
      <c r="E3243" s="387" t="s">
        <v>751</v>
      </c>
      <c r="F3243" s="387"/>
      <c r="G3243" s="156" t="s">
        <v>39</v>
      </c>
      <c r="H3243" s="157">
        <v>1</v>
      </c>
      <c r="I3243" s="158">
        <v>31.07</v>
      </c>
      <c r="J3243" s="158">
        <v>31.07</v>
      </c>
    </row>
    <row r="3244" spans="1:10" ht="25.5" x14ac:dyDescent="0.2">
      <c r="A3244" s="171"/>
      <c r="B3244" s="171"/>
      <c r="C3244" s="171"/>
      <c r="D3244" s="171"/>
      <c r="E3244" s="171" t="s">
        <v>465</v>
      </c>
      <c r="F3244" s="159">
        <v>33.82</v>
      </c>
      <c r="G3244" s="171" t="s">
        <v>466</v>
      </c>
      <c r="H3244" s="159">
        <v>0</v>
      </c>
      <c r="I3244" s="171" t="s">
        <v>467</v>
      </c>
      <c r="J3244" s="159">
        <v>33.82</v>
      </c>
    </row>
    <row r="3245" spans="1:10" ht="15" thickBot="1" x14ac:dyDescent="0.25">
      <c r="A3245" s="171"/>
      <c r="B3245" s="171"/>
      <c r="C3245" s="171"/>
      <c r="D3245" s="171"/>
      <c r="E3245" s="171" t="s">
        <v>468</v>
      </c>
      <c r="F3245" s="159">
        <v>37.03</v>
      </c>
      <c r="G3245" s="171"/>
      <c r="H3245" s="384" t="s">
        <v>469</v>
      </c>
      <c r="I3245" s="384"/>
      <c r="J3245" s="159">
        <v>195.42</v>
      </c>
    </row>
    <row r="3246" spans="1:10" ht="0.95" customHeight="1" thickTop="1" x14ac:dyDescent="0.2">
      <c r="A3246" s="160"/>
      <c r="B3246" s="160"/>
      <c r="C3246" s="160"/>
      <c r="D3246" s="160"/>
      <c r="E3246" s="160"/>
      <c r="F3246" s="160"/>
      <c r="G3246" s="160"/>
      <c r="H3246" s="160"/>
      <c r="I3246" s="160"/>
      <c r="J3246" s="160"/>
    </row>
    <row r="3247" spans="1:10" ht="18" customHeight="1" x14ac:dyDescent="0.2">
      <c r="A3247" s="168"/>
      <c r="B3247" s="133" t="s">
        <v>8</v>
      </c>
      <c r="C3247" s="168" t="s">
        <v>9</v>
      </c>
      <c r="D3247" s="168" t="s">
        <v>10</v>
      </c>
      <c r="E3247" s="349" t="s">
        <v>454</v>
      </c>
      <c r="F3247" s="349"/>
      <c r="G3247" s="169" t="s">
        <v>11</v>
      </c>
      <c r="H3247" s="133" t="s">
        <v>12</v>
      </c>
      <c r="I3247" s="133" t="s">
        <v>13</v>
      </c>
      <c r="J3247" s="133" t="s">
        <v>15</v>
      </c>
    </row>
    <row r="3248" spans="1:10" ht="39" customHeight="1" x14ac:dyDescent="0.2">
      <c r="A3248" s="138" t="s">
        <v>133</v>
      </c>
      <c r="B3248" s="139" t="s">
        <v>1128</v>
      </c>
      <c r="C3248" s="138" t="s">
        <v>23</v>
      </c>
      <c r="D3248" s="138" t="s">
        <v>1129</v>
      </c>
      <c r="E3248" s="385" t="s">
        <v>751</v>
      </c>
      <c r="F3248" s="385"/>
      <c r="G3248" s="140" t="s">
        <v>39</v>
      </c>
      <c r="H3248" s="154">
        <v>1</v>
      </c>
      <c r="I3248" s="141">
        <v>88.14</v>
      </c>
      <c r="J3248" s="141">
        <v>88.14</v>
      </c>
    </row>
    <row r="3249" spans="1:10" ht="39" customHeight="1" x14ac:dyDescent="0.2">
      <c r="A3249" s="172" t="s">
        <v>137</v>
      </c>
      <c r="B3249" s="161" t="s">
        <v>1132</v>
      </c>
      <c r="C3249" s="172" t="s">
        <v>23</v>
      </c>
      <c r="D3249" s="172" t="s">
        <v>1133</v>
      </c>
      <c r="E3249" s="386" t="s">
        <v>762</v>
      </c>
      <c r="F3249" s="386"/>
      <c r="G3249" s="164" t="s">
        <v>109</v>
      </c>
      <c r="H3249" s="162">
        <v>4.0000000000000003E-5</v>
      </c>
      <c r="I3249" s="165">
        <v>2203686.89</v>
      </c>
      <c r="J3249" s="165">
        <v>88.14</v>
      </c>
    </row>
    <row r="3250" spans="1:10" ht="25.5" x14ac:dyDescent="0.2">
      <c r="A3250" s="171"/>
      <c r="B3250" s="171"/>
      <c r="C3250" s="171"/>
      <c r="D3250" s="171"/>
      <c r="E3250" s="171" t="s">
        <v>465</v>
      </c>
      <c r="F3250" s="159">
        <v>0</v>
      </c>
      <c r="G3250" s="171" t="s">
        <v>466</v>
      </c>
      <c r="H3250" s="159">
        <v>0</v>
      </c>
      <c r="I3250" s="171" t="s">
        <v>467</v>
      </c>
      <c r="J3250" s="159">
        <v>0</v>
      </c>
    </row>
    <row r="3251" spans="1:10" ht="15" thickBot="1" x14ac:dyDescent="0.25">
      <c r="A3251" s="171"/>
      <c r="B3251" s="171"/>
      <c r="C3251" s="171"/>
      <c r="D3251" s="171"/>
      <c r="E3251" s="171" t="s">
        <v>468</v>
      </c>
      <c r="F3251" s="159">
        <v>20.6</v>
      </c>
      <c r="G3251" s="171"/>
      <c r="H3251" s="384" t="s">
        <v>469</v>
      </c>
      <c r="I3251" s="384"/>
      <c r="J3251" s="159">
        <v>108.74</v>
      </c>
    </row>
    <row r="3252" spans="1:10" ht="0.95" customHeight="1" thickTop="1" x14ac:dyDescent="0.2">
      <c r="A3252" s="160"/>
      <c r="B3252" s="160"/>
      <c r="C3252" s="160"/>
      <c r="D3252" s="160"/>
      <c r="E3252" s="160"/>
      <c r="F3252" s="160"/>
      <c r="G3252" s="160"/>
      <c r="H3252" s="160"/>
      <c r="I3252" s="160"/>
      <c r="J3252" s="160"/>
    </row>
    <row r="3253" spans="1:10" ht="18" customHeight="1" x14ac:dyDescent="0.2">
      <c r="A3253" s="168"/>
      <c r="B3253" s="133" t="s">
        <v>8</v>
      </c>
      <c r="C3253" s="168" t="s">
        <v>9</v>
      </c>
      <c r="D3253" s="168" t="s">
        <v>10</v>
      </c>
      <c r="E3253" s="349" t="s">
        <v>454</v>
      </c>
      <c r="F3253" s="349"/>
      <c r="G3253" s="169" t="s">
        <v>11</v>
      </c>
      <c r="H3253" s="133" t="s">
        <v>12</v>
      </c>
      <c r="I3253" s="133" t="s">
        <v>13</v>
      </c>
      <c r="J3253" s="133" t="s">
        <v>15</v>
      </c>
    </row>
    <row r="3254" spans="1:10" ht="39" customHeight="1" x14ac:dyDescent="0.2">
      <c r="A3254" s="138" t="s">
        <v>133</v>
      </c>
      <c r="B3254" s="139" t="s">
        <v>1130</v>
      </c>
      <c r="C3254" s="138" t="s">
        <v>23</v>
      </c>
      <c r="D3254" s="138" t="s">
        <v>1131</v>
      </c>
      <c r="E3254" s="385" t="s">
        <v>751</v>
      </c>
      <c r="F3254" s="385"/>
      <c r="G3254" s="140" t="s">
        <v>39</v>
      </c>
      <c r="H3254" s="154">
        <v>1</v>
      </c>
      <c r="I3254" s="141">
        <v>31.07</v>
      </c>
      <c r="J3254" s="141">
        <v>31.07</v>
      </c>
    </row>
    <row r="3255" spans="1:10" ht="39" customHeight="1" x14ac:dyDescent="0.2">
      <c r="A3255" s="172" t="s">
        <v>137</v>
      </c>
      <c r="B3255" s="161" t="s">
        <v>1132</v>
      </c>
      <c r="C3255" s="172" t="s">
        <v>23</v>
      </c>
      <c r="D3255" s="172" t="s">
        <v>1133</v>
      </c>
      <c r="E3255" s="386" t="s">
        <v>762</v>
      </c>
      <c r="F3255" s="386"/>
      <c r="G3255" s="164" t="s">
        <v>109</v>
      </c>
      <c r="H3255" s="162">
        <v>1.4100000000000001E-5</v>
      </c>
      <c r="I3255" s="165">
        <v>2203686.89</v>
      </c>
      <c r="J3255" s="165">
        <v>31.07</v>
      </c>
    </row>
    <row r="3256" spans="1:10" ht="25.5" x14ac:dyDescent="0.2">
      <c r="A3256" s="171"/>
      <c r="B3256" s="171"/>
      <c r="C3256" s="171"/>
      <c r="D3256" s="171"/>
      <c r="E3256" s="171" t="s">
        <v>465</v>
      </c>
      <c r="F3256" s="159">
        <v>0</v>
      </c>
      <c r="G3256" s="171" t="s">
        <v>466</v>
      </c>
      <c r="H3256" s="159">
        <v>0</v>
      </c>
      <c r="I3256" s="171" t="s">
        <v>467</v>
      </c>
      <c r="J3256" s="159">
        <v>0</v>
      </c>
    </row>
    <row r="3257" spans="1:10" ht="15" thickBot="1" x14ac:dyDescent="0.25">
      <c r="A3257" s="171"/>
      <c r="B3257" s="171"/>
      <c r="C3257" s="171"/>
      <c r="D3257" s="171"/>
      <c r="E3257" s="171" t="s">
        <v>468</v>
      </c>
      <c r="F3257" s="159">
        <v>7.26</v>
      </c>
      <c r="G3257" s="171"/>
      <c r="H3257" s="384" t="s">
        <v>469</v>
      </c>
      <c r="I3257" s="384"/>
      <c r="J3257" s="159">
        <v>38.33</v>
      </c>
    </row>
    <row r="3258" spans="1:10" ht="0.95" customHeight="1" thickTop="1" x14ac:dyDescent="0.2">
      <c r="A3258" s="160"/>
      <c r="B3258" s="160"/>
      <c r="C3258" s="160"/>
      <c r="D3258" s="160"/>
      <c r="E3258" s="160"/>
      <c r="F3258" s="160"/>
      <c r="G3258" s="160"/>
      <c r="H3258" s="160"/>
      <c r="I3258" s="160"/>
      <c r="J3258" s="160"/>
    </row>
  </sheetData>
  <mergeCells count="3554">
    <mergeCell ref="E9:F9"/>
    <mergeCell ref="H11:I11"/>
    <mergeCell ref="E13:F13"/>
    <mergeCell ref="E14:F14"/>
    <mergeCell ref="F15:I15"/>
    <mergeCell ref="A17:E17"/>
    <mergeCell ref="F17:I17"/>
    <mergeCell ref="A3:J3"/>
    <mergeCell ref="A4:J4"/>
    <mergeCell ref="E5:F5"/>
    <mergeCell ref="E6:F6"/>
    <mergeCell ref="E7:F7"/>
    <mergeCell ref="E8:F8"/>
    <mergeCell ref="C1:D1"/>
    <mergeCell ref="E1:F1"/>
    <mergeCell ref="G1:H1"/>
    <mergeCell ref="I1:J1"/>
    <mergeCell ref="C2:D2"/>
    <mergeCell ref="E2:F2"/>
    <mergeCell ref="G2:H2"/>
    <mergeCell ref="I2:J2"/>
    <mergeCell ref="E28:F28"/>
    <mergeCell ref="E29:F29"/>
    <mergeCell ref="A30:A31"/>
    <mergeCell ref="B30:B31"/>
    <mergeCell ref="C30:C31"/>
    <mergeCell ref="D30:D31"/>
    <mergeCell ref="E30:E31"/>
    <mergeCell ref="H25:I25"/>
    <mergeCell ref="A21:E21"/>
    <mergeCell ref="F21:I21"/>
    <mergeCell ref="A22:E22"/>
    <mergeCell ref="F22:I22"/>
    <mergeCell ref="A23:E23"/>
    <mergeCell ref="F23:I23"/>
    <mergeCell ref="A18:E18"/>
    <mergeCell ref="F18:I18"/>
    <mergeCell ref="A19:E19"/>
    <mergeCell ref="F19:I19"/>
    <mergeCell ref="A20:E20"/>
    <mergeCell ref="F20:I20"/>
    <mergeCell ref="A40:E40"/>
    <mergeCell ref="F40:I40"/>
    <mergeCell ref="A41:E41"/>
    <mergeCell ref="F41:I41"/>
    <mergeCell ref="A42:E42"/>
    <mergeCell ref="F42:I42"/>
    <mergeCell ref="A37:E37"/>
    <mergeCell ref="F37:I37"/>
    <mergeCell ref="A38:E38"/>
    <mergeCell ref="F38:I38"/>
    <mergeCell ref="A39:E39"/>
    <mergeCell ref="F39:I39"/>
    <mergeCell ref="F30:G30"/>
    <mergeCell ref="H30:I30"/>
    <mergeCell ref="J30:J31"/>
    <mergeCell ref="A33:E33"/>
    <mergeCell ref="F33:I33"/>
    <mergeCell ref="F34:I34"/>
    <mergeCell ref="J52:J53"/>
    <mergeCell ref="A55:E55"/>
    <mergeCell ref="F55:I55"/>
    <mergeCell ref="F56:I56"/>
    <mergeCell ref="A60:E60"/>
    <mergeCell ref="F60:I60"/>
    <mergeCell ref="H48:I48"/>
    <mergeCell ref="E50:F50"/>
    <mergeCell ref="E51:F51"/>
    <mergeCell ref="A52:A53"/>
    <mergeCell ref="B52:B53"/>
    <mergeCell ref="C52:C53"/>
    <mergeCell ref="D52:D53"/>
    <mergeCell ref="E52:E53"/>
    <mergeCell ref="F52:G52"/>
    <mergeCell ref="H52:I52"/>
    <mergeCell ref="A43:E43"/>
    <mergeCell ref="F43:I43"/>
    <mergeCell ref="G44:I44"/>
    <mergeCell ref="G45:I45"/>
    <mergeCell ref="A46:E46"/>
    <mergeCell ref="F46:I46"/>
    <mergeCell ref="G67:I67"/>
    <mergeCell ref="G68:I68"/>
    <mergeCell ref="G69:I69"/>
    <mergeCell ref="G70:I70"/>
    <mergeCell ref="A71:E71"/>
    <mergeCell ref="F71:I71"/>
    <mergeCell ref="A64:E64"/>
    <mergeCell ref="F64:I64"/>
    <mergeCell ref="A65:E65"/>
    <mergeCell ref="F65:I65"/>
    <mergeCell ref="A66:E66"/>
    <mergeCell ref="F66:I66"/>
    <mergeCell ref="A61:E61"/>
    <mergeCell ref="F61:I61"/>
    <mergeCell ref="A62:E62"/>
    <mergeCell ref="F62:I62"/>
    <mergeCell ref="A63:E63"/>
    <mergeCell ref="F63:I63"/>
    <mergeCell ref="G82:I82"/>
    <mergeCell ref="A87:E87"/>
    <mergeCell ref="F87:I87"/>
    <mergeCell ref="H89:I89"/>
    <mergeCell ref="E91:F91"/>
    <mergeCell ref="E92:F92"/>
    <mergeCell ref="H77:I77"/>
    <mergeCell ref="H78:I78"/>
    <mergeCell ref="H79:I79"/>
    <mergeCell ref="H80:I80"/>
    <mergeCell ref="A81:E81"/>
    <mergeCell ref="F81:I81"/>
    <mergeCell ref="G72:I72"/>
    <mergeCell ref="G73:I73"/>
    <mergeCell ref="G74:I74"/>
    <mergeCell ref="G75:I75"/>
    <mergeCell ref="A76:E76"/>
    <mergeCell ref="F76:I76"/>
    <mergeCell ref="A103:E103"/>
    <mergeCell ref="F103:I103"/>
    <mergeCell ref="A104:E104"/>
    <mergeCell ref="F104:I104"/>
    <mergeCell ref="A105:E105"/>
    <mergeCell ref="F105:I105"/>
    <mergeCell ref="A100:E100"/>
    <mergeCell ref="F100:I100"/>
    <mergeCell ref="A101:E101"/>
    <mergeCell ref="F101:I101"/>
    <mergeCell ref="A102:E102"/>
    <mergeCell ref="F102:I102"/>
    <mergeCell ref="H93:I93"/>
    <mergeCell ref="J93:J94"/>
    <mergeCell ref="A96:E96"/>
    <mergeCell ref="F96:I96"/>
    <mergeCell ref="F97:I97"/>
    <mergeCell ref="A99:E99"/>
    <mergeCell ref="F99:I99"/>
    <mergeCell ref="A93:A94"/>
    <mergeCell ref="B93:B94"/>
    <mergeCell ref="C93:C94"/>
    <mergeCell ref="D93:D94"/>
    <mergeCell ref="E93:E94"/>
    <mergeCell ref="F93:G93"/>
    <mergeCell ref="A118:E118"/>
    <mergeCell ref="F118:I118"/>
    <mergeCell ref="A119:E119"/>
    <mergeCell ref="F119:I119"/>
    <mergeCell ref="A120:E120"/>
    <mergeCell ref="F120:I120"/>
    <mergeCell ref="J111:J112"/>
    <mergeCell ref="A114:E114"/>
    <mergeCell ref="F114:I114"/>
    <mergeCell ref="F115:I115"/>
    <mergeCell ref="A117:E117"/>
    <mergeCell ref="F117:I117"/>
    <mergeCell ref="H107:I107"/>
    <mergeCell ref="E109:F109"/>
    <mergeCell ref="E110:F110"/>
    <mergeCell ref="A111:A112"/>
    <mergeCell ref="B111:B112"/>
    <mergeCell ref="C111:C112"/>
    <mergeCell ref="D111:D112"/>
    <mergeCell ref="E111:E112"/>
    <mergeCell ref="F111:G111"/>
    <mergeCell ref="H111:I111"/>
    <mergeCell ref="A129:E129"/>
    <mergeCell ref="F129:I129"/>
    <mergeCell ref="G130:I130"/>
    <mergeCell ref="A133:E133"/>
    <mergeCell ref="F133:I133"/>
    <mergeCell ref="H135:I135"/>
    <mergeCell ref="G124:I124"/>
    <mergeCell ref="G125:I125"/>
    <mergeCell ref="A126:E126"/>
    <mergeCell ref="F126:I126"/>
    <mergeCell ref="H127:I127"/>
    <mergeCell ref="H128:I128"/>
    <mergeCell ref="A121:E121"/>
    <mergeCell ref="F121:I121"/>
    <mergeCell ref="A122:E122"/>
    <mergeCell ref="F122:I122"/>
    <mergeCell ref="A123:E123"/>
    <mergeCell ref="F123:I123"/>
    <mergeCell ref="A146:E146"/>
    <mergeCell ref="F146:I146"/>
    <mergeCell ref="A147:E147"/>
    <mergeCell ref="F147:I147"/>
    <mergeCell ref="A148:E148"/>
    <mergeCell ref="F148:I148"/>
    <mergeCell ref="H139:I139"/>
    <mergeCell ref="J139:J140"/>
    <mergeCell ref="A142:E142"/>
    <mergeCell ref="F142:I142"/>
    <mergeCell ref="F143:I143"/>
    <mergeCell ref="A145:E145"/>
    <mergeCell ref="F145:I145"/>
    <mergeCell ref="E137:F137"/>
    <mergeCell ref="E138:F138"/>
    <mergeCell ref="A139:A140"/>
    <mergeCell ref="B139:B140"/>
    <mergeCell ref="C139:C140"/>
    <mergeCell ref="D139:D140"/>
    <mergeCell ref="E139:E140"/>
    <mergeCell ref="F139:G139"/>
    <mergeCell ref="G157:I157"/>
    <mergeCell ref="G158:I158"/>
    <mergeCell ref="A159:E159"/>
    <mergeCell ref="F159:I159"/>
    <mergeCell ref="G160:I160"/>
    <mergeCell ref="A163:E163"/>
    <mergeCell ref="F163:I163"/>
    <mergeCell ref="G152:I152"/>
    <mergeCell ref="G153:I153"/>
    <mergeCell ref="A154:E154"/>
    <mergeCell ref="F154:I154"/>
    <mergeCell ref="G155:I155"/>
    <mergeCell ref="G156:I156"/>
    <mergeCell ref="A149:E149"/>
    <mergeCell ref="F149:I149"/>
    <mergeCell ref="A150:E150"/>
    <mergeCell ref="F150:I150"/>
    <mergeCell ref="A151:E151"/>
    <mergeCell ref="F151:I151"/>
    <mergeCell ref="A176:E176"/>
    <mergeCell ref="F176:I176"/>
    <mergeCell ref="A177:E177"/>
    <mergeCell ref="F177:I177"/>
    <mergeCell ref="A178:E178"/>
    <mergeCell ref="F178:I178"/>
    <mergeCell ref="J169:J170"/>
    <mergeCell ref="A172:E172"/>
    <mergeCell ref="F172:I172"/>
    <mergeCell ref="F173:I173"/>
    <mergeCell ref="A175:E175"/>
    <mergeCell ref="F175:I175"/>
    <mergeCell ref="H165:I165"/>
    <mergeCell ref="E167:F167"/>
    <mergeCell ref="E168:F168"/>
    <mergeCell ref="A169:A170"/>
    <mergeCell ref="B169:B170"/>
    <mergeCell ref="C169:C170"/>
    <mergeCell ref="D169:D170"/>
    <mergeCell ref="E169:E170"/>
    <mergeCell ref="F169:G169"/>
    <mergeCell ref="H169:I169"/>
    <mergeCell ref="J187:J188"/>
    <mergeCell ref="A193:E193"/>
    <mergeCell ref="F193:I193"/>
    <mergeCell ref="F194:I194"/>
    <mergeCell ref="A196:E196"/>
    <mergeCell ref="F196:I196"/>
    <mergeCell ref="H183:I183"/>
    <mergeCell ref="E185:F185"/>
    <mergeCell ref="E186:F186"/>
    <mergeCell ref="A187:A188"/>
    <mergeCell ref="B187:B188"/>
    <mergeCell ref="C187:C188"/>
    <mergeCell ref="D187:D188"/>
    <mergeCell ref="E187:E188"/>
    <mergeCell ref="F187:G187"/>
    <mergeCell ref="H187:I187"/>
    <mergeCell ref="A179:E179"/>
    <mergeCell ref="F179:I179"/>
    <mergeCell ref="A180:E180"/>
    <mergeCell ref="F180:I180"/>
    <mergeCell ref="A181:E181"/>
    <mergeCell ref="F181:I181"/>
    <mergeCell ref="G203:I203"/>
    <mergeCell ref="G204:I204"/>
    <mergeCell ref="A205:E205"/>
    <mergeCell ref="F205:I205"/>
    <mergeCell ref="H206:I206"/>
    <mergeCell ref="H207:I207"/>
    <mergeCell ref="A200:E200"/>
    <mergeCell ref="F200:I200"/>
    <mergeCell ref="A201:E201"/>
    <mergeCell ref="F201:I201"/>
    <mergeCell ref="A202:E202"/>
    <mergeCell ref="F202:I202"/>
    <mergeCell ref="A197:E197"/>
    <mergeCell ref="F197:I197"/>
    <mergeCell ref="A198:E198"/>
    <mergeCell ref="F198:I198"/>
    <mergeCell ref="A199:E199"/>
    <mergeCell ref="F199:I199"/>
    <mergeCell ref="H218:I218"/>
    <mergeCell ref="J218:J219"/>
    <mergeCell ref="A221:E221"/>
    <mergeCell ref="F221:I221"/>
    <mergeCell ref="A222:E222"/>
    <mergeCell ref="F222:I222"/>
    <mergeCell ref="E216:F216"/>
    <mergeCell ref="E217:F217"/>
    <mergeCell ref="A218:A219"/>
    <mergeCell ref="B218:B219"/>
    <mergeCell ref="C218:C219"/>
    <mergeCell ref="D218:D219"/>
    <mergeCell ref="E218:E219"/>
    <mergeCell ref="F218:G218"/>
    <mergeCell ref="A208:E208"/>
    <mergeCell ref="F208:I208"/>
    <mergeCell ref="G209:I209"/>
    <mergeCell ref="A212:E212"/>
    <mergeCell ref="F212:I212"/>
    <mergeCell ref="H214:I214"/>
    <mergeCell ref="F232:G232"/>
    <mergeCell ref="H232:I232"/>
    <mergeCell ref="J232:J233"/>
    <mergeCell ref="A236:E236"/>
    <mergeCell ref="F236:I236"/>
    <mergeCell ref="F237:I237"/>
    <mergeCell ref="A226:E226"/>
    <mergeCell ref="F226:I226"/>
    <mergeCell ref="H228:I228"/>
    <mergeCell ref="E230:F230"/>
    <mergeCell ref="E231:F231"/>
    <mergeCell ref="A232:A233"/>
    <mergeCell ref="B232:B233"/>
    <mergeCell ref="C232:C233"/>
    <mergeCell ref="D232:D233"/>
    <mergeCell ref="E232:E233"/>
    <mergeCell ref="A223:E223"/>
    <mergeCell ref="F223:I223"/>
    <mergeCell ref="A224:E224"/>
    <mergeCell ref="F224:I224"/>
    <mergeCell ref="A225:E225"/>
    <mergeCell ref="F225:I225"/>
    <mergeCell ref="A245:E245"/>
    <mergeCell ref="F245:I245"/>
    <mergeCell ref="H247:I247"/>
    <mergeCell ref="E249:F249"/>
    <mergeCell ref="E250:F250"/>
    <mergeCell ref="E251:F251"/>
    <mergeCell ref="A242:E242"/>
    <mergeCell ref="F242:I242"/>
    <mergeCell ref="A243:E243"/>
    <mergeCell ref="F243:I243"/>
    <mergeCell ref="A244:E244"/>
    <mergeCell ref="F244:I244"/>
    <mergeCell ref="A239:E239"/>
    <mergeCell ref="F239:I239"/>
    <mergeCell ref="A240:E240"/>
    <mergeCell ref="F240:I240"/>
    <mergeCell ref="A241:E241"/>
    <mergeCell ref="F241:I241"/>
    <mergeCell ref="A267:E267"/>
    <mergeCell ref="F267:I267"/>
    <mergeCell ref="A268:E268"/>
    <mergeCell ref="F268:I268"/>
    <mergeCell ref="A269:E269"/>
    <mergeCell ref="F269:I269"/>
    <mergeCell ref="H261:I261"/>
    <mergeCell ref="E263:F263"/>
    <mergeCell ref="E264:F264"/>
    <mergeCell ref="A265:E265"/>
    <mergeCell ref="F265:I265"/>
    <mergeCell ref="A266:E266"/>
    <mergeCell ref="F266:I266"/>
    <mergeCell ref="E252:F252"/>
    <mergeCell ref="H254:I254"/>
    <mergeCell ref="E256:F256"/>
    <mergeCell ref="E257:F257"/>
    <mergeCell ref="E258:F258"/>
    <mergeCell ref="E259:F259"/>
    <mergeCell ref="G281:I281"/>
    <mergeCell ref="A282:E282"/>
    <mergeCell ref="F282:I282"/>
    <mergeCell ref="H283:I283"/>
    <mergeCell ref="H284:I284"/>
    <mergeCell ref="H285:I285"/>
    <mergeCell ref="G275:I275"/>
    <mergeCell ref="G276:I276"/>
    <mergeCell ref="G277:I277"/>
    <mergeCell ref="G278:I278"/>
    <mergeCell ref="G279:I279"/>
    <mergeCell ref="G280:I280"/>
    <mergeCell ref="G270:I270"/>
    <mergeCell ref="G271:I271"/>
    <mergeCell ref="G272:I272"/>
    <mergeCell ref="A273:E273"/>
    <mergeCell ref="F273:I273"/>
    <mergeCell ref="G274:I274"/>
    <mergeCell ref="A311:E311"/>
    <mergeCell ref="F311:I311"/>
    <mergeCell ref="A312:E312"/>
    <mergeCell ref="F312:I312"/>
    <mergeCell ref="A313:E313"/>
    <mergeCell ref="F313:I313"/>
    <mergeCell ref="E307:F307"/>
    <mergeCell ref="E308:F308"/>
    <mergeCell ref="A309:E309"/>
    <mergeCell ref="F309:I309"/>
    <mergeCell ref="A310:E310"/>
    <mergeCell ref="F310:I310"/>
    <mergeCell ref="A286:E286"/>
    <mergeCell ref="F286:I286"/>
    <mergeCell ref="G287:I287"/>
    <mergeCell ref="A291:E291"/>
    <mergeCell ref="F291:I291"/>
    <mergeCell ref="H293:I293"/>
    <mergeCell ref="E295:F295"/>
    <mergeCell ref="E296:F296"/>
    <mergeCell ref="E297:F297"/>
    <mergeCell ref="E298:F298"/>
    <mergeCell ref="E299:F299"/>
    <mergeCell ref="E300:F300"/>
    <mergeCell ref="E301:F301"/>
    <mergeCell ref="E302:F302"/>
    <mergeCell ref="E303:F303"/>
    <mergeCell ref="E304:F304"/>
    <mergeCell ref="H306:I306"/>
    <mergeCell ref="A327:E327"/>
    <mergeCell ref="F327:I327"/>
    <mergeCell ref="A328:E328"/>
    <mergeCell ref="F328:I328"/>
    <mergeCell ref="A329:E329"/>
    <mergeCell ref="F329:I329"/>
    <mergeCell ref="A320:E320"/>
    <mergeCell ref="F320:I320"/>
    <mergeCell ref="H322:I322"/>
    <mergeCell ref="E324:F324"/>
    <mergeCell ref="E325:F325"/>
    <mergeCell ref="A326:E326"/>
    <mergeCell ref="F326:I326"/>
    <mergeCell ref="G314:I314"/>
    <mergeCell ref="G315:I315"/>
    <mergeCell ref="G316:I316"/>
    <mergeCell ref="G317:I317"/>
    <mergeCell ref="G318:I318"/>
    <mergeCell ref="G319:I319"/>
    <mergeCell ref="H336:I336"/>
    <mergeCell ref="E338:F338"/>
    <mergeCell ref="E339:F339"/>
    <mergeCell ref="A340:A341"/>
    <mergeCell ref="B340:B341"/>
    <mergeCell ref="C340:C341"/>
    <mergeCell ref="D340:D341"/>
    <mergeCell ref="E340:E341"/>
    <mergeCell ref="F340:G340"/>
    <mergeCell ref="H340:I340"/>
    <mergeCell ref="A330:E330"/>
    <mergeCell ref="F330:I330"/>
    <mergeCell ref="G331:I331"/>
    <mergeCell ref="G332:I332"/>
    <mergeCell ref="G333:I333"/>
    <mergeCell ref="A334:E334"/>
    <mergeCell ref="F334:I334"/>
    <mergeCell ref="A351:E351"/>
    <mergeCell ref="F351:I351"/>
    <mergeCell ref="A352:E352"/>
    <mergeCell ref="F352:I352"/>
    <mergeCell ref="A353:E353"/>
    <mergeCell ref="F353:I353"/>
    <mergeCell ref="A348:E348"/>
    <mergeCell ref="F348:I348"/>
    <mergeCell ref="A349:E349"/>
    <mergeCell ref="F349:I349"/>
    <mergeCell ref="A350:E350"/>
    <mergeCell ref="F350:I350"/>
    <mergeCell ref="J340:J341"/>
    <mergeCell ref="A344:E344"/>
    <mergeCell ref="F344:I344"/>
    <mergeCell ref="F345:I345"/>
    <mergeCell ref="A347:E347"/>
    <mergeCell ref="F347:I347"/>
    <mergeCell ref="A368:E368"/>
    <mergeCell ref="F368:I368"/>
    <mergeCell ref="A369:E369"/>
    <mergeCell ref="F369:I369"/>
    <mergeCell ref="A370:E370"/>
    <mergeCell ref="F370:I370"/>
    <mergeCell ref="J359:J360"/>
    <mergeCell ref="A364:E364"/>
    <mergeCell ref="F364:I364"/>
    <mergeCell ref="F365:I365"/>
    <mergeCell ref="A367:E367"/>
    <mergeCell ref="F367:I367"/>
    <mergeCell ref="H355:I355"/>
    <mergeCell ref="E357:F357"/>
    <mergeCell ref="E358:F358"/>
    <mergeCell ref="A359:A360"/>
    <mergeCell ref="B359:B360"/>
    <mergeCell ref="C359:C360"/>
    <mergeCell ref="D359:D360"/>
    <mergeCell ref="E359:E360"/>
    <mergeCell ref="F359:G359"/>
    <mergeCell ref="H359:I359"/>
    <mergeCell ref="A379:E379"/>
    <mergeCell ref="F379:I379"/>
    <mergeCell ref="G380:I380"/>
    <mergeCell ref="A383:E383"/>
    <mergeCell ref="F383:I383"/>
    <mergeCell ref="H385:I385"/>
    <mergeCell ref="G374:I374"/>
    <mergeCell ref="G375:I375"/>
    <mergeCell ref="A376:E376"/>
    <mergeCell ref="F376:I376"/>
    <mergeCell ref="H377:I377"/>
    <mergeCell ref="H378:I378"/>
    <mergeCell ref="A371:E371"/>
    <mergeCell ref="F371:I371"/>
    <mergeCell ref="A372:E372"/>
    <mergeCell ref="F372:I372"/>
    <mergeCell ref="A373:E373"/>
    <mergeCell ref="F373:I373"/>
    <mergeCell ref="A398:E398"/>
    <mergeCell ref="F398:I398"/>
    <mergeCell ref="A399:E399"/>
    <mergeCell ref="F399:I399"/>
    <mergeCell ref="A400:E400"/>
    <mergeCell ref="F400:I400"/>
    <mergeCell ref="H389:I389"/>
    <mergeCell ref="J389:J390"/>
    <mergeCell ref="A394:E394"/>
    <mergeCell ref="F394:I394"/>
    <mergeCell ref="F395:I395"/>
    <mergeCell ref="A397:E397"/>
    <mergeCell ref="F397:I397"/>
    <mergeCell ref="E387:F387"/>
    <mergeCell ref="E388:F388"/>
    <mergeCell ref="A389:A390"/>
    <mergeCell ref="B389:B390"/>
    <mergeCell ref="C389:C390"/>
    <mergeCell ref="D389:D390"/>
    <mergeCell ref="E389:E390"/>
    <mergeCell ref="F389:G389"/>
    <mergeCell ref="A409:E409"/>
    <mergeCell ref="F409:I409"/>
    <mergeCell ref="G410:I410"/>
    <mergeCell ref="A413:E413"/>
    <mergeCell ref="F413:I413"/>
    <mergeCell ref="H415:I415"/>
    <mergeCell ref="G404:I404"/>
    <mergeCell ref="G405:I405"/>
    <mergeCell ref="A406:E406"/>
    <mergeCell ref="F406:I406"/>
    <mergeCell ref="H407:I407"/>
    <mergeCell ref="H408:I408"/>
    <mergeCell ref="A401:E401"/>
    <mergeCell ref="F401:I401"/>
    <mergeCell ref="A402:E402"/>
    <mergeCell ref="F402:I402"/>
    <mergeCell ref="A403:E403"/>
    <mergeCell ref="F403:I403"/>
    <mergeCell ref="A431:E431"/>
    <mergeCell ref="F431:I431"/>
    <mergeCell ref="A432:E432"/>
    <mergeCell ref="F432:I432"/>
    <mergeCell ref="A433:E433"/>
    <mergeCell ref="F433:I433"/>
    <mergeCell ref="H419:I419"/>
    <mergeCell ref="J419:J420"/>
    <mergeCell ref="A427:E427"/>
    <mergeCell ref="F427:I427"/>
    <mergeCell ref="F428:I428"/>
    <mergeCell ref="A430:E430"/>
    <mergeCell ref="F430:I430"/>
    <mergeCell ref="E417:F417"/>
    <mergeCell ref="E418:F418"/>
    <mergeCell ref="A419:A420"/>
    <mergeCell ref="B419:B420"/>
    <mergeCell ref="C419:C420"/>
    <mergeCell ref="D419:D420"/>
    <mergeCell ref="E419:E420"/>
    <mergeCell ref="F419:G419"/>
    <mergeCell ref="J442:J443"/>
    <mergeCell ref="A446:E446"/>
    <mergeCell ref="F446:I446"/>
    <mergeCell ref="F447:I447"/>
    <mergeCell ref="A449:E449"/>
    <mergeCell ref="F449:I449"/>
    <mergeCell ref="H438:I438"/>
    <mergeCell ref="E440:F440"/>
    <mergeCell ref="E441:F441"/>
    <mergeCell ref="A442:A443"/>
    <mergeCell ref="B442:B443"/>
    <mergeCell ref="C442:C443"/>
    <mergeCell ref="D442:D443"/>
    <mergeCell ref="E442:E443"/>
    <mergeCell ref="F442:G442"/>
    <mergeCell ref="H442:I442"/>
    <mergeCell ref="A434:E434"/>
    <mergeCell ref="F434:I434"/>
    <mergeCell ref="A435:E435"/>
    <mergeCell ref="F435:I435"/>
    <mergeCell ref="A436:E436"/>
    <mergeCell ref="F436:I436"/>
    <mergeCell ref="G456:I456"/>
    <mergeCell ref="G457:I457"/>
    <mergeCell ref="G458:I458"/>
    <mergeCell ref="A459:E459"/>
    <mergeCell ref="F459:I459"/>
    <mergeCell ref="H460:I460"/>
    <mergeCell ref="A453:E453"/>
    <mergeCell ref="F453:I453"/>
    <mergeCell ref="A454:E454"/>
    <mergeCell ref="F454:I454"/>
    <mergeCell ref="A455:E455"/>
    <mergeCell ref="F455:I455"/>
    <mergeCell ref="A450:E450"/>
    <mergeCell ref="F450:I450"/>
    <mergeCell ref="A451:E451"/>
    <mergeCell ref="F451:I451"/>
    <mergeCell ref="A452:E452"/>
    <mergeCell ref="F452:I452"/>
    <mergeCell ref="J474:J475"/>
    <mergeCell ref="A480:E480"/>
    <mergeCell ref="F480:I480"/>
    <mergeCell ref="F481:I481"/>
    <mergeCell ref="A483:E483"/>
    <mergeCell ref="F483:I483"/>
    <mergeCell ref="H470:I470"/>
    <mergeCell ref="E472:F472"/>
    <mergeCell ref="E473:F473"/>
    <mergeCell ref="A474:A475"/>
    <mergeCell ref="B474:B475"/>
    <mergeCell ref="C474:C475"/>
    <mergeCell ref="D474:D475"/>
    <mergeCell ref="E474:E475"/>
    <mergeCell ref="F474:G474"/>
    <mergeCell ref="H474:I474"/>
    <mergeCell ref="H461:I461"/>
    <mergeCell ref="H462:I462"/>
    <mergeCell ref="A463:E463"/>
    <mergeCell ref="F463:I463"/>
    <mergeCell ref="G464:I464"/>
    <mergeCell ref="A468:E468"/>
    <mergeCell ref="F468:I468"/>
    <mergeCell ref="G490:I490"/>
    <mergeCell ref="G491:I491"/>
    <mergeCell ref="G492:I492"/>
    <mergeCell ref="A493:E493"/>
    <mergeCell ref="F493:I493"/>
    <mergeCell ref="H494:I494"/>
    <mergeCell ref="A487:E487"/>
    <mergeCell ref="F487:I487"/>
    <mergeCell ref="A488:E488"/>
    <mergeCell ref="F488:I488"/>
    <mergeCell ref="A489:E489"/>
    <mergeCell ref="F489:I489"/>
    <mergeCell ref="A484:E484"/>
    <mergeCell ref="F484:I484"/>
    <mergeCell ref="A485:E485"/>
    <mergeCell ref="F485:I485"/>
    <mergeCell ref="A486:E486"/>
    <mergeCell ref="F486:I486"/>
    <mergeCell ref="A508:E508"/>
    <mergeCell ref="F508:I508"/>
    <mergeCell ref="A509:E509"/>
    <mergeCell ref="F509:I509"/>
    <mergeCell ref="A510:E510"/>
    <mergeCell ref="F510:I510"/>
    <mergeCell ref="H502:I502"/>
    <mergeCell ref="E504:F504"/>
    <mergeCell ref="E505:F505"/>
    <mergeCell ref="A506:E506"/>
    <mergeCell ref="F506:I506"/>
    <mergeCell ref="A507:E507"/>
    <mergeCell ref="F507:I507"/>
    <mergeCell ref="H495:I495"/>
    <mergeCell ref="A496:E496"/>
    <mergeCell ref="F496:I496"/>
    <mergeCell ref="G497:I497"/>
    <mergeCell ref="A500:E500"/>
    <mergeCell ref="F500:I500"/>
    <mergeCell ref="J522:J523"/>
    <mergeCell ref="A525:E525"/>
    <mergeCell ref="F525:I525"/>
    <mergeCell ref="F526:I526"/>
    <mergeCell ref="A529:E529"/>
    <mergeCell ref="F529:I529"/>
    <mergeCell ref="H518:I518"/>
    <mergeCell ref="E520:F520"/>
    <mergeCell ref="E521:F521"/>
    <mergeCell ref="A522:A523"/>
    <mergeCell ref="B522:B523"/>
    <mergeCell ref="C522:C523"/>
    <mergeCell ref="D522:D523"/>
    <mergeCell ref="E522:E523"/>
    <mergeCell ref="F522:G522"/>
    <mergeCell ref="H522:I522"/>
    <mergeCell ref="G511:I511"/>
    <mergeCell ref="G512:I512"/>
    <mergeCell ref="G513:I513"/>
    <mergeCell ref="G514:I514"/>
    <mergeCell ref="G515:I515"/>
    <mergeCell ref="A516:E516"/>
    <mergeCell ref="F516:I516"/>
    <mergeCell ref="G536:I536"/>
    <mergeCell ref="G537:I537"/>
    <mergeCell ref="G538:I538"/>
    <mergeCell ref="A539:E539"/>
    <mergeCell ref="F539:I539"/>
    <mergeCell ref="H540:I540"/>
    <mergeCell ref="A533:E533"/>
    <mergeCell ref="F533:I533"/>
    <mergeCell ref="A534:E534"/>
    <mergeCell ref="F534:I534"/>
    <mergeCell ref="A535:E535"/>
    <mergeCell ref="F535:I535"/>
    <mergeCell ref="A530:E530"/>
    <mergeCell ref="F530:I530"/>
    <mergeCell ref="A531:E531"/>
    <mergeCell ref="F531:I531"/>
    <mergeCell ref="A532:E532"/>
    <mergeCell ref="F532:I532"/>
    <mergeCell ref="J552:J553"/>
    <mergeCell ref="A555:E555"/>
    <mergeCell ref="F555:I555"/>
    <mergeCell ref="F556:I556"/>
    <mergeCell ref="A559:E559"/>
    <mergeCell ref="F559:I559"/>
    <mergeCell ref="H548:I548"/>
    <mergeCell ref="E550:F550"/>
    <mergeCell ref="E551:F551"/>
    <mergeCell ref="A552:A553"/>
    <mergeCell ref="B552:B553"/>
    <mergeCell ref="C552:C553"/>
    <mergeCell ref="D552:D553"/>
    <mergeCell ref="E552:E553"/>
    <mergeCell ref="F552:G552"/>
    <mergeCell ref="H552:I552"/>
    <mergeCell ref="H541:I541"/>
    <mergeCell ref="A542:E542"/>
    <mergeCell ref="F542:I542"/>
    <mergeCell ref="G543:I543"/>
    <mergeCell ref="A546:E546"/>
    <mergeCell ref="F546:I546"/>
    <mergeCell ref="G566:I566"/>
    <mergeCell ref="G567:I567"/>
    <mergeCell ref="G568:I568"/>
    <mergeCell ref="G569:I569"/>
    <mergeCell ref="G570:I570"/>
    <mergeCell ref="G571:I571"/>
    <mergeCell ref="A563:E563"/>
    <mergeCell ref="F563:I563"/>
    <mergeCell ref="A564:E564"/>
    <mergeCell ref="F564:I564"/>
    <mergeCell ref="A565:E565"/>
    <mergeCell ref="F565:I565"/>
    <mergeCell ref="A560:E560"/>
    <mergeCell ref="F560:I560"/>
    <mergeCell ref="A561:E561"/>
    <mergeCell ref="F561:I561"/>
    <mergeCell ref="A562:E562"/>
    <mergeCell ref="F562:I562"/>
    <mergeCell ref="H587:I587"/>
    <mergeCell ref="E589:F589"/>
    <mergeCell ref="E590:F590"/>
    <mergeCell ref="A591:A592"/>
    <mergeCell ref="B591:B592"/>
    <mergeCell ref="C591:C592"/>
    <mergeCell ref="D591:D592"/>
    <mergeCell ref="E591:E592"/>
    <mergeCell ref="F591:G591"/>
    <mergeCell ref="H591:I591"/>
    <mergeCell ref="H577:I577"/>
    <mergeCell ref="A578:E578"/>
    <mergeCell ref="F578:I578"/>
    <mergeCell ref="G579:I579"/>
    <mergeCell ref="A585:E585"/>
    <mergeCell ref="F585:I585"/>
    <mergeCell ref="A572:E572"/>
    <mergeCell ref="F572:I572"/>
    <mergeCell ref="H573:I573"/>
    <mergeCell ref="H574:I574"/>
    <mergeCell ref="H575:I575"/>
    <mergeCell ref="H576:I576"/>
    <mergeCell ref="A602:E602"/>
    <mergeCell ref="F602:I602"/>
    <mergeCell ref="A603:E603"/>
    <mergeCell ref="F603:I603"/>
    <mergeCell ref="A604:E604"/>
    <mergeCell ref="F604:I604"/>
    <mergeCell ref="A599:E599"/>
    <mergeCell ref="F599:I599"/>
    <mergeCell ref="A600:E600"/>
    <mergeCell ref="F600:I600"/>
    <mergeCell ref="A601:E601"/>
    <mergeCell ref="F601:I601"/>
    <mergeCell ref="J591:J592"/>
    <mergeCell ref="A594:E594"/>
    <mergeCell ref="F594:I594"/>
    <mergeCell ref="F595:I595"/>
    <mergeCell ref="A598:E598"/>
    <mergeCell ref="F598:I598"/>
    <mergeCell ref="H616:I616"/>
    <mergeCell ref="A617:E617"/>
    <mergeCell ref="F617:I617"/>
    <mergeCell ref="G618:I618"/>
    <mergeCell ref="A624:E624"/>
    <mergeCell ref="F624:I624"/>
    <mergeCell ref="A611:E611"/>
    <mergeCell ref="F611:I611"/>
    <mergeCell ref="H612:I612"/>
    <mergeCell ref="H613:I613"/>
    <mergeCell ref="H614:I614"/>
    <mergeCell ref="H615:I615"/>
    <mergeCell ref="G605:I605"/>
    <mergeCell ref="G606:I606"/>
    <mergeCell ref="G607:I607"/>
    <mergeCell ref="G608:I608"/>
    <mergeCell ref="G609:I609"/>
    <mergeCell ref="G610:I610"/>
    <mergeCell ref="A640:E640"/>
    <mergeCell ref="F640:I640"/>
    <mergeCell ref="A641:E641"/>
    <mergeCell ref="F641:I641"/>
    <mergeCell ref="A642:E642"/>
    <mergeCell ref="F642:I642"/>
    <mergeCell ref="J630:J631"/>
    <mergeCell ref="A635:E635"/>
    <mergeCell ref="F635:I635"/>
    <mergeCell ref="F636:I636"/>
    <mergeCell ref="A639:E639"/>
    <mergeCell ref="F639:I639"/>
    <mergeCell ref="H626:I626"/>
    <mergeCell ref="E628:F628"/>
    <mergeCell ref="E629:F629"/>
    <mergeCell ref="A630:A631"/>
    <mergeCell ref="B630:B631"/>
    <mergeCell ref="C630:C631"/>
    <mergeCell ref="D630:D631"/>
    <mergeCell ref="E630:E631"/>
    <mergeCell ref="F630:G630"/>
    <mergeCell ref="H630:I630"/>
    <mergeCell ref="H651:I651"/>
    <mergeCell ref="H652:I652"/>
    <mergeCell ref="H653:I653"/>
    <mergeCell ref="A654:E654"/>
    <mergeCell ref="F654:I654"/>
    <mergeCell ref="G655:I655"/>
    <mergeCell ref="G646:I646"/>
    <mergeCell ref="G647:I647"/>
    <mergeCell ref="G648:I648"/>
    <mergeCell ref="G649:I649"/>
    <mergeCell ref="A650:E650"/>
    <mergeCell ref="F650:I650"/>
    <mergeCell ref="A643:E643"/>
    <mergeCell ref="F643:I643"/>
    <mergeCell ref="A644:E644"/>
    <mergeCell ref="F644:I644"/>
    <mergeCell ref="A645:E645"/>
    <mergeCell ref="F645:I645"/>
    <mergeCell ref="A672:E672"/>
    <mergeCell ref="F672:I672"/>
    <mergeCell ref="A673:E673"/>
    <mergeCell ref="F673:I673"/>
    <mergeCell ref="A674:E674"/>
    <mergeCell ref="F674:I674"/>
    <mergeCell ref="F665:G665"/>
    <mergeCell ref="H665:I665"/>
    <mergeCell ref="J665:J666"/>
    <mergeCell ref="A668:E668"/>
    <mergeCell ref="F668:I668"/>
    <mergeCell ref="F669:I669"/>
    <mergeCell ref="A659:E659"/>
    <mergeCell ref="F659:I659"/>
    <mergeCell ref="H661:I661"/>
    <mergeCell ref="E663:F663"/>
    <mergeCell ref="E664:F664"/>
    <mergeCell ref="A665:A666"/>
    <mergeCell ref="B665:B666"/>
    <mergeCell ref="C665:C666"/>
    <mergeCell ref="D665:D666"/>
    <mergeCell ref="E665:E666"/>
    <mergeCell ref="H683:I683"/>
    <mergeCell ref="H684:I684"/>
    <mergeCell ref="H685:I685"/>
    <mergeCell ref="A686:E686"/>
    <mergeCell ref="F686:I686"/>
    <mergeCell ref="G687:I687"/>
    <mergeCell ref="A678:E678"/>
    <mergeCell ref="F678:I678"/>
    <mergeCell ref="G679:I679"/>
    <mergeCell ref="G680:I680"/>
    <mergeCell ref="G681:I681"/>
    <mergeCell ref="A682:E682"/>
    <mergeCell ref="F682:I682"/>
    <mergeCell ref="A675:E675"/>
    <mergeCell ref="F675:I675"/>
    <mergeCell ref="A676:E676"/>
    <mergeCell ref="F676:I676"/>
    <mergeCell ref="A677:E677"/>
    <mergeCell ref="F677:I677"/>
    <mergeCell ref="A704:E704"/>
    <mergeCell ref="F704:I704"/>
    <mergeCell ref="A705:E705"/>
    <mergeCell ref="F705:I705"/>
    <mergeCell ref="A706:E706"/>
    <mergeCell ref="F706:I706"/>
    <mergeCell ref="F697:G697"/>
    <mergeCell ref="H697:I697"/>
    <mergeCell ref="J697:J698"/>
    <mergeCell ref="A700:E700"/>
    <mergeCell ref="F700:I700"/>
    <mergeCell ref="F701:I701"/>
    <mergeCell ref="A691:E691"/>
    <mergeCell ref="F691:I691"/>
    <mergeCell ref="H693:I693"/>
    <mergeCell ref="E695:F695"/>
    <mergeCell ref="E696:F696"/>
    <mergeCell ref="A697:A698"/>
    <mergeCell ref="B697:B698"/>
    <mergeCell ref="C697:C698"/>
    <mergeCell ref="D697:D698"/>
    <mergeCell ref="E697:E698"/>
    <mergeCell ref="H715:I715"/>
    <mergeCell ref="E717:F717"/>
    <mergeCell ref="E718:F718"/>
    <mergeCell ref="A719:A720"/>
    <mergeCell ref="B719:B720"/>
    <mergeCell ref="C719:C720"/>
    <mergeCell ref="D719:D720"/>
    <mergeCell ref="E719:E720"/>
    <mergeCell ref="F719:G719"/>
    <mergeCell ref="H719:I719"/>
    <mergeCell ref="A710:E710"/>
    <mergeCell ref="F710:I710"/>
    <mergeCell ref="G711:I711"/>
    <mergeCell ref="G712:I712"/>
    <mergeCell ref="A713:E713"/>
    <mergeCell ref="F713:I713"/>
    <mergeCell ref="A707:E707"/>
    <mergeCell ref="F707:I707"/>
    <mergeCell ref="A708:E708"/>
    <mergeCell ref="F708:I708"/>
    <mergeCell ref="A709:E709"/>
    <mergeCell ref="F709:I709"/>
    <mergeCell ref="A730:E730"/>
    <mergeCell ref="F730:I730"/>
    <mergeCell ref="A731:E731"/>
    <mergeCell ref="F731:I731"/>
    <mergeCell ref="A732:E732"/>
    <mergeCell ref="F732:I732"/>
    <mergeCell ref="A727:E727"/>
    <mergeCell ref="F727:I727"/>
    <mergeCell ref="A728:E728"/>
    <mergeCell ref="F728:I728"/>
    <mergeCell ref="A729:E729"/>
    <mergeCell ref="F729:I729"/>
    <mergeCell ref="J719:J720"/>
    <mergeCell ref="A722:E722"/>
    <mergeCell ref="F722:I722"/>
    <mergeCell ref="F723:I723"/>
    <mergeCell ref="A726:E726"/>
    <mergeCell ref="F726:I726"/>
    <mergeCell ref="H743:I743"/>
    <mergeCell ref="A744:E744"/>
    <mergeCell ref="F744:I744"/>
    <mergeCell ref="G745:I745"/>
    <mergeCell ref="A749:E749"/>
    <mergeCell ref="F749:I749"/>
    <mergeCell ref="G738:I738"/>
    <mergeCell ref="G739:I739"/>
    <mergeCell ref="A740:E740"/>
    <mergeCell ref="F740:I740"/>
    <mergeCell ref="H741:I741"/>
    <mergeCell ref="H742:I742"/>
    <mergeCell ref="G733:I733"/>
    <mergeCell ref="G734:I734"/>
    <mergeCell ref="G735:I735"/>
    <mergeCell ref="A736:E736"/>
    <mergeCell ref="F736:I736"/>
    <mergeCell ref="G737:I737"/>
    <mergeCell ref="E766:F766"/>
    <mergeCell ref="E767:F767"/>
    <mergeCell ref="E768:F768"/>
    <mergeCell ref="E769:F769"/>
    <mergeCell ref="E770:F770"/>
    <mergeCell ref="H772:I772"/>
    <mergeCell ref="E758:F758"/>
    <mergeCell ref="E759:F759"/>
    <mergeCell ref="H761:I761"/>
    <mergeCell ref="E763:F763"/>
    <mergeCell ref="E764:F764"/>
    <mergeCell ref="E765:F765"/>
    <mergeCell ref="H751:I751"/>
    <mergeCell ref="E753:F753"/>
    <mergeCell ref="E754:F754"/>
    <mergeCell ref="E755:F755"/>
    <mergeCell ref="E756:F756"/>
    <mergeCell ref="E757:F757"/>
    <mergeCell ref="E790:F790"/>
    <mergeCell ref="E791:F791"/>
    <mergeCell ref="H793:I793"/>
    <mergeCell ref="E795:F795"/>
    <mergeCell ref="E796:F796"/>
    <mergeCell ref="E797:F797"/>
    <mergeCell ref="E782:F782"/>
    <mergeCell ref="E783:F783"/>
    <mergeCell ref="E784:F784"/>
    <mergeCell ref="H786:I786"/>
    <mergeCell ref="E788:F788"/>
    <mergeCell ref="E789:F789"/>
    <mergeCell ref="E774:F774"/>
    <mergeCell ref="E775:F775"/>
    <mergeCell ref="E776:F776"/>
    <mergeCell ref="E777:F777"/>
    <mergeCell ref="H779:I779"/>
    <mergeCell ref="E781:F781"/>
    <mergeCell ref="A810:E810"/>
    <mergeCell ref="F810:I810"/>
    <mergeCell ref="A811:E811"/>
    <mergeCell ref="F811:I811"/>
    <mergeCell ref="A812:E812"/>
    <mergeCell ref="F812:I812"/>
    <mergeCell ref="A807:E807"/>
    <mergeCell ref="F807:I807"/>
    <mergeCell ref="A808:E808"/>
    <mergeCell ref="F808:I808"/>
    <mergeCell ref="A809:E809"/>
    <mergeCell ref="F809:I809"/>
    <mergeCell ref="E798:F798"/>
    <mergeCell ref="H800:I800"/>
    <mergeCell ref="E802:F802"/>
    <mergeCell ref="E803:F803"/>
    <mergeCell ref="F804:I804"/>
    <mergeCell ref="A806:E806"/>
    <mergeCell ref="F806:I806"/>
    <mergeCell ref="G823:I823"/>
    <mergeCell ref="G824:I824"/>
    <mergeCell ref="A825:E825"/>
    <mergeCell ref="F825:I825"/>
    <mergeCell ref="H826:I826"/>
    <mergeCell ref="H827:I827"/>
    <mergeCell ref="A820:E820"/>
    <mergeCell ref="F820:I820"/>
    <mergeCell ref="A821:E821"/>
    <mergeCell ref="F821:I821"/>
    <mergeCell ref="A822:E822"/>
    <mergeCell ref="F822:I822"/>
    <mergeCell ref="H814:I814"/>
    <mergeCell ref="E816:F816"/>
    <mergeCell ref="E817:F817"/>
    <mergeCell ref="A818:E818"/>
    <mergeCell ref="F818:I818"/>
    <mergeCell ref="A819:E819"/>
    <mergeCell ref="F819:I819"/>
    <mergeCell ref="A840:E840"/>
    <mergeCell ref="F840:I840"/>
    <mergeCell ref="A841:E841"/>
    <mergeCell ref="F841:I841"/>
    <mergeCell ref="A842:E842"/>
    <mergeCell ref="F842:I842"/>
    <mergeCell ref="E836:F836"/>
    <mergeCell ref="E837:F837"/>
    <mergeCell ref="A838:E838"/>
    <mergeCell ref="F838:I838"/>
    <mergeCell ref="A839:E839"/>
    <mergeCell ref="F839:I839"/>
    <mergeCell ref="A828:E828"/>
    <mergeCell ref="F828:I828"/>
    <mergeCell ref="G829:I829"/>
    <mergeCell ref="A832:E832"/>
    <mergeCell ref="F832:I832"/>
    <mergeCell ref="H834:I834"/>
    <mergeCell ref="E856:F856"/>
    <mergeCell ref="E857:F857"/>
    <mergeCell ref="A858:E858"/>
    <mergeCell ref="F858:I858"/>
    <mergeCell ref="A859:E859"/>
    <mergeCell ref="F859:I859"/>
    <mergeCell ref="A848:E848"/>
    <mergeCell ref="F848:I848"/>
    <mergeCell ref="G849:I849"/>
    <mergeCell ref="A852:E852"/>
    <mergeCell ref="F852:I852"/>
    <mergeCell ref="H854:I854"/>
    <mergeCell ref="G843:I843"/>
    <mergeCell ref="G844:I844"/>
    <mergeCell ref="A845:E845"/>
    <mergeCell ref="F845:I845"/>
    <mergeCell ref="H846:I846"/>
    <mergeCell ref="H847:I847"/>
    <mergeCell ref="G868:I868"/>
    <mergeCell ref="A869:E869"/>
    <mergeCell ref="F869:I869"/>
    <mergeCell ref="H870:I870"/>
    <mergeCell ref="H871:I871"/>
    <mergeCell ref="H872:I872"/>
    <mergeCell ref="G863:I863"/>
    <mergeCell ref="G864:I864"/>
    <mergeCell ref="A865:E865"/>
    <mergeCell ref="F865:I865"/>
    <mergeCell ref="G866:I866"/>
    <mergeCell ref="G867:I867"/>
    <mergeCell ref="A860:E860"/>
    <mergeCell ref="F860:I860"/>
    <mergeCell ref="A861:E861"/>
    <mergeCell ref="F861:I861"/>
    <mergeCell ref="A862:E862"/>
    <mergeCell ref="F862:I862"/>
    <mergeCell ref="E889:F889"/>
    <mergeCell ref="E890:F890"/>
    <mergeCell ref="E891:F891"/>
    <mergeCell ref="E892:F892"/>
    <mergeCell ref="E893:F893"/>
    <mergeCell ref="H895:I895"/>
    <mergeCell ref="H882:I882"/>
    <mergeCell ref="E884:F884"/>
    <mergeCell ref="E885:F885"/>
    <mergeCell ref="E886:F886"/>
    <mergeCell ref="E887:F887"/>
    <mergeCell ref="E888:F888"/>
    <mergeCell ref="H873:I873"/>
    <mergeCell ref="A874:E874"/>
    <mergeCell ref="F874:I874"/>
    <mergeCell ref="G875:I875"/>
    <mergeCell ref="A880:E880"/>
    <mergeCell ref="F880:I880"/>
    <mergeCell ref="E913:F913"/>
    <mergeCell ref="E914:F914"/>
    <mergeCell ref="E915:F915"/>
    <mergeCell ref="E916:F916"/>
    <mergeCell ref="E917:F917"/>
    <mergeCell ref="E918:F918"/>
    <mergeCell ref="E905:F905"/>
    <mergeCell ref="E906:F906"/>
    <mergeCell ref="E907:F907"/>
    <mergeCell ref="E908:F908"/>
    <mergeCell ref="E909:F909"/>
    <mergeCell ref="H911:I911"/>
    <mergeCell ref="E897:F897"/>
    <mergeCell ref="E898:F898"/>
    <mergeCell ref="E899:F899"/>
    <mergeCell ref="E900:F900"/>
    <mergeCell ref="E901:F901"/>
    <mergeCell ref="H903:I903"/>
    <mergeCell ref="E933:F933"/>
    <mergeCell ref="H935:I935"/>
    <mergeCell ref="E937:F937"/>
    <mergeCell ref="E938:F938"/>
    <mergeCell ref="E939:F939"/>
    <mergeCell ref="E940:F940"/>
    <mergeCell ref="E927:F927"/>
    <mergeCell ref="E928:F928"/>
    <mergeCell ref="E929:F929"/>
    <mergeCell ref="E930:F930"/>
    <mergeCell ref="E931:F931"/>
    <mergeCell ref="E932:F932"/>
    <mergeCell ref="E919:F919"/>
    <mergeCell ref="E920:F920"/>
    <mergeCell ref="E921:F921"/>
    <mergeCell ref="E922:F922"/>
    <mergeCell ref="H924:I924"/>
    <mergeCell ref="E926:F926"/>
    <mergeCell ref="E957:F957"/>
    <mergeCell ref="E958:F958"/>
    <mergeCell ref="E959:F959"/>
    <mergeCell ref="E960:F960"/>
    <mergeCell ref="E961:F961"/>
    <mergeCell ref="E962:F962"/>
    <mergeCell ref="E949:F949"/>
    <mergeCell ref="E950:F950"/>
    <mergeCell ref="H952:I952"/>
    <mergeCell ref="E954:F954"/>
    <mergeCell ref="E955:F955"/>
    <mergeCell ref="E956:F956"/>
    <mergeCell ref="E941:F941"/>
    <mergeCell ref="E942:F942"/>
    <mergeCell ref="H944:I944"/>
    <mergeCell ref="E946:F946"/>
    <mergeCell ref="E947:F947"/>
    <mergeCell ref="E948:F948"/>
    <mergeCell ref="H978:I978"/>
    <mergeCell ref="E980:F980"/>
    <mergeCell ref="E981:F981"/>
    <mergeCell ref="E982:F982"/>
    <mergeCell ref="E983:F983"/>
    <mergeCell ref="E984:F984"/>
    <mergeCell ref="E971:F971"/>
    <mergeCell ref="E972:F972"/>
    <mergeCell ref="E973:F973"/>
    <mergeCell ref="E974:F974"/>
    <mergeCell ref="E975:F975"/>
    <mergeCell ref="E976:F976"/>
    <mergeCell ref="H964:I964"/>
    <mergeCell ref="A966:J966"/>
    <mergeCell ref="E967:F967"/>
    <mergeCell ref="E968:F968"/>
    <mergeCell ref="E969:F969"/>
    <mergeCell ref="E970:F970"/>
    <mergeCell ref="E999:F999"/>
    <mergeCell ref="E1000:F1000"/>
    <mergeCell ref="E1001:F1001"/>
    <mergeCell ref="E1002:F1002"/>
    <mergeCell ref="H1004:I1004"/>
    <mergeCell ref="E1006:F1006"/>
    <mergeCell ref="E993:F993"/>
    <mergeCell ref="E994:F994"/>
    <mergeCell ref="E995:F995"/>
    <mergeCell ref="E996:F996"/>
    <mergeCell ref="E997:F997"/>
    <mergeCell ref="E998:F998"/>
    <mergeCell ref="E985:F985"/>
    <mergeCell ref="E986:F986"/>
    <mergeCell ref="E987:F987"/>
    <mergeCell ref="E988:F988"/>
    <mergeCell ref="E989:F989"/>
    <mergeCell ref="H991:I991"/>
    <mergeCell ref="A1015:E1015"/>
    <mergeCell ref="F1015:I1015"/>
    <mergeCell ref="A1016:E1016"/>
    <mergeCell ref="F1016:I1016"/>
    <mergeCell ref="A1017:E1017"/>
    <mergeCell ref="F1017:I1017"/>
    <mergeCell ref="H1008:I1008"/>
    <mergeCell ref="J1008:J1009"/>
    <mergeCell ref="A1011:E1011"/>
    <mergeCell ref="F1011:I1011"/>
    <mergeCell ref="F1012:I1012"/>
    <mergeCell ref="A1014:E1014"/>
    <mergeCell ref="F1014:I1014"/>
    <mergeCell ref="E1007:F1007"/>
    <mergeCell ref="A1008:A1009"/>
    <mergeCell ref="B1008:B1009"/>
    <mergeCell ref="C1008:C1009"/>
    <mergeCell ref="D1008:D1009"/>
    <mergeCell ref="E1008:E1009"/>
    <mergeCell ref="F1008:G1008"/>
    <mergeCell ref="A1029:E1029"/>
    <mergeCell ref="F1029:I1029"/>
    <mergeCell ref="A1030:E1030"/>
    <mergeCell ref="F1030:I1030"/>
    <mergeCell ref="A1031:E1031"/>
    <mergeCell ref="F1031:I1031"/>
    <mergeCell ref="H1022:I1022"/>
    <mergeCell ref="E1024:F1024"/>
    <mergeCell ref="E1025:F1025"/>
    <mergeCell ref="F1026:I1026"/>
    <mergeCell ref="A1028:E1028"/>
    <mergeCell ref="F1028:I1028"/>
    <mergeCell ref="A1018:E1018"/>
    <mergeCell ref="F1018:I1018"/>
    <mergeCell ref="A1019:E1019"/>
    <mergeCell ref="F1019:I1019"/>
    <mergeCell ref="A1020:E1020"/>
    <mergeCell ref="F1020:I1020"/>
    <mergeCell ref="J1040:J1041"/>
    <mergeCell ref="A1045:E1045"/>
    <mergeCell ref="F1045:I1045"/>
    <mergeCell ref="F1046:I1046"/>
    <mergeCell ref="A1049:E1049"/>
    <mergeCell ref="F1049:I1049"/>
    <mergeCell ref="H1036:I1036"/>
    <mergeCell ref="E1038:F1038"/>
    <mergeCell ref="E1039:F1039"/>
    <mergeCell ref="A1040:A1041"/>
    <mergeCell ref="B1040:B1041"/>
    <mergeCell ref="C1040:C1041"/>
    <mergeCell ref="D1040:D1041"/>
    <mergeCell ref="E1040:E1041"/>
    <mergeCell ref="F1040:G1040"/>
    <mergeCell ref="H1040:I1040"/>
    <mergeCell ref="A1032:E1032"/>
    <mergeCell ref="F1032:I1032"/>
    <mergeCell ref="A1033:E1033"/>
    <mergeCell ref="F1033:I1033"/>
    <mergeCell ref="A1034:E1034"/>
    <mergeCell ref="F1034:I1034"/>
    <mergeCell ref="G1056:I1056"/>
    <mergeCell ref="G1057:I1057"/>
    <mergeCell ref="G1058:I1058"/>
    <mergeCell ref="A1059:E1059"/>
    <mergeCell ref="F1059:I1059"/>
    <mergeCell ref="H1060:I1060"/>
    <mergeCell ref="A1053:E1053"/>
    <mergeCell ref="F1053:I1053"/>
    <mergeCell ref="A1054:E1054"/>
    <mergeCell ref="F1054:I1054"/>
    <mergeCell ref="A1055:E1055"/>
    <mergeCell ref="F1055:I1055"/>
    <mergeCell ref="A1050:E1050"/>
    <mergeCell ref="F1050:I1050"/>
    <mergeCell ref="A1051:E1051"/>
    <mergeCell ref="F1051:I1051"/>
    <mergeCell ref="A1052:E1052"/>
    <mergeCell ref="F1052:I1052"/>
    <mergeCell ref="J1074:J1075"/>
    <mergeCell ref="A1079:E1079"/>
    <mergeCell ref="F1079:I1079"/>
    <mergeCell ref="F1080:I1080"/>
    <mergeCell ref="A1083:E1083"/>
    <mergeCell ref="F1083:I1083"/>
    <mergeCell ref="H1070:I1070"/>
    <mergeCell ref="E1072:F1072"/>
    <mergeCell ref="E1073:F1073"/>
    <mergeCell ref="A1074:A1075"/>
    <mergeCell ref="B1074:B1075"/>
    <mergeCell ref="C1074:C1075"/>
    <mergeCell ref="D1074:D1075"/>
    <mergeCell ref="E1074:E1075"/>
    <mergeCell ref="F1074:G1074"/>
    <mergeCell ref="H1074:I1074"/>
    <mergeCell ref="H1061:I1061"/>
    <mergeCell ref="H1062:I1062"/>
    <mergeCell ref="A1063:E1063"/>
    <mergeCell ref="F1063:I1063"/>
    <mergeCell ref="G1064:I1064"/>
    <mergeCell ref="A1068:E1068"/>
    <mergeCell ref="F1068:I1068"/>
    <mergeCell ref="G1090:I1090"/>
    <mergeCell ref="G1091:I1091"/>
    <mergeCell ref="G1092:I1092"/>
    <mergeCell ref="A1093:E1093"/>
    <mergeCell ref="F1093:I1093"/>
    <mergeCell ref="H1094:I1094"/>
    <mergeCell ref="A1087:E1087"/>
    <mergeCell ref="F1087:I1087"/>
    <mergeCell ref="A1088:E1088"/>
    <mergeCell ref="F1088:I1088"/>
    <mergeCell ref="A1089:E1089"/>
    <mergeCell ref="F1089:I1089"/>
    <mergeCell ref="A1084:E1084"/>
    <mergeCell ref="F1084:I1084"/>
    <mergeCell ref="A1085:E1085"/>
    <mergeCell ref="F1085:I1085"/>
    <mergeCell ref="A1086:E1086"/>
    <mergeCell ref="F1086:I1086"/>
    <mergeCell ref="A1112:E1112"/>
    <mergeCell ref="F1112:I1112"/>
    <mergeCell ref="A1113:E1113"/>
    <mergeCell ref="F1113:I1113"/>
    <mergeCell ref="A1114:E1114"/>
    <mergeCell ref="F1114:I1114"/>
    <mergeCell ref="H1104:I1104"/>
    <mergeCell ref="E1106:F1106"/>
    <mergeCell ref="E1107:F1107"/>
    <mergeCell ref="F1108:I1108"/>
    <mergeCell ref="A1111:E1111"/>
    <mergeCell ref="F1111:I1111"/>
    <mergeCell ref="H1095:I1095"/>
    <mergeCell ref="H1096:I1096"/>
    <mergeCell ref="A1097:E1097"/>
    <mergeCell ref="F1097:I1097"/>
    <mergeCell ref="G1098:I1098"/>
    <mergeCell ref="A1102:E1102"/>
    <mergeCell ref="F1102:I1102"/>
    <mergeCell ref="H1123:I1123"/>
    <mergeCell ref="H1124:I1124"/>
    <mergeCell ref="A1125:E1125"/>
    <mergeCell ref="F1125:I1125"/>
    <mergeCell ref="G1126:I1126"/>
    <mergeCell ref="A1130:E1130"/>
    <mergeCell ref="F1130:I1130"/>
    <mergeCell ref="G1118:I1118"/>
    <mergeCell ref="G1119:I1119"/>
    <mergeCell ref="G1120:I1120"/>
    <mergeCell ref="A1121:E1121"/>
    <mergeCell ref="F1121:I1121"/>
    <mergeCell ref="H1122:I1122"/>
    <mergeCell ref="A1115:E1115"/>
    <mergeCell ref="F1115:I1115"/>
    <mergeCell ref="A1116:E1116"/>
    <mergeCell ref="F1116:I1116"/>
    <mergeCell ref="A1117:E1117"/>
    <mergeCell ref="F1117:I1117"/>
    <mergeCell ref="E1147:F1147"/>
    <mergeCell ref="E1148:F1148"/>
    <mergeCell ref="H1150:I1150"/>
    <mergeCell ref="E1152:F1152"/>
    <mergeCell ref="E1153:F1153"/>
    <mergeCell ref="E1154:F1154"/>
    <mergeCell ref="E1139:F1139"/>
    <mergeCell ref="E1140:F1140"/>
    <mergeCell ref="E1141:F1141"/>
    <mergeCell ref="H1143:I1143"/>
    <mergeCell ref="E1145:F1145"/>
    <mergeCell ref="E1146:F1146"/>
    <mergeCell ref="H1132:I1132"/>
    <mergeCell ref="E1134:F1134"/>
    <mergeCell ref="E1135:F1135"/>
    <mergeCell ref="E1136:F1136"/>
    <mergeCell ref="E1137:F1137"/>
    <mergeCell ref="E1138:F1138"/>
    <mergeCell ref="E1173:F1173"/>
    <mergeCell ref="E1174:F1174"/>
    <mergeCell ref="E1175:F1175"/>
    <mergeCell ref="H1177:I1177"/>
    <mergeCell ref="E1179:F1179"/>
    <mergeCell ref="E1180:F1180"/>
    <mergeCell ref="H1164:I1164"/>
    <mergeCell ref="E1166:F1166"/>
    <mergeCell ref="E1167:F1167"/>
    <mergeCell ref="E1168:F1168"/>
    <mergeCell ref="E1169:F1169"/>
    <mergeCell ref="H1171:I1171"/>
    <mergeCell ref="E1155:F1155"/>
    <mergeCell ref="H1157:I1157"/>
    <mergeCell ref="E1159:F1159"/>
    <mergeCell ref="E1160:F1160"/>
    <mergeCell ref="E1161:F1161"/>
    <mergeCell ref="E1162:F1162"/>
    <mergeCell ref="E1195:F1195"/>
    <mergeCell ref="H1197:I1197"/>
    <mergeCell ref="E1199:F1199"/>
    <mergeCell ref="E1200:F1200"/>
    <mergeCell ref="E1201:F1201"/>
    <mergeCell ref="E1202:F1202"/>
    <mergeCell ref="E1189:F1189"/>
    <mergeCell ref="E1190:F1190"/>
    <mergeCell ref="E1191:F1191"/>
    <mergeCell ref="E1192:F1192"/>
    <mergeCell ref="E1193:F1193"/>
    <mergeCell ref="E1194:F1194"/>
    <mergeCell ref="E1181:F1181"/>
    <mergeCell ref="E1182:F1182"/>
    <mergeCell ref="E1183:F1183"/>
    <mergeCell ref="E1184:F1184"/>
    <mergeCell ref="H1186:I1186"/>
    <mergeCell ref="E1188:F1188"/>
    <mergeCell ref="E1221:F1221"/>
    <mergeCell ref="E1222:F1222"/>
    <mergeCell ref="E1223:F1223"/>
    <mergeCell ref="H1225:I1225"/>
    <mergeCell ref="E1227:F1227"/>
    <mergeCell ref="E1228:F1228"/>
    <mergeCell ref="E1213:F1213"/>
    <mergeCell ref="E1214:F1214"/>
    <mergeCell ref="E1215:F1215"/>
    <mergeCell ref="E1216:F1216"/>
    <mergeCell ref="H1218:I1218"/>
    <mergeCell ref="E1220:F1220"/>
    <mergeCell ref="H1204:I1204"/>
    <mergeCell ref="E1206:F1206"/>
    <mergeCell ref="E1207:F1207"/>
    <mergeCell ref="E1208:F1208"/>
    <mergeCell ref="E1209:F1209"/>
    <mergeCell ref="H1211:I1211"/>
    <mergeCell ref="E1245:F1245"/>
    <mergeCell ref="E1246:F1246"/>
    <mergeCell ref="E1247:F1247"/>
    <mergeCell ref="E1248:F1248"/>
    <mergeCell ref="E1249:F1249"/>
    <mergeCell ref="H1251:I1251"/>
    <mergeCell ref="E1237:F1237"/>
    <mergeCell ref="E1238:F1238"/>
    <mergeCell ref="H1240:I1240"/>
    <mergeCell ref="E1242:F1242"/>
    <mergeCell ref="E1243:F1243"/>
    <mergeCell ref="E1244:F1244"/>
    <mergeCell ref="E1229:F1229"/>
    <mergeCell ref="H1231:I1231"/>
    <mergeCell ref="E1233:F1233"/>
    <mergeCell ref="E1234:F1234"/>
    <mergeCell ref="E1235:F1235"/>
    <mergeCell ref="E1236:F1236"/>
    <mergeCell ref="E1269:F1269"/>
    <mergeCell ref="E1270:F1270"/>
    <mergeCell ref="H1272:I1272"/>
    <mergeCell ref="E1274:F1274"/>
    <mergeCell ref="E1275:F1275"/>
    <mergeCell ref="E1276:F1276"/>
    <mergeCell ref="E1261:F1261"/>
    <mergeCell ref="E1262:F1262"/>
    <mergeCell ref="E1263:F1263"/>
    <mergeCell ref="H1265:I1265"/>
    <mergeCell ref="E1267:F1267"/>
    <mergeCell ref="E1268:F1268"/>
    <mergeCell ref="E1253:F1253"/>
    <mergeCell ref="E1254:F1254"/>
    <mergeCell ref="E1255:F1255"/>
    <mergeCell ref="E1256:F1256"/>
    <mergeCell ref="H1258:I1258"/>
    <mergeCell ref="E1260:F1260"/>
    <mergeCell ref="E1293:F1293"/>
    <mergeCell ref="E1294:F1294"/>
    <mergeCell ref="H1296:I1296"/>
    <mergeCell ref="E1298:F1298"/>
    <mergeCell ref="E1299:F1299"/>
    <mergeCell ref="E1300:F1300"/>
    <mergeCell ref="E1287:F1287"/>
    <mergeCell ref="E1288:F1288"/>
    <mergeCell ref="E1289:F1289"/>
    <mergeCell ref="E1290:F1290"/>
    <mergeCell ref="E1291:F1291"/>
    <mergeCell ref="E1292:F1292"/>
    <mergeCell ref="E1277:F1277"/>
    <mergeCell ref="H1279:I1279"/>
    <mergeCell ref="E1281:F1281"/>
    <mergeCell ref="E1282:F1282"/>
    <mergeCell ref="E1283:F1283"/>
    <mergeCell ref="H1285:I1285"/>
    <mergeCell ref="E1319:F1319"/>
    <mergeCell ref="E1320:F1320"/>
    <mergeCell ref="E1321:F1321"/>
    <mergeCell ref="E1322:F1322"/>
    <mergeCell ref="H1324:I1324"/>
    <mergeCell ref="E1326:F1326"/>
    <mergeCell ref="H1310:I1310"/>
    <mergeCell ref="E1312:F1312"/>
    <mergeCell ref="E1313:F1313"/>
    <mergeCell ref="E1314:F1314"/>
    <mergeCell ref="E1315:F1315"/>
    <mergeCell ref="H1317:I1317"/>
    <mergeCell ref="E1301:F1301"/>
    <mergeCell ref="H1303:I1303"/>
    <mergeCell ref="E1305:F1305"/>
    <mergeCell ref="E1306:F1306"/>
    <mergeCell ref="E1307:F1307"/>
    <mergeCell ref="E1308:F1308"/>
    <mergeCell ref="E1343:F1343"/>
    <mergeCell ref="E1344:F1344"/>
    <mergeCell ref="E1345:F1345"/>
    <mergeCell ref="E1346:F1346"/>
    <mergeCell ref="E1347:F1347"/>
    <mergeCell ref="E1348:F1348"/>
    <mergeCell ref="E1335:F1335"/>
    <mergeCell ref="E1336:F1336"/>
    <mergeCell ref="E1337:F1337"/>
    <mergeCell ref="H1339:I1339"/>
    <mergeCell ref="E1341:F1341"/>
    <mergeCell ref="E1342:F1342"/>
    <mergeCell ref="E1327:F1327"/>
    <mergeCell ref="E1328:F1328"/>
    <mergeCell ref="H1330:I1330"/>
    <mergeCell ref="E1332:F1332"/>
    <mergeCell ref="E1333:F1333"/>
    <mergeCell ref="E1334:F1334"/>
    <mergeCell ref="H1366:I1366"/>
    <mergeCell ref="E1368:F1368"/>
    <mergeCell ref="E1369:F1369"/>
    <mergeCell ref="E1370:F1370"/>
    <mergeCell ref="H1372:I1372"/>
    <mergeCell ref="E1374:F1374"/>
    <mergeCell ref="E1357:F1357"/>
    <mergeCell ref="E1358:F1358"/>
    <mergeCell ref="H1360:I1360"/>
    <mergeCell ref="E1362:F1362"/>
    <mergeCell ref="E1363:F1363"/>
    <mergeCell ref="E1364:F1364"/>
    <mergeCell ref="E1349:F1349"/>
    <mergeCell ref="E1350:F1350"/>
    <mergeCell ref="H1352:I1352"/>
    <mergeCell ref="E1354:F1354"/>
    <mergeCell ref="E1355:F1355"/>
    <mergeCell ref="E1356:F1356"/>
    <mergeCell ref="E1393:F1393"/>
    <mergeCell ref="E1394:F1394"/>
    <mergeCell ref="H1396:I1396"/>
    <mergeCell ref="E1398:F1398"/>
    <mergeCell ref="E1399:F1399"/>
    <mergeCell ref="E1400:F1400"/>
    <mergeCell ref="H1384:I1384"/>
    <mergeCell ref="E1386:F1386"/>
    <mergeCell ref="E1387:F1387"/>
    <mergeCell ref="E1388:F1388"/>
    <mergeCell ref="H1390:I1390"/>
    <mergeCell ref="E1392:F1392"/>
    <mergeCell ref="E1375:F1375"/>
    <mergeCell ref="E1376:F1376"/>
    <mergeCell ref="H1378:I1378"/>
    <mergeCell ref="E1380:F1380"/>
    <mergeCell ref="E1381:F1381"/>
    <mergeCell ref="E1382:F1382"/>
    <mergeCell ref="H1420:I1420"/>
    <mergeCell ref="E1422:F1422"/>
    <mergeCell ref="E1423:F1423"/>
    <mergeCell ref="E1424:F1424"/>
    <mergeCell ref="H1426:I1426"/>
    <mergeCell ref="E1428:F1428"/>
    <mergeCell ref="E1411:F1411"/>
    <mergeCell ref="E1412:F1412"/>
    <mergeCell ref="H1414:I1414"/>
    <mergeCell ref="E1416:F1416"/>
    <mergeCell ref="E1417:F1417"/>
    <mergeCell ref="E1418:F1418"/>
    <mergeCell ref="H1402:I1402"/>
    <mergeCell ref="E1404:F1404"/>
    <mergeCell ref="E1405:F1405"/>
    <mergeCell ref="E1406:F1406"/>
    <mergeCell ref="H1408:I1408"/>
    <mergeCell ref="E1410:F1410"/>
    <mergeCell ref="E1447:F1447"/>
    <mergeCell ref="E1448:F1448"/>
    <mergeCell ref="H1450:I1450"/>
    <mergeCell ref="E1452:F1452"/>
    <mergeCell ref="E1453:F1453"/>
    <mergeCell ref="E1454:F1454"/>
    <mergeCell ref="H1438:I1438"/>
    <mergeCell ref="E1440:F1440"/>
    <mergeCell ref="E1441:F1441"/>
    <mergeCell ref="E1442:F1442"/>
    <mergeCell ref="H1444:I1444"/>
    <mergeCell ref="E1446:F1446"/>
    <mergeCell ref="E1429:F1429"/>
    <mergeCell ref="E1430:F1430"/>
    <mergeCell ref="H1432:I1432"/>
    <mergeCell ref="E1434:F1434"/>
    <mergeCell ref="E1435:F1435"/>
    <mergeCell ref="E1436:F1436"/>
    <mergeCell ref="H1474:I1474"/>
    <mergeCell ref="E1476:F1476"/>
    <mergeCell ref="E1477:F1477"/>
    <mergeCell ref="E1478:F1478"/>
    <mergeCell ref="H1480:I1480"/>
    <mergeCell ref="E1482:F1482"/>
    <mergeCell ref="E1465:F1465"/>
    <mergeCell ref="E1466:F1466"/>
    <mergeCell ref="H1468:I1468"/>
    <mergeCell ref="E1470:F1470"/>
    <mergeCell ref="E1471:F1471"/>
    <mergeCell ref="E1472:F1472"/>
    <mergeCell ref="H1456:I1456"/>
    <mergeCell ref="E1458:F1458"/>
    <mergeCell ref="E1459:F1459"/>
    <mergeCell ref="E1460:F1460"/>
    <mergeCell ref="H1462:I1462"/>
    <mergeCell ref="E1464:F1464"/>
    <mergeCell ref="A1489:E1489"/>
    <mergeCell ref="F1489:I1489"/>
    <mergeCell ref="A1490:E1490"/>
    <mergeCell ref="F1490:I1490"/>
    <mergeCell ref="A1491:E1491"/>
    <mergeCell ref="F1491:I1491"/>
    <mergeCell ref="H1484:I1484"/>
    <mergeCell ref="J1484:J1485"/>
    <mergeCell ref="A1487:E1487"/>
    <mergeCell ref="F1487:I1487"/>
    <mergeCell ref="A1488:E1488"/>
    <mergeCell ref="F1488:I1488"/>
    <mergeCell ref="E1483:F1483"/>
    <mergeCell ref="A1484:A1485"/>
    <mergeCell ref="B1484:B1485"/>
    <mergeCell ref="C1484:C1485"/>
    <mergeCell ref="D1484:D1485"/>
    <mergeCell ref="E1484:E1485"/>
    <mergeCell ref="F1484:G1484"/>
    <mergeCell ref="A1503:E1503"/>
    <mergeCell ref="F1503:I1503"/>
    <mergeCell ref="A1504:E1504"/>
    <mergeCell ref="F1504:I1504"/>
    <mergeCell ref="A1505:E1505"/>
    <mergeCell ref="F1505:I1505"/>
    <mergeCell ref="F1498:G1498"/>
    <mergeCell ref="H1498:I1498"/>
    <mergeCell ref="J1498:J1499"/>
    <mergeCell ref="A1501:E1501"/>
    <mergeCell ref="F1501:I1501"/>
    <mergeCell ref="A1502:E1502"/>
    <mergeCell ref="F1502:I1502"/>
    <mergeCell ref="A1492:E1492"/>
    <mergeCell ref="F1492:I1492"/>
    <mergeCell ref="H1494:I1494"/>
    <mergeCell ref="E1496:F1496"/>
    <mergeCell ref="E1497:F1497"/>
    <mergeCell ref="A1498:A1499"/>
    <mergeCell ref="B1498:B1499"/>
    <mergeCell ref="C1498:C1499"/>
    <mergeCell ref="D1498:D1499"/>
    <mergeCell ref="E1498:E1499"/>
    <mergeCell ref="A1517:E1517"/>
    <mergeCell ref="F1517:I1517"/>
    <mergeCell ref="A1518:E1518"/>
    <mergeCell ref="F1518:I1518"/>
    <mergeCell ref="A1519:E1519"/>
    <mergeCell ref="F1519:I1519"/>
    <mergeCell ref="F1512:G1512"/>
    <mergeCell ref="H1512:I1512"/>
    <mergeCell ref="J1512:J1513"/>
    <mergeCell ref="A1515:E1515"/>
    <mergeCell ref="F1515:I1515"/>
    <mergeCell ref="A1516:E1516"/>
    <mergeCell ref="F1516:I1516"/>
    <mergeCell ref="A1506:E1506"/>
    <mergeCell ref="F1506:I1506"/>
    <mergeCell ref="H1508:I1508"/>
    <mergeCell ref="E1510:F1510"/>
    <mergeCell ref="E1511:F1511"/>
    <mergeCell ref="A1512:A1513"/>
    <mergeCell ref="B1512:B1513"/>
    <mergeCell ref="C1512:C1513"/>
    <mergeCell ref="D1512:D1513"/>
    <mergeCell ref="E1512:E1513"/>
    <mergeCell ref="F1526:G1526"/>
    <mergeCell ref="H1526:I1526"/>
    <mergeCell ref="J1526:J1527"/>
    <mergeCell ref="A1529:E1529"/>
    <mergeCell ref="F1529:I1529"/>
    <mergeCell ref="A1530:E1530"/>
    <mergeCell ref="F1530:I1530"/>
    <mergeCell ref="A1520:E1520"/>
    <mergeCell ref="F1520:I1520"/>
    <mergeCell ref="H1522:I1522"/>
    <mergeCell ref="E1524:F1524"/>
    <mergeCell ref="E1525:F1525"/>
    <mergeCell ref="A1526:A1527"/>
    <mergeCell ref="B1526:B1527"/>
    <mergeCell ref="C1526:C1527"/>
    <mergeCell ref="D1526:D1527"/>
    <mergeCell ref="E1526:E1527"/>
    <mergeCell ref="J1540:J1541"/>
    <mergeCell ref="A1543:E1543"/>
    <mergeCell ref="F1543:I1543"/>
    <mergeCell ref="A1544:E1544"/>
    <mergeCell ref="F1544:I1544"/>
    <mergeCell ref="A1534:E1534"/>
    <mergeCell ref="F1534:I1534"/>
    <mergeCell ref="H1536:I1536"/>
    <mergeCell ref="E1538:F1538"/>
    <mergeCell ref="E1539:F1539"/>
    <mergeCell ref="A1540:A1541"/>
    <mergeCell ref="B1540:B1541"/>
    <mergeCell ref="C1540:C1541"/>
    <mergeCell ref="D1540:D1541"/>
    <mergeCell ref="E1540:E1541"/>
    <mergeCell ref="A1531:E1531"/>
    <mergeCell ref="F1531:I1531"/>
    <mergeCell ref="A1532:E1532"/>
    <mergeCell ref="F1532:I1532"/>
    <mergeCell ref="A1533:E1533"/>
    <mergeCell ref="F1533:I1533"/>
    <mergeCell ref="A1548:E1548"/>
    <mergeCell ref="F1548:I1548"/>
    <mergeCell ref="H1550:I1550"/>
    <mergeCell ref="E1552:F1552"/>
    <mergeCell ref="E1553:F1553"/>
    <mergeCell ref="A1554:A1555"/>
    <mergeCell ref="B1554:B1555"/>
    <mergeCell ref="C1554:C1555"/>
    <mergeCell ref="D1554:D1555"/>
    <mergeCell ref="E1554:E1555"/>
    <mergeCell ref="A1545:E1545"/>
    <mergeCell ref="F1545:I1545"/>
    <mergeCell ref="A1546:E1546"/>
    <mergeCell ref="F1546:I1546"/>
    <mergeCell ref="A1547:E1547"/>
    <mergeCell ref="F1547:I1547"/>
    <mergeCell ref="F1540:G1540"/>
    <mergeCell ref="H1540:I1540"/>
    <mergeCell ref="A1564:E1564"/>
    <mergeCell ref="F1564:I1564"/>
    <mergeCell ref="A1565:E1565"/>
    <mergeCell ref="F1565:I1565"/>
    <mergeCell ref="A1566:E1566"/>
    <mergeCell ref="F1566:I1566"/>
    <mergeCell ref="A1561:E1561"/>
    <mergeCell ref="F1561:I1561"/>
    <mergeCell ref="A1562:E1562"/>
    <mergeCell ref="F1562:I1562"/>
    <mergeCell ref="A1563:E1563"/>
    <mergeCell ref="F1563:I1563"/>
    <mergeCell ref="F1554:G1554"/>
    <mergeCell ref="H1554:I1554"/>
    <mergeCell ref="J1554:J1555"/>
    <mergeCell ref="A1558:E1558"/>
    <mergeCell ref="F1558:I1558"/>
    <mergeCell ref="F1559:I1559"/>
    <mergeCell ref="A1579:E1579"/>
    <mergeCell ref="F1579:I1579"/>
    <mergeCell ref="A1580:E1580"/>
    <mergeCell ref="F1580:I1580"/>
    <mergeCell ref="A1581:E1581"/>
    <mergeCell ref="F1581:I1581"/>
    <mergeCell ref="F1573:G1573"/>
    <mergeCell ref="H1573:I1573"/>
    <mergeCell ref="J1573:J1574"/>
    <mergeCell ref="A1576:E1576"/>
    <mergeCell ref="F1576:I1576"/>
    <mergeCell ref="F1577:I1577"/>
    <mergeCell ref="A1567:E1567"/>
    <mergeCell ref="F1567:I1567"/>
    <mergeCell ref="H1569:I1569"/>
    <mergeCell ref="E1571:F1571"/>
    <mergeCell ref="E1572:F1572"/>
    <mergeCell ref="A1573:A1574"/>
    <mergeCell ref="B1573:B1574"/>
    <mergeCell ref="C1573:C1574"/>
    <mergeCell ref="D1573:D1574"/>
    <mergeCell ref="E1573:E1574"/>
    <mergeCell ref="J1591:J1592"/>
    <mergeCell ref="A1594:E1594"/>
    <mergeCell ref="F1594:I1594"/>
    <mergeCell ref="A1595:E1595"/>
    <mergeCell ref="F1595:I1595"/>
    <mergeCell ref="A1585:E1585"/>
    <mergeCell ref="F1585:I1585"/>
    <mergeCell ref="H1587:I1587"/>
    <mergeCell ref="E1589:F1589"/>
    <mergeCell ref="E1590:F1590"/>
    <mergeCell ref="A1591:A1592"/>
    <mergeCell ref="B1591:B1592"/>
    <mergeCell ref="C1591:C1592"/>
    <mergeCell ref="D1591:D1592"/>
    <mergeCell ref="E1591:E1592"/>
    <mergeCell ref="A1582:E1582"/>
    <mergeCell ref="F1582:I1582"/>
    <mergeCell ref="A1583:E1583"/>
    <mergeCell ref="F1583:I1583"/>
    <mergeCell ref="A1584:E1584"/>
    <mergeCell ref="F1584:I1584"/>
    <mergeCell ref="A1599:E1599"/>
    <mergeCell ref="F1599:I1599"/>
    <mergeCell ref="H1601:I1601"/>
    <mergeCell ref="E1603:F1603"/>
    <mergeCell ref="E1604:F1604"/>
    <mergeCell ref="A1605:A1606"/>
    <mergeCell ref="B1605:B1606"/>
    <mergeCell ref="C1605:C1606"/>
    <mergeCell ref="D1605:D1606"/>
    <mergeCell ref="E1605:E1606"/>
    <mergeCell ref="A1596:E1596"/>
    <mergeCell ref="F1596:I1596"/>
    <mergeCell ref="A1597:E1597"/>
    <mergeCell ref="F1597:I1597"/>
    <mergeCell ref="A1598:E1598"/>
    <mergeCell ref="F1598:I1598"/>
    <mergeCell ref="F1591:G1591"/>
    <mergeCell ref="H1591:I1591"/>
    <mergeCell ref="A1613:E1613"/>
    <mergeCell ref="F1613:I1613"/>
    <mergeCell ref="H1615:I1615"/>
    <mergeCell ref="E1617:F1617"/>
    <mergeCell ref="E1618:F1618"/>
    <mergeCell ref="F1619:I1619"/>
    <mergeCell ref="A1610:E1610"/>
    <mergeCell ref="F1610:I1610"/>
    <mergeCell ref="A1611:E1611"/>
    <mergeCell ref="F1611:I1611"/>
    <mergeCell ref="A1612:E1612"/>
    <mergeCell ref="F1612:I1612"/>
    <mergeCell ref="F1605:G1605"/>
    <mergeCell ref="H1605:I1605"/>
    <mergeCell ref="J1605:J1606"/>
    <mergeCell ref="A1608:E1608"/>
    <mergeCell ref="F1608:I1608"/>
    <mergeCell ref="A1609:E1609"/>
    <mergeCell ref="F1609:I1609"/>
    <mergeCell ref="A1627:E1627"/>
    <mergeCell ref="F1627:I1627"/>
    <mergeCell ref="G1628:I1628"/>
    <mergeCell ref="G1629:I1629"/>
    <mergeCell ref="G1630:I1630"/>
    <mergeCell ref="G1631:I1631"/>
    <mergeCell ref="A1624:E1624"/>
    <mergeCell ref="F1624:I1624"/>
    <mergeCell ref="A1625:E1625"/>
    <mergeCell ref="F1625:I1625"/>
    <mergeCell ref="A1626:E1626"/>
    <mergeCell ref="F1626:I1626"/>
    <mergeCell ref="A1621:E1621"/>
    <mergeCell ref="F1621:I1621"/>
    <mergeCell ref="A1622:E1622"/>
    <mergeCell ref="F1622:I1622"/>
    <mergeCell ref="A1623:E1623"/>
    <mergeCell ref="F1623:I1623"/>
    <mergeCell ref="H1642:I1642"/>
    <mergeCell ref="H1643:I1643"/>
    <mergeCell ref="A1644:E1644"/>
    <mergeCell ref="F1644:I1644"/>
    <mergeCell ref="G1645:I1645"/>
    <mergeCell ref="A1650:E1650"/>
    <mergeCell ref="F1650:I1650"/>
    <mergeCell ref="G1637:I1637"/>
    <mergeCell ref="G1638:I1638"/>
    <mergeCell ref="A1639:E1639"/>
    <mergeCell ref="F1639:I1639"/>
    <mergeCell ref="H1640:I1640"/>
    <mergeCell ref="H1641:I1641"/>
    <mergeCell ref="G1632:I1632"/>
    <mergeCell ref="A1633:E1633"/>
    <mergeCell ref="F1633:I1633"/>
    <mergeCell ref="G1634:I1634"/>
    <mergeCell ref="G1635:I1635"/>
    <mergeCell ref="G1636:I1636"/>
    <mergeCell ref="A1662:E1662"/>
    <mergeCell ref="F1662:I1662"/>
    <mergeCell ref="A1663:E1663"/>
    <mergeCell ref="F1663:I1663"/>
    <mergeCell ref="A1664:E1664"/>
    <mergeCell ref="F1664:I1664"/>
    <mergeCell ref="A1659:E1659"/>
    <mergeCell ref="F1659:I1659"/>
    <mergeCell ref="A1660:E1660"/>
    <mergeCell ref="F1660:I1660"/>
    <mergeCell ref="A1661:E1661"/>
    <mergeCell ref="F1661:I1661"/>
    <mergeCell ref="H1652:I1652"/>
    <mergeCell ref="E1654:F1654"/>
    <mergeCell ref="E1655:F1655"/>
    <mergeCell ref="F1656:I1656"/>
    <mergeCell ref="A1658:E1658"/>
    <mergeCell ref="F1658:I1658"/>
    <mergeCell ref="G1674:I1674"/>
    <mergeCell ref="A1677:E1677"/>
    <mergeCell ref="F1677:I1677"/>
    <mergeCell ref="H1679:I1679"/>
    <mergeCell ref="E1681:F1681"/>
    <mergeCell ref="E1682:F1682"/>
    <mergeCell ref="A1670:E1670"/>
    <mergeCell ref="F1670:I1670"/>
    <mergeCell ref="H1671:I1671"/>
    <mergeCell ref="H1672:I1672"/>
    <mergeCell ref="A1673:E1673"/>
    <mergeCell ref="F1673:I1673"/>
    <mergeCell ref="G1665:I1665"/>
    <mergeCell ref="G1666:I1666"/>
    <mergeCell ref="A1667:E1667"/>
    <mergeCell ref="F1667:I1667"/>
    <mergeCell ref="G1668:I1668"/>
    <mergeCell ref="G1669:I1669"/>
    <mergeCell ref="A1697:E1697"/>
    <mergeCell ref="F1697:I1697"/>
    <mergeCell ref="A1698:E1698"/>
    <mergeCell ref="F1698:I1698"/>
    <mergeCell ref="A1699:E1699"/>
    <mergeCell ref="F1699:I1699"/>
    <mergeCell ref="A1694:E1694"/>
    <mergeCell ref="F1694:I1694"/>
    <mergeCell ref="A1695:E1695"/>
    <mergeCell ref="F1695:I1695"/>
    <mergeCell ref="A1696:E1696"/>
    <mergeCell ref="F1696:I1696"/>
    <mergeCell ref="H1683:I1683"/>
    <mergeCell ref="J1683:J1684"/>
    <mergeCell ref="A1689:E1689"/>
    <mergeCell ref="F1689:I1689"/>
    <mergeCell ref="F1690:I1690"/>
    <mergeCell ref="A1693:E1693"/>
    <mergeCell ref="F1693:I1693"/>
    <mergeCell ref="A1683:A1684"/>
    <mergeCell ref="B1683:B1684"/>
    <mergeCell ref="C1683:C1684"/>
    <mergeCell ref="D1683:D1684"/>
    <mergeCell ref="E1683:E1684"/>
    <mergeCell ref="F1683:G1683"/>
    <mergeCell ref="H1711:I1711"/>
    <mergeCell ref="H1712:I1712"/>
    <mergeCell ref="A1713:E1713"/>
    <mergeCell ref="F1713:I1713"/>
    <mergeCell ref="G1714:I1714"/>
    <mergeCell ref="A1721:E1721"/>
    <mergeCell ref="F1721:I1721"/>
    <mergeCell ref="A1706:E1706"/>
    <mergeCell ref="F1706:I1706"/>
    <mergeCell ref="H1707:I1707"/>
    <mergeCell ref="H1708:I1708"/>
    <mergeCell ref="H1709:I1709"/>
    <mergeCell ref="H1710:I1710"/>
    <mergeCell ref="G1700:I1700"/>
    <mergeCell ref="G1701:I1701"/>
    <mergeCell ref="G1702:I1702"/>
    <mergeCell ref="G1703:I1703"/>
    <mergeCell ref="G1704:I1704"/>
    <mergeCell ref="G1705:I1705"/>
    <mergeCell ref="A1736:E1736"/>
    <mergeCell ref="F1736:I1736"/>
    <mergeCell ref="A1737:E1737"/>
    <mergeCell ref="F1737:I1737"/>
    <mergeCell ref="A1738:E1738"/>
    <mergeCell ref="F1738:I1738"/>
    <mergeCell ref="J1727:J1728"/>
    <mergeCell ref="A1732:E1732"/>
    <mergeCell ref="F1732:I1732"/>
    <mergeCell ref="F1733:I1733"/>
    <mergeCell ref="A1735:E1735"/>
    <mergeCell ref="F1735:I1735"/>
    <mergeCell ref="H1723:I1723"/>
    <mergeCell ref="E1725:F1725"/>
    <mergeCell ref="E1726:F1726"/>
    <mergeCell ref="A1727:A1728"/>
    <mergeCell ref="B1727:B1728"/>
    <mergeCell ref="C1727:C1728"/>
    <mergeCell ref="D1727:D1728"/>
    <mergeCell ref="E1727:E1728"/>
    <mergeCell ref="F1727:G1727"/>
    <mergeCell ref="H1727:I1727"/>
    <mergeCell ref="A1748:E1748"/>
    <mergeCell ref="F1748:I1748"/>
    <mergeCell ref="H1749:I1749"/>
    <mergeCell ref="H1750:I1750"/>
    <mergeCell ref="H1751:I1751"/>
    <mergeCell ref="H1752:I1752"/>
    <mergeCell ref="G1742:I1742"/>
    <mergeCell ref="G1743:I1743"/>
    <mergeCell ref="G1744:I1744"/>
    <mergeCell ref="G1745:I1745"/>
    <mergeCell ref="G1746:I1746"/>
    <mergeCell ref="G1747:I1747"/>
    <mergeCell ref="A1739:E1739"/>
    <mergeCell ref="F1739:I1739"/>
    <mergeCell ref="A1740:E1740"/>
    <mergeCell ref="F1740:I1740"/>
    <mergeCell ref="A1741:E1741"/>
    <mergeCell ref="F1741:I1741"/>
    <mergeCell ref="H1765:I1765"/>
    <mergeCell ref="E1767:F1767"/>
    <mergeCell ref="E1768:F1768"/>
    <mergeCell ref="A1769:A1770"/>
    <mergeCell ref="B1769:B1770"/>
    <mergeCell ref="C1769:C1770"/>
    <mergeCell ref="D1769:D1770"/>
    <mergeCell ref="E1769:E1770"/>
    <mergeCell ref="F1769:G1769"/>
    <mergeCell ref="H1769:I1769"/>
    <mergeCell ref="H1753:I1753"/>
    <mergeCell ref="H1754:I1754"/>
    <mergeCell ref="A1755:E1755"/>
    <mergeCell ref="F1755:I1755"/>
    <mergeCell ref="G1756:I1756"/>
    <mergeCell ref="A1763:E1763"/>
    <mergeCell ref="F1763:I1763"/>
    <mergeCell ref="A1782:E1782"/>
    <mergeCell ref="F1782:I1782"/>
    <mergeCell ref="A1783:E1783"/>
    <mergeCell ref="F1783:I1783"/>
    <mergeCell ref="A1784:E1784"/>
    <mergeCell ref="F1784:I1784"/>
    <mergeCell ref="A1779:E1779"/>
    <mergeCell ref="F1779:I1779"/>
    <mergeCell ref="A1780:E1780"/>
    <mergeCell ref="F1780:I1780"/>
    <mergeCell ref="A1781:E1781"/>
    <mergeCell ref="F1781:I1781"/>
    <mergeCell ref="J1769:J1770"/>
    <mergeCell ref="A1774:E1774"/>
    <mergeCell ref="F1774:I1774"/>
    <mergeCell ref="F1775:I1775"/>
    <mergeCell ref="A1778:E1778"/>
    <mergeCell ref="F1778:I1778"/>
    <mergeCell ref="G1795:I1795"/>
    <mergeCell ref="A1800:E1800"/>
    <mergeCell ref="F1800:I1800"/>
    <mergeCell ref="H1802:I1802"/>
    <mergeCell ref="E1804:F1804"/>
    <mergeCell ref="E1805:F1805"/>
    <mergeCell ref="H1790:I1790"/>
    <mergeCell ref="H1791:I1791"/>
    <mergeCell ref="H1792:I1792"/>
    <mergeCell ref="H1793:I1793"/>
    <mergeCell ref="A1794:E1794"/>
    <mergeCell ref="F1794:I1794"/>
    <mergeCell ref="G1785:I1785"/>
    <mergeCell ref="G1786:I1786"/>
    <mergeCell ref="G1787:I1787"/>
    <mergeCell ref="G1788:I1788"/>
    <mergeCell ref="A1789:E1789"/>
    <mergeCell ref="F1789:I1789"/>
    <mergeCell ref="A1817:E1817"/>
    <mergeCell ref="F1817:I1817"/>
    <mergeCell ref="A1818:E1818"/>
    <mergeCell ref="F1818:I1818"/>
    <mergeCell ref="A1819:E1819"/>
    <mergeCell ref="F1819:I1819"/>
    <mergeCell ref="A1814:E1814"/>
    <mergeCell ref="F1814:I1814"/>
    <mergeCell ref="A1815:E1815"/>
    <mergeCell ref="F1815:I1815"/>
    <mergeCell ref="A1816:E1816"/>
    <mergeCell ref="F1816:I1816"/>
    <mergeCell ref="H1806:I1806"/>
    <mergeCell ref="J1806:J1807"/>
    <mergeCell ref="A1810:E1810"/>
    <mergeCell ref="F1810:I1810"/>
    <mergeCell ref="F1811:I1811"/>
    <mergeCell ref="A1813:E1813"/>
    <mergeCell ref="F1813:I1813"/>
    <mergeCell ref="A1806:A1807"/>
    <mergeCell ref="B1806:B1807"/>
    <mergeCell ref="C1806:C1807"/>
    <mergeCell ref="D1806:D1807"/>
    <mergeCell ref="E1806:E1807"/>
    <mergeCell ref="F1806:G1806"/>
    <mergeCell ref="H1828:I1828"/>
    <mergeCell ref="J1828:J1829"/>
    <mergeCell ref="A1832:E1832"/>
    <mergeCell ref="F1832:I1832"/>
    <mergeCell ref="F1833:I1833"/>
    <mergeCell ref="A1836:E1836"/>
    <mergeCell ref="F1836:I1836"/>
    <mergeCell ref="E1827:F1827"/>
    <mergeCell ref="A1828:A1829"/>
    <mergeCell ref="B1828:B1829"/>
    <mergeCell ref="C1828:C1829"/>
    <mergeCell ref="D1828:D1829"/>
    <mergeCell ref="E1828:E1829"/>
    <mergeCell ref="F1828:G1828"/>
    <mergeCell ref="G1820:I1820"/>
    <mergeCell ref="G1821:I1821"/>
    <mergeCell ref="A1822:E1822"/>
    <mergeCell ref="F1822:I1822"/>
    <mergeCell ref="H1824:I1824"/>
    <mergeCell ref="E1826:F1826"/>
    <mergeCell ref="G1843:I1843"/>
    <mergeCell ref="G1844:I1844"/>
    <mergeCell ref="G1845:I1845"/>
    <mergeCell ref="G1846:I1846"/>
    <mergeCell ref="A1847:E1847"/>
    <mergeCell ref="F1847:I1847"/>
    <mergeCell ref="A1840:E1840"/>
    <mergeCell ref="F1840:I1840"/>
    <mergeCell ref="A1841:E1841"/>
    <mergeCell ref="F1841:I1841"/>
    <mergeCell ref="A1842:E1842"/>
    <mergeCell ref="F1842:I1842"/>
    <mergeCell ref="A1837:E1837"/>
    <mergeCell ref="F1837:I1837"/>
    <mergeCell ref="A1838:E1838"/>
    <mergeCell ref="F1838:I1838"/>
    <mergeCell ref="A1839:E1839"/>
    <mergeCell ref="F1839:I1839"/>
    <mergeCell ref="E1864:F1864"/>
    <mergeCell ref="E1865:F1865"/>
    <mergeCell ref="E1866:F1866"/>
    <mergeCell ref="E1867:F1867"/>
    <mergeCell ref="E1868:F1868"/>
    <mergeCell ref="E1869:F1869"/>
    <mergeCell ref="G1853:I1853"/>
    <mergeCell ref="A1858:E1858"/>
    <mergeCell ref="F1858:I1858"/>
    <mergeCell ref="H1860:I1860"/>
    <mergeCell ref="E1862:F1862"/>
    <mergeCell ref="E1863:F1863"/>
    <mergeCell ref="H1848:I1848"/>
    <mergeCell ref="H1849:I1849"/>
    <mergeCell ref="H1850:I1850"/>
    <mergeCell ref="H1851:I1851"/>
    <mergeCell ref="A1852:E1852"/>
    <mergeCell ref="F1852:I1852"/>
    <mergeCell ref="E1888:F1888"/>
    <mergeCell ref="E1889:F1889"/>
    <mergeCell ref="E1890:F1890"/>
    <mergeCell ref="E1891:F1891"/>
    <mergeCell ref="H1893:I1893"/>
    <mergeCell ref="E1895:F1895"/>
    <mergeCell ref="H1879:I1879"/>
    <mergeCell ref="E1881:F1881"/>
    <mergeCell ref="E1882:F1882"/>
    <mergeCell ref="E1883:F1883"/>
    <mergeCell ref="E1884:F1884"/>
    <mergeCell ref="H1886:I1886"/>
    <mergeCell ref="E1870:F1870"/>
    <mergeCell ref="H1872:I1872"/>
    <mergeCell ref="E1874:F1874"/>
    <mergeCell ref="E1875:F1875"/>
    <mergeCell ref="E1876:F1876"/>
    <mergeCell ref="E1877:F1877"/>
    <mergeCell ref="E1912:F1912"/>
    <mergeCell ref="H1914:I1914"/>
    <mergeCell ref="E1916:F1916"/>
    <mergeCell ref="E1917:F1917"/>
    <mergeCell ref="E1918:F1918"/>
    <mergeCell ref="E1919:F1919"/>
    <mergeCell ref="E1904:F1904"/>
    <mergeCell ref="E1905:F1905"/>
    <mergeCell ref="H1907:I1907"/>
    <mergeCell ref="E1909:F1909"/>
    <mergeCell ref="E1910:F1910"/>
    <mergeCell ref="E1911:F1911"/>
    <mergeCell ref="E1896:F1896"/>
    <mergeCell ref="E1897:F1897"/>
    <mergeCell ref="E1898:F1898"/>
    <mergeCell ref="H1900:I1900"/>
    <mergeCell ref="E1902:F1902"/>
    <mergeCell ref="E1903:F1903"/>
    <mergeCell ref="E1938:F1938"/>
    <mergeCell ref="E1939:F1939"/>
    <mergeCell ref="E1940:F1940"/>
    <mergeCell ref="E1941:F1941"/>
    <mergeCell ref="H1943:I1943"/>
    <mergeCell ref="E1945:F1945"/>
    <mergeCell ref="E1930:F1930"/>
    <mergeCell ref="E1931:F1931"/>
    <mergeCell ref="E1932:F1932"/>
    <mergeCell ref="E1933:F1933"/>
    <mergeCell ref="H1935:I1935"/>
    <mergeCell ref="E1937:F1937"/>
    <mergeCell ref="H1921:I1921"/>
    <mergeCell ref="E1923:F1923"/>
    <mergeCell ref="E1924:F1924"/>
    <mergeCell ref="E1925:F1925"/>
    <mergeCell ref="E1926:F1926"/>
    <mergeCell ref="H1928:I1928"/>
    <mergeCell ref="E1962:F1962"/>
    <mergeCell ref="E1963:F1963"/>
    <mergeCell ref="E1964:F1964"/>
    <mergeCell ref="H1966:I1966"/>
    <mergeCell ref="E1968:F1968"/>
    <mergeCell ref="E1969:F1969"/>
    <mergeCell ref="H1955:I1955"/>
    <mergeCell ref="E1957:F1957"/>
    <mergeCell ref="E1958:F1958"/>
    <mergeCell ref="E1959:F1959"/>
    <mergeCell ref="E1960:F1960"/>
    <mergeCell ref="E1961:F1961"/>
    <mergeCell ref="E1946:F1946"/>
    <mergeCell ref="E1947:F1947"/>
    <mergeCell ref="H1949:I1949"/>
    <mergeCell ref="E1951:F1951"/>
    <mergeCell ref="E1952:F1952"/>
    <mergeCell ref="E1953:F1953"/>
    <mergeCell ref="H1987:I1987"/>
    <mergeCell ref="E1989:F1989"/>
    <mergeCell ref="E1990:F1990"/>
    <mergeCell ref="E1991:F1991"/>
    <mergeCell ref="E1992:F1992"/>
    <mergeCell ref="H1994:I1994"/>
    <mergeCell ref="E1978:F1978"/>
    <mergeCell ref="H1980:I1980"/>
    <mergeCell ref="E1982:F1982"/>
    <mergeCell ref="E1983:F1983"/>
    <mergeCell ref="E1984:F1984"/>
    <mergeCell ref="E1985:F1985"/>
    <mergeCell ref="E1970:F1970"/>
    <mergeCell ref="E1971:F1971"/>
    <mergeCell ref="H1973:I1973"/>
    <mergeCell ref="E1975:F1975"/>
    <mergeCell ref="E1976:F1976"/>
    <mergeCell ref="E1977:F1977"/>
    <mergeCell ref="A2009:E2009"/>
    <mergeCell ref="F2009:I2009"/>
    <mergeCell ref="A2010:E2010"/>
    <mergeCell ref="F2010:I2010"/>
    <mergeCell ref="A2011:E2011"/>
    <mergeCell ref="F2011:I2011"/>
    <mergeCell ref="F2004:I2004"/>
    <mergeCell ref="A2006:E2006"/>
    <mergeCell ref="F2006:I2006"/>
    <mergeCell ref="A2007:E2007"/>
    <mergeCell ref="F2007:I2007"/>
    <mergeCell ref="A2008:E2008"/>
    <mergeCell ref="F2008:I2008"/>
    <mergeCell ref="E1996:F1996"/>
    <mergeCell ref="E1997:F1997"/>
    <mergeCell ref="E1998:F1998"/>
    <mergeCell ref="H2000:I2000"/>
    <mergeCell ref="E2002:F2002"/>
    <mergeCell ref="E2003:F2003"/>
    <mergeCell ref="A2024:E2024"/>
    <mergeCell ref="F2024:I2024"/>
    <mergeCell ref="A2025:E2025"/>
    <mergeCell ref="F2025:I2025"/>
    <mergeCell ref="A2026:E2026"/>
    <mergeCell ref="F2026:I2026"/>
    <mergeCell ref="F2018:G2018"/>
    <mergeCell ref="H2018:I2018"/>
    <mergeCell ref="J2018:J2019"/>
    <mergeCell ref="A2021:E2021"/>
    <mergeCell ref="F2021:I2021"/>
    <mergeCell ref="F2022:I2022"/>
    <mergeCell ref="A2012:E2012"/>
    <mergeCell ref="F2012:I2012"/>
    <mergeCell ref="H2014:I2014"/>
    <mergeCell ref="E2016:F2016"/>
    <mergeCell ref="E2017:F2017"/>
    <mergeCell ref="A2018:A2019"/>
    <mergeCell ref="B2018:B2019"/>
    <mergeCell ref="C2018:C2019"/>
    <mergeCell ref="D2018:D2019"/>
    <mergeCell ref="E2018:E2019"/>
    <mergeCell ref="F2036:G2036"/>
    <mergeCell ref="H2036:I2036"/>
    <mergeCell ref="J2036:J2037"/>
    <mergeCell ref="A2040:E2040"/>
    <mergeCell ref="F2040:I2040"/>
    <mergeCell ref="F2041:I2041"/>
    <mergeCell ref="A2030:E2030"/>
    <mergeCell ref="F2030:I2030"/>
    <mergeCell ref="H2032:I2032"/>
    <mergeCell ref="E2034:F2034"/>
    <mergeCell ref="E2035:F2035"/>
    <mergeCell ref="A2036:A2037"/>
    <mergeCell ref="B2036:B2037"/>
    <mergeCell ref="C2036:C2037"/>
    <mergeCell ref="D2036:D2037"/>
    <mergeCell ref="E2036:E2037"/>
    <mergeCell ref="A2027:E2027"/>
    <mergeCell ref="F2027:I2027"/>
    <mergeCell ref="A2028:E2028"/>
    <mergeCell ref="F2028:I2028"/>
    <mergeCell ref="A2029:E2029"/>
    <mergeCell ref="F2029:I2029"/>
    <mergeCell ref="A2050:E2050"/>
    <mergeCell ref="F2050:I2050"/>
    <mergeCell ref="G2051:I2051"/>
    <mergeCell ref="G2052:I2052"/>
    <mergeCell ref="G2053:I2053"/>
    <mergeCell ref="G2054:I2054"/>
    <mergeCell ref="A2047:E2047"/>
    <mergeCell ref="F2047:I2047"/>
    <mergeCell ref="A2048:E2048"/>
    <mergeCell ref="F2048:I2048"/>
    <mergeCell ref="A2049:E2049"/>
    <mergeCell ref="F2049:I2049"/>
    <mergeCell ref="A2044:E2044"/>
    <mergeCell ref="F2044:I2044"/>
    <mergeCell ref="A2045:E2045"/>
    <mergeCell ref="F2045:I2045"/>
    <mergeCell ref="A2046:E2046"/>
    <mergeCell ref="F2046:I2046"/>
    <mergeCell ref="H2071:I2071"/>
    <mergeCell ref="E2073:F2073"/>
    <mergeCell ref="E2074:F2074"/>
    <mergeCell ref="F2075:I2075"/>
    <mergeCell ref="A2078:E2078"/>
    <mergeCell ref="F2078:I2078"/>
    <mergeCell ref="H2060:I2060"/>
    <mergeCell ref="H2061:I2061"/>
    <mergeCell ref="A2062:E2062"/>
    <mergeCell ref="F2062:I2062"/>
    <mergeCell ref="G2063:I2063"/>
    <mergeCell ref="A2069:E2069"/>
    <mergeCell ref="F2069:I2069"/>
    <mergeCell ref="G2055:I2055"/>
    <mergeCell ref="A2056:E2056"/>
    <mergeCell ref="F2056:I2056"/>
    <mergeCell ref="H2057:I2057"/>
    <mergeCell ref="H2058:I2058"/>
    <mergeCell ref="H2059:I2059"/>
    <mergeCell ref="G2085:I2085"/>
    <mergeCell ref="G2086:I2086"/>
    <mergeCell ref="A2087:E2087"/>
    <mergeCell ref="F2087:I2087"/>
    <mergeCell ref="H2088:I2088"/>
    <mergeCell ref="H2089:I2089"/>
    <mergeCell ref="A2082:E2082"/>
    <mergeCell ref="F2082:I2082"/>
    <mergeCell ref="A2083:E2083"/>
    <mergeCell ref="F2083:I2083"/>
    <mergeCell ref="A2084:E2084"/>
    <mergeCell ref="F2084:I2084"/>
    <mergeCell ref="A2079:E2079"/>
    <mergeCell ref="F2079:I2079"/>
    <mergeCell ref="A2080:E2080"/>
    <mergeCell ref="F2080:I2080"/>
    <mergeCell ref="A2081:E2081"/>
    <mergeCell ref="F2081:I2081"/>
    <mergeCell ref="E2104:F2104"/>
    <mergeCell ref="E2105:F2105"/>
    <mergeCell ref="E2106:F2106"/>
    <mergeCell ref="E2107:F2107"/>
    <mergeCell ref="H2109:I2109"/>
    <mergeCell ref="E2111:F2111"/>
    <mergeCell ref="E2098:F2098"/>
    <mergeCell ref="E2099:F2099"/>
    <mergeCell ref="E2100:F2100"/>
    <mergeCell ref="E2101:F2101"/>
    <mergeCell ref="E2102:F2102"/>
    <mergeCell ref="E2103:F2103"/>
    <mergeCell ref="A2090:E2090"/>
    <mergeCell ref="F2090:I2090"/>
    <mergeCell ref="G2091:I2091"/>
    <mergeCell ref="A2094:E2094"/>
    <mergeCell ref="F2094:I2094"/>
    <mergeCell ref="H2096:I2096"/>
    <mergeCell ref="E2128:F2128"/>
    <mergeCell ref="E2129:F2129"/>
    <mergeCell ref="H2131:I2131"/>
    <mergeCell ref="E2133:F2133"/>
    <mergeCell ref="E2134:F2134"/>
    <mergeCell ref="E2135:F2135"/>
    <mergeCell ref="E2120:F2120"/>
    <mergeCell ref="E2121:F2121"/>
    <mergeCell ref="E2122:F2122"/>
    <mergeCell ref="E2123:F2123"/>
    <mergeCell ref="H2125:I2125"/>
    <mergeCell ref="E2127:F2127"/>
    <mergeCell ref="E2112:F2112"/>
    <mergeCell ref="E2113:F2113"/>
    <mergeCell ref="E2114:F2114"/>
    <mergeCell ref="H2116:I2116"/>
    <mergeCell ref="E2118:F2118"/>
    <mergeCell ref="E2119:F2119"/>
    <mergeCell ref="E2154:F2154"/>
    <mergeCell ref="E2155:F2155"/>
    <mergeCell ref="E2156:F2156"/>
    <mergeCell ref="E2157:F2157"/>
    <mergeCell ref="H2159:I2159"/>
    <mergeCell ref="E2161:F2161"/>
    <mergeCell ref="E2146:F2146"/>
    <mergeCell ref="E2147:F2147"/>
    <mergeCell ref="H2149:I2149"/>
    <mergeCell ref="E2151:F2151"/>
    <mergeCell ref="E2152:F2152"/>
    <mergeCell ref="E2153:F2153"/>
    <mergeCell ref="H2137:I2137"/>
    <mergeCell ref="E2139:F2139"/>
    <mergeCell ref="E2140:F2140"/>
    <mergeCell ref="E2141:F2141"/>
    <mergeCell ref="H2143:I2143"/>
    <mergeCell ref="E2145:F2145"/>
    <mergeCell ref="H2179:I2179"/>
    <mergeCell ref="E2181:F2181"/>
    <mergeCell ref="E2182:F2182"/>
    <mergeCell ref="E2183:F2183"/>
    <mergeCell ref="E2184:F2184"/>
    <mergeCell ref="E2185:F2185"/>
    <mergeCell ref="E2170:F2170"/>
    <mergeCell ref="E2171:F2171"/>
    <mergeCell ref="H2173:I2173"/>
    <mergeCell ref="E2175:F2175"/>
    <mergeCell ref="E2176:F2176"/>
    <mergeCell ref="E2177:F2177"/>
    <mergeCell ref="E2162:F2162"/>
    <mergeCell ref="E2163:F2163"/>
    <mergeCell ref="E2164:F2164"/>
    <mergeCell ref="E2165:F2165"/>
    <mergeCell ref="H2167:I2167"/>
    <mergeCell ref="E2169:F2169"/>
    <mergeCell ref="E2200:F2200"/>
    <mergeCell ref="E2201:F2201"/>
    <mergeCell ref="E2202:F2202"/>
    <mergeCell ref="E2203:F2203"/>
    <mergeCell ref="H2205:I2205"/>
    <mergeCell ref="E2207:F2207"/>
    <mergeCell ref="E2194:F2194"/>
    <mergeCell ref="E2195:F2195"/>
    <mergeCell ref="E2196:F2196"/>
    <mergeCell ref="E2197:F2197"/>
    <mergeCell ref="E2198:F2198"/>
    <mergeCell ref="E2199:F2199"/>
    <mergeCell ref="E2186:F2186"/>
    <mergeCell ref="E2187:F2187"/>
    <mergeCell ref="E2188:F2188"/>
    <mergeCell ref="E2189:F2189"/>
    <mergeCell ref="E2190:F2190"/>
    <mergeCell ref="H2192:I2192"/>
    <mergeCell ref="E2222:F2222"/>
    <mergeCell ref="E2223:F2223"/>
    <mergeCell ref="E2224:F2224"/>
    <mergeCell ref="E2225:F2225"/>
    <mergeCell ref="E2226:F2226"/>
    <mergeCell ref="E2227:F2227"/>
    <mergeCell ref="E2214:F2214"/>
    <mergeCell ref="E2215:F2215"/>
    <mergeCell ref="E2216:F2216"/>
    <mergeCell ref="H2218:I2218"/>
    <mergeCell ref="E2220:F2220"/>
    <mergeCell ref="E2221:F2221"/>
    <mergeCell ref="E2208:F2208"/>
    <mergeCell ref="E2209:F2209"/>
    <mergeCell ref="E2210:F2210"/>
    <mergeCell ref="E2211:F2211"/>
    <mergeCell ref="E2212:F2212"/>
    <mergeCell ref="E2213:F2213"/>
    <mergeCell ref="E2242:F2242"/>
    <mergeCell ref="H2244:I2244"/>
    <mergeCell ref="E2246:F2246"/>
    <mergeCell ref="E2247:F2247"/>
    <mergeCell ref="E2248:F2248"/>
    <mergeCell ref="E2249:F2249"/>
    <mergeCell ref="E2236:F2236"/>
    <mergeCell ref="E2237:F2237"/>
    <mergeCell ref="E2238:F2238"/>
    <mergeCell ref="E2239:F2239"/>
    <mergeCell ref="E2240:F2240"/>
    <mergeCell ref="E2241:F2241"/>
    <mergeCell ref="E2228:F2228"/>
    <mergeCell ref="E2229:F2229"/>
    <mergeCell ref="H2231:I2231"/>
    <mergeCell ref="E2233:F2233"/>
    <mergeCell ref="E2234:F2234"/>
    <mergeCell ref="E2235:F2235"/>
    <mergeCell ref="E2264:F2264"/>
    <mergeCell ref="E2265:F2265"/>
    <mergeCell ref="E2266:F2266"/>
    <mergeCell ref="E2267:F2267"/>
    <mergeCell ref="E2268:F2268"/>
    <mergeCell ref="H2270:I2270"/>
    <mergeCell ref="H2257:I2257"/>
    <mergeCell ref="E2259:F2259"/>
    <mergeCell ref="E2260:F2260"/>
    <mergeCell ref="E2261:F2261"/>
    <mergeCell ref="E2262:F2262"/>
    <mergeCell ref="E2263:F2263"/>
    <mergeCell ref="E2250:F2250"/>
    <mergeCell ref="E2251:F2251"/>
    <mergeCell ref="E2252:F2252"/>
    <mergeCell ref="E2253:F2253"/>
    <mergeCell ref="E2254:F2254"/>
    <mergeCell ref="E2255:F2255"/>
    <mergeCell ref="E2286:F2286"/>
    <mergeCell ref="E2287:F2287"/>
    <mergeCell ref="E2288:F2288"/>
    <mergeCell ref="E2289:F2289"/>
    <mergeCell ref="E2290:F2290"/>
    <mergeCell ref="E2291:F2291"/>
    <mergeCell ref="E2278:F2278"/>
    <mergeCell ref="E2279:F2279"/>
    <mergeCell ref="E2280:F2280"/>
    <mergeCell ref="E2281:F2281"/>
    <mergeCell ref="H2283:I2283"/>
    <mergeCell ref="E2285:F2285"/>
    <mergeCell ref="E2272:F2272"/>
    <mergeCell ref="E2273:F2273"/>
    <mergeCell ref="E2274:F2274"/>
    <mergeCell ref="E2275:F2275"/>
    <mergeCell ref="E2276:F2276"/>
    <mergeCell ref="E2277:F2277"/>
    <mergeCell ref="E2306:F2306"/>
    <mergeCell ref="E2307:F2307"/>
    <mergeCell ref="H2309:I2309"/>
    <mergeCell ref="E2311:F2311"/>
    <mergeCell ref="E2312:F2312"/>
    <mergeCell ref="E2313:F2313"/>
    <mergeCell ref="E2300:F2300"/>
    <mergeCell ref="E2301:F2301"/>
    <mergeCell ref="E2302:F2302"/>
    <mergeCell ref="E2303:F2303"/>
    <mergeCell ref="E2304:F2304"/>
    <mergeCell ref="E2305:F2305"/>
    <mergeCell ref="E2292:F2292"/>
    <mergeCell ref="E2293:F2293"/>
    <mergeCell ref="E2294:F2294"/>
    <mergeCell ref="H2296:I2296"/>
    <mergeCell ref="E2298:F2298"/>
    <mergeCell ref="E2299:F2299"/>
    <mergeCell ref="H2329:I2329"/>
    <mergeCell ref="E2331:F2331"/>
    <mergeCell ref="E2332:F2332"/>
    <mergeCell ref="E2333:F2333"/>
    <mergeCell ref="E2334:F2334"/>
    <mergeCell ref="H2336:I2336"/>
    <mergeCell ref="E2322:F2322"/>
    <mergeCell ref="E2323:F2323"/>
    <mergeCell ref="E2324:F2324"/>
    <mergeCell ref="E2325:F2325"/>
    <mergeCell ref="E2326:F2326"/>
    <mergeCell ref="E2327:F2327"/>
    <mergeCell ref="E2314:F2314"/>
    <mergeCell ref="E2315:F2315"/>
    <mergeCell ref="E2316:F2316"/>
    <mergeCell ref="H2318:I2318"/>
    <mergeCell ref="E2320:F2320"/>
    <mergeCell ref="E2321:F2321"/>
    <mergeCell ref="E2354:F2354"/>
    <mergeCell ref="E2355:F2355"/>
    <mergeCell ref="H2357:I2357"/>
    <mergeCell ref="E2359:F2359"/>
    <mergeCell ref="E2360:F2360"/>
    <mergeCell ref="E2361:F2361"/>
    <mergeCell ref="E2346:F2346"/>
    <mergeCell ref="E2347:F2347"/>
    <mergeCell ref="E2348:F2348"/>
    <mergeCell ref="H2350:I2350"/>
    <mergeCell ref="E2352:F2352"/>
    <mergeCell ref="E2353:F2353"/>
    <mergeCell ref="E2338:F2338"/>
    <mergeCell ref="E2339:F2339"/>
    <mergeCell ref="E2340:F2340"/>
    <mergeCell ref="E2341:F2341"/>
    <mergeCell ref="H2343:I2343"/>
    <mergeCell ref="E2345:F2345"/>
    <mergeCell ref="E2378:F2378"/>
    <mergeCell ref="E2379:F2379"/>
    <mergeCell ref="E2380:F2380"/>
    <mergeCell ref="E2381:F2381"/>
    <mergeCell ref="H2383:I2383"/>
    <mergeCell ref="E2385:F2385"/>
    <mergeCell ref="E2370:F2370"/>
    <mergeCell ref="E2371:F2371"/>
    <mergeCell ref="E2372:F2372"/>
    <mergeCell ref="E2373:F2373"/>
    <mergeCell ref="E2374:F2374"/>
    <mergeCell ref="H2376:I2376"/>
    <mergeCell ref="H2363:I2363"/>
    <mergeCell ref="E2365:F2365"/>
    <mergeCell ref="E2366:F2366"/>
    <mergeCell ref="E2367:F2367"/>
    <mergeCell ref="E2368:F2368"/>
    <mergeCell ref="E2369:F2369"/>
    <mergeCell ref="E2402:F2402"/>
    <mergeCell ref="H2404:I2404"/>
    <mergeCell ref="E2406:F2406"/>
    <mergeCell ref="E2407:F2407"/>
    <mergeCell ref="E2408:F2408"/>
    <mergeCell ref="H2410:I2410"/>
    <mergeCell ref="E2394:F2394"/>
    <mergeCell ref="E2395:F2395"/>
    <mergeCell ref="E2396:F2396"/>
    <mergeCell ref="H2398:I2398"/>
    <mergeCell ref="E2400:F2400"/>
    <mergeCell ref="E2401:F2401"/>
    <mergeCell ref="E2386:F2386"/>
    <mergeCell ref="E2387:F2387"/>
    <mergeCell ref="E2388:F2388"/>
    <mergeCell ref="E2389:F2389"/>
    <mergeCell ref="E2390:F2390"/>
    <mergeCell ref="H2392:I2392"/>
    <mergeCell ref="H2420:I2420"/>
    <mergeCell ref="J2420:J2421"/>
    <mergeCell ref="A2424:E2424"/>
    <mergeCell ref="F2424:I2424"/>
    <mergeCell ref="F2425:I2425"/>
    <mergeCell ref="A2428:E2428"/>
    <mergeCell ref="F2428:I2428"/>
    <mergeCell ref="A2420:A2421"/>
    <mergeCell ref="B2420:B2421"/>
    <mergeCell ref="C2420:C2421"/>
    <mergeCell ref="D2420:D2421"/>
    <mergeCell ref="E2420:E2421"/>
    <mergeCell ref="F2420:G2420"/>
    <mergeCell ref="E2412:F2412"/>
    <mergeCell ref="E2413:F2413"/>
    <mergeCell ref="E2414:F2414"/>
    <mergeCell ref="H2416:I2416"/>
    <mergeCell ref="E2418:F2418"/>
    <mergeCell ref="E2419:F2419"/>
    <mergeCell ref="G2435:I2435"/>
    <mergeCell ref="G2436:I2436"/>
    <mergeCell ref="G2437:I2437"/>
    <mergeCell ref="A2438:E2438"/>
    <mergeCell ref="F2438:I2438"/>
    <mergeCell ref="H2439:I2439"/>
    <mergeCell ref="A2432:E2432"/>
    <mergeCell ref="F2432:I2432"/>
    <mergeCell ref="A2433:E2433"/>
    <mergeCell ref="F2433:I2433"/>
    <mergeCell ref="A2434:E2434"/>
    <mergeCell ref="F2434:I2434"/>
    <mergeCell ref="A2429:E2429"/>
    <mergeCell ref="F2429:I2429"/>
    <mergeCell ref="A2430:E2430"/>
    <mergeCell ref="F2430:I2430"/>
    <mergeCell ref="A2431:E2431"/>
    <mergeCell ref="F2431:I2431"/>
    <mergeCell ref="J2453:J2454"/>
    <mergeCell ref="A2457:E2457"/>
    <mergeCell ref="F2457:I2457"/>
    <mergeCell ref="F2458:I2458"/>
    <mergeCell ref="A2461:E2461"/>
    <mergeCell ref="F2461:I2461"/>
    <mergeCell ref="H2449:I2449"/>
    <mergeCell ref="E2451:F2451"/>
    <mergeCell ref="E2452:F2452"/>
    <mergeCell ref="A2453:A2454"/>
    <mergeCell ref="B2453:B2454"/>
    <mergeCell ref="C2453:C2454"/>
    <mergeCell ref="D2453:D2454"/>
    <mergeCell ref="E2453:E2454"/>
    <mergeCell ref="F2453:G2453"/>
    <mergeCell ref="H2453:I2453"/>
    <mergeCell ref="H2440:I2440"/>
    <mergeCell ref="H2441:I2441"/>
    <mergeCell ref="A2442:E2442"/>
    <mergeCell ref="F2442:I2442"/>
    <mergeCell ref="G2443:I2443"/>
    <mergeCell ref="A2447:E2447"/>
    <mergeCell ref="F2447:I2447"/>
    <mergeCell ref="G2468:I2468"/>
    <mergeCell ref="G2469:I2469"/>
    <mergeCell ref="G2470:I2470"/>
    <mergeCell ref="A2471:E2471"/>
    <mergeCell ref="F2471:I2471"/>
    <mergeCell ref="H2472:I2472"/>
    <mergeCell ref="A2465:E2465"/>
    <mergeCell ref="F2465:I2465"/>
    <mergeCell ref="A2466:E2466"/>
    <mergeCell ref="F2466:I2466"/>
    <mergeCell ref="A2467:E2467"/>
    <mergeCell ref="F2467:I2467"/>
    <mergeCell ref="A2462:E2462"/>
    <mergeCell ref="F2462:I2462"/>
    <mergeCell ref="A2463:E2463"/>
    <mergeCell ref="F2463:I2463"/>
    <mergeCell ref="A2464:E2464"/>
    <mergeCell ref="F2464:I2464"/>
    <mergeCell ref="H2482:I2482"/>
    <mergeCell ref="E2484:F2484"/>
    <mergeCell ref="E2485:F2485"/>
    <mergeCell ref="A2486:A2487"/>
    <mergeCell ref="B2486:B2487"/>
    <mergeCell ref="C2486:C2487"/>
    <mergeCell ref="D2486:D2487"/>
    <mergeCell ref="E2486:E2487"/>
    <mergeCell ref="F2486:G2486"/>
    <mergeCell ref="H2486:I2486"/>
    <mergeCell ref="H2473:I2473"/>
    <mergeCell ref="H2474:I2474"/>
    <mergeCell ref="A2475:E2475"/>
    <mergeCell ref="F2475:I2475"/>
    <mergeCell ref="G2476:I2476"/>
    <mergeCell ref="A2480:E2480"/>
    <mergeCell ref="F2480:I2480"/>
    <mergeCell ref="A2498:E2498"/>
    <mergeCell ref="F2498:I2498"/>
    <mergeCell ref="A2499:E2499"/>
    <mergeCell ref="F2499:I2499"/>
    <mergeCell ref="A2500:E2500"/>
    <mergeCell ref="F2500:I2500"/>
    <mergeCell ref="A2495:E2495"/>
    <mergeCell ref="F2495:I2495"/>
    <mergeCell ref="A2496:E2496"/>
    <mergeCell ref="F2496:I2496"/>
    <mergeCell ref="A2497:E2497"/>
    <mergeCell ref="F2497:I2497"/>
    <mergeCell ref="J2486:J2487"/>
    <mergeCell ref="A2490:E2490"/>
    <mergeCell ref="F2490:I2490"/>
    <mergeCell ref="F2491:I2491"/>
    <mergeCell ref="A2494:E2494"/>
    <mergeCell ref="F2494:I2494"/>
    <mergeCell ref="E2514:F2514"/>
    <mergeCell ref="E2515:F2515"/>
    <mergeCell ref="A2516:A2517"/>
    <mergeCell ref="B2516:B2517"/>
    <mergeCell ref="C2516:C2517"/>
    <mergeCell ref="D2516:D2517"/>
    <mergeCell ref="E2516:E2517"/>
    <mergeCell ref="F2516:G2516"/>
    <mergeCell ref="A2506:E2506"/>
    <mergeCell ref="F2506:I2506"/>
    <mergeCell ref="G2507:I2507"/>
    <mergeCell ref="A2510:E2510"/>
    <mergeCell ref="F2510:I2510"/>
    <mergeCell ref="H2512:I2512"/>
    <mergeCell ref="G2501:I2501"/>
    <mergeCell ref="G2502:I2502"/>
    <mergeCell ref="A2503:E2503"/>
    <mergeCell ref="F2503:I2503"/>
    <mergeCell ref="H2504:I2504"/>
    <mergeCell ref="H2505:I2505"/>
    <mergeCell ref="A2533:E2533"/>
    <mergeCell ref="F2533:I2533"/>
    <mergeCell ref="A2534:E2534"/>
    <mergeCell ref="F2534:I2534"/>
    <mergeCell ref="A2535:E2535"/>
    <mergeCell ref="F2535:I2535"/>
    <mergeCell ref="A2530:E2530"/>
    <mergeCell ref="F2530:I2530"/>
    <mergeCell ref="A2531:E2531"/>
    <mergeCell ref="F2531:I2531"/>
    <mergeCell ref="A2532:E2532"/>
    <mergeCell ref="F2532:I2532"/>
    <mergeCell ref="H2516:I2516"/>
    <mergeCell ref="J2516:J2517"/>
    <mergeCell ref="A2523:E2523"/>
    <mergeCell ref="F2523:I2523"/>
    <mergeCell ref="F2524:I2524"/>
    <mergeCell ref="A2529:E2529"/>
    <mergeCell ref="F2529:I2529"/>
    <mergeCell ref="A2546:E2546"/>
    <mergeCell ref="F2546:I2546"/>
    <mergeCell ref="G2547:I2547"/>
    <mergeCell ref="A2551:E2551"/>
    <mergeCell ref="F2551:I2551"/>
    <mergeCell ref="H2553:I2553"/>
    <mergeCell ref="G2541:I2541"/>
    <mergeCell ref="A2542:E2542"/>
    <mergeCell ref="F2542:I2542"/>
    <mergeCell ref="H2543:I2543"/>
    <mergeCell ref="H2544:I2544"/>
    <mergeCell ref="H2545:I2545"/>
    <mergeCell ref="G2536:I2536"/>
    <mergeCell ref="G2537:I2537"/>
    <mergeCell ref="G2538:I2538"/>
    <mergeCell ref="A2539:E2539"/>
    <mergeCell ref="F2539:I2539"/>
    <mergeCell ref="G2540:I2540"/>
    <mergeCell ref="A2571:E2571"/>
    <mergeCell ref="F2571:I2571"/>
    <mergeCell ref="A2572:E2572"/>
    <mergeCell ref="F2572:I2572"/>
    <mergeCell ref="A2573:E2573"/>
    <mergeCell ref="F2573:I2573"/>
    <mergeCell ref="H2557:I2557"/>
    <mergeCell ref="J2557:J2558"/>
    <mergeCell ref="A2564:E2564"/>
    <mergeCell ref="F2564:I2564"/>
    <mergeCell ref="F2565:I2565"/>
    <mergeCell ref="A2570:E2570"/>
    <mergeCell ref="F2570:I2570"/>
    <mergeCell ref="E2555:F2555"/>
    <mergeCell ref="E2556:F2556"/>
    <mergeCell ref="A2557:A2558"/>
    <mergeCell ref="B2557:B2558"/>
    <mergeCell ref="C2557:C2558"/>
    <mergeCell ref="D2557:D2558"/>
    <mergeCell ref="E2557:E2558"/>
    <mergeCell ref="F2557:G2557"/>
    <mergeCell ref="G2582:I2582"/>
    <mergeCell ref="G2583:I2583"/>
    <mergeCell ref="A2584:E2584"/>
    <mergeCell ref="F2584:I2584"/>
    <mergeCell ref="H2585:I2585"/>
    <mergeCell ref="H2586:I2586"/>
    <mergeCell ref="G2577:I2577"/>
    <mergeCell ref="G2578:I2578"/>
    <mergeCell ref="G2579:I2579"/>
    <mergeCell ref="G2580:I2580"/>
    <mergeCell ref="A2581:E2581"/>
    <mergeCell ref="F2581:I2581"/>
    <mergeCell ref="A2574:E2574"/>
    <mergeCell ref="F2574:I2574"/>
    <mergeCell ref="A2575:E2575"/>
    <mergeCell ref="F2575:I2575"/>
    <mergeCell ref="A2576:E2576"/>
    <mergeCell ref="F2576:I2576"/>
    <mergeCell ref="H2597:I2597"/>
    <mergeCell ref="E2599:F2599"/>
    <mergeCell ref="E2600:F2600"/>
    <mergeCell ref="A2601:A2602"/>
    <mergeCell ref="B2601:B2602"/>
    <mergeCell ref="C2601:C2602"/>
    <mergeCell ref="D2601:D2602"/>
    <mergeCell ref="E2601:E2602"/>
    <mergeCell ref="F2601:G2601"/>
    <mergeCell ref="H2601:I2601"/>
    <mergeCell ref="H2587:I2587"/>
    <mergeCell ref="H2588:I2588"/>
    <mergeCell ref="A2589:E2589"/>
    <mergeCell ref="F2589:I2589"/>
    <mergeCell ref="G2590:I2590"/>
    <mergeCell ref="A2595:E2595"/>
    <mergeCell ref="F2595:I2595"/>
    <mergeCell ref="A2617:E2617"/>
    <mergeCell ref="F2617:I2617"/>
    <mergeCell ref="A2618:E2618"/>
    <mergeCell ref="F2618:I2618"/>
    <mergeCell ref="A2619:E2619"/>
    <mergeCell ref="F2619:I2619"/>
    <mergeCell ref="A2614:E2614"/>
    <mergeCell ref="F2614:I2614"/>
    <mergeCell ref="A2615:E2615"/>
    <mergeCell ref="F2615:I2615"/>
    <mergeCell ref="A2616:E2616"/>
    <mergeCell ref="F2616:I2616"/>
    <mergeCell ref="J2601:J2602"/>
    <mergeCell ref="A2607:E2607"/>
    <mergeCell ref="F2607:I2607"/>
    <mergeCell ref="F2608:I2608"/>
    <mergeCell ref="A2613:E2613"/>
    <mergeCell ref="F2613:I2613"/>
    <mergeCell ref="A2630:E2630"/>
    <mergeCell ref="F2630:I2630"/>
    <mergeCell ref="G2631:I2631"/>
    <mergeCell ref="A2635:E2635"/>
    <mergeCell ref="F2635:I2635"/>
    <mergeCell ref="H2637:I2637"/>
    <mergeCell ref="G2625:I2625"/>
    <mergeCell ref="A2626:E2626"/>
    <mergeCell ref="F2626:I2626"/>
    <mergeCell ref="H2627:I2627"/>
    <mergeCell ref="H2628:I2628"/>
    <mergeCell ref="H2629:I2629"/>
    <mergeCell ref="G2620:I2620"/>
    <mergeCell ref="G2621:I2621"/>
    <mergeCell ref="G2622:I2622"/>
    <mergeCell ref="A2623:E2623"/>
    <mergeCell ref="F2623:I2623"/>
    <mergeCell ref="G2624:I2624"/>
    <mergeCell ref="E2653:F2653"/>
    <mergeCell ref="H2655:I2655"/>
    <mergeCell ref="E2657:F2657"/>
    <mergeCell ref="E2658:F2658"/>
    <mergeCell ref="E2659:F2659"/>
    <mergeCell ref="H2661:I2661"/>
    <mergeCell ref="E2647:F2647"/>
    <mergeCell ref="E2648:F2648"/>
    <mergeCell ref="E2649:F2649"/>
    <mergeCell ref="E2650:F2650"/>
    <mergeCell ref="E2651:F2651"/>
    <mergeCell ref="E2652:F2652"/>
    <mergeCell ref="E2639:F2639"/>
    <mergeCell ref="E2640:F2640"/>
    <mergeCell ref="E2641:F2641"/>
    <mergeCell ref="E2642:F2642"/>
    <mergeCell ref="E2643:F2643"/>
    <mergeCell ref="H2645:I2645"/>
    <mergeCell ref="E2681:F2681"/>
    <mergeCell ref="E2682:F2682"/>
    <mergeCell ref="E2683:F2683"/>
    <mergeCell ref="E2684:F2684"/>
    <mergeCell ref="E2685:F2685"/>
    <mergeCell ref="H2687:I2687"/>
    <mergeCell ref="E2671:F2671"/>
    <mergeCell ref="H2673:I2673"/>
    <mergeCell ref="E2675:F2675"/>
    <mergeCell ref="E2676:F2676"/>
    <mergeCell ref="E2677:F2677"/>
    <mergeCell ref="H2679:I2679"/>
    <mergeCell ref="E2663:F2663"/>
    <mergeCell ref="E2664:F2664"/>
    <mergeCell ref="E2665:F2665"/>
    <mergeCell ref="H2667:I2667"/>
    <mergeCell ref="E2669:F2669"/>
    <mergeCell ref="E2670:F2670"/>
    <mergeCell ref="E2705:F2705"/>
    <mergeCell ref="H2707:I2707"/>
    <mergeCell ref="E2709:F2709"/>
    <mergeCell ref="E2710:F2710"/>
    <mergeCell ref="E2711:F2711"/>
    <mergeCell ref="H2713:I2713"/>
    <mergeCell ref="E2697:F2697"/>
    <mergeCell ref="H2699:I2699"/>
    <mergeCell ref="E2701:F2701"/>
    <mergeCell ref="E2702:F2702"/>
    <mergeCell ref="E2703:F2703"/>
    <mergeCell ref="E2704:F2704"/>
    <mergeCell ref="E2689:F2689"/>
    <mergeCell ref="E2690:F2690"/>
    <mergeCell ref="E2691:F2691"/>
    <mergeCell ref="H2693:I2693"/>
    <mergeCell ref="E2695:F2695"/>
    <mergeCell ref="E2696:F2696"/>
    <mergeCell ref="E2731:F2731"/>
    <mergeCell ref="H2733:I2733"/>
    <mergeCell ref="E2735:F2735"/>
    <mergeCell ref="E2736:F2736"/>
    <mergeCell ref="E2737:F2737"/>
    <mergeCell ref="H2739:I2739"/>
    <mergeCell ref="E2723:F2723"/>
    <mergeCell ref="E2724:F2724"/>
    <mergeCell ref="E2725:F2725"/>
    <mergeCell ref="H2727:I2727"/>
    <mergeCell ref="E2729:F2729"/>
    <mergeCell ref="E2730:F2730"/>
    <mergeCell ref="E2715:F2715"/>
    <mergeCell ref="E2716:F2716"/>
    <mergeCell ref="E2717:F2717"/>
    <mergeCell ref="H2719:I2719"/>
    <mergeCell ref="E2721:F2721"/>
    <mergeCell ref="E2722:F2722"/>
    <mergeCell ref="E2755:F2755"/>
    <mergeCell ref="A2756:A2757"/>
    <mergeCell ref="B2756:B2757"/>
    <mergeCell ref="C2756:C2757"/>
    <mergeCell ref="D2756:D2757"/>
    <mergeCell ref="E2756:E2757"/>
    <mergeCell ref="F2756:G2756"/>
    <mergeCell ref="E2747:F2747"/>
    <mergeCell ref="E2748:F2748"/>
    <mergeCell ref="E2749:F2749"/>
    <mergeCell ref="E2750:F2750"/>
    <mergeCell ref="H2752:I2752"/>
    <mergeCell ref="E2754:F2754"/>
    <mergeCell ref="E2741:F2741"/>
    <mergeCell ref="E2742:F2742"/>
    <mergeCell ref="E2743:F2743"/>
    <mergeCell ref="E2744:F2744"/>
    <mergeCell ref="E2745:F2745"/>
    <mergeCell ref="E2746:F2746"/>
    <mergeCell ref="A2768:E2768"/>
    <mergeCell ref="F2768:I2768"/>
    <mergeCell ref="A2769:E2769"/>
    <mergeCell ref="F2769:I2769"/>
    <mergeCell ref="A2770:E2770"/>
    <mergeCell ref="F2770:I2770"/>
    <mergeCell ref="A2765:E2765"/>
    <mergeCell ref="F2765:I2765"/>
    <mergeCell ref="A2766:E2766"/>
    <mergeCell ref="F2766:I2766"/>
    <mergeCell ref="A2767:E2767"/>
    <mergeCell ref="F2767:I2767"/>
    <mergeCell ref="H2756:I2756"/>
    <mergeCell ref="J2756:J2757"/>
    <mergeCell ref="A2760:E2760"/>
    <mergeCell ref="F2760:I2760"/>
    <mergeCell ref="F2761:I2761"/>
    <mergeCell ref="A2764:E2764"/>
    <mergeCell ref="F2764:I2764"/>
    <mergeCell ref="E2784:F2784"/>
    <mergeCell ref="E2785:F2785"/>
    <mergeCell ref="A2786:A2787"/>
    <mergeCell ref="B2786:B2787"/>
    <mergeCell ref="C2786:C2787"/>
    <mergeCell ref="D2786:D2787"/>
    <mergeCell ref="E2786:E2787"/>
    <mergeCell ref="F2786:G2786"/>
    <mergeCell ref="A2776:E2776"/>
    <mergeCell ref="F2776:I2776"/>
    <mergeCell ref="G2777:I2777"/>
    <mergeCell ref="A2780:E2780"/>
    <mergeCell ref="F2780:I2780"/>
    <mergeCell ref="H2782:I2782"/>
    <mergeCell ref="G2771:I2771"/>
    <mergeCell ref="G2772:I2772"/>
    <mergeCell ref="A2773:E2773"/>
    <mergeCell ref="F2773:I2773"/>
    <mergeCell ref="H2774:I2774"/>
    <mergeCell ref="H2775:I2775"/>
    <mergeCell ref="A2798:E2798"/>
    <mergeCell ref="F2798:I2798"/>
    <mergeCell ref="A2799:E2799"/>
    <mergeCell ref="F2799:I2799"/>
    <mergeCell ref="A2800:E2800"/>
    <mergeCell ref="F2800:I2800"/>
    <mergeCell ref="A2795:E2795"/>
    <mergeCell ref="F2795:I2795"/>
    <mergeCell ref="A2796:E2796"/>
    <mergeCell ref="F2796:I2796"/>
    <mergeCell ref="A2797:E2797"/>
    <mergeCell ref="F2797:I2797"/>
    <mergeCell ref="H2786:I2786"/>
    <mergeCell ref="J2786:J2787"/>
    <mergeCell ref="A2790:E2790"/>
    <mergeCell ref="F2790:I2790"/>
    <mergeCell ref="F2791:I2791"/>
    <mergeCell ref="A2794:E2794"/>
    <mergeCell ref="F2794:I2794"/>
    <mergeCell ref="E2814:F2814"/>
    <mergeCell ref="E2815:F2815"/>
    <mergeCell ref="E2816:F2816"/>
    <mergeCell ref="E2817:F2817"/>
    <mergeCell ref="H2819:I2819"/>
    <mergeCell ref="E2821:F2821"/>
    <mergeCell ref="A2806:E2806"/>
    <mergeCell ref="F2806:I2806"/>
    <mergeCell ref="G2807:I2807"/>
    <mergeCell ref="A2810:E2810"/>
    <mergeCell ref="F2810:I2810"/>
    <mergeCell ref="H2812:I2812"/>
    <mergeCell ref="G2801:I2801"/>
    <mergeCell ref="G2802:I2802"/>
    <mergeCell ref="A2803:E2803"/>
    <mergeCell ref="F2803:I2803"/>
    <mergeCell ref="H2804:I2804"/>
    <mergeCell ref="H2805:I2805"/>
    <mergeCell ref="H2837:I2837"/>
    <mergeCell ref="E2839:F2839"/>
    <mergeCell ref="E2840:F2840"/>
    <mergeCell ref="E2841:F2841"/>
    <mergeCell ref="H2843:I2843"/>
    <mergeCell ref="E2845:F2845"/>
    <mergeCell ref="E2830:F2830"/>
    <mergeCell ref="E2831:F2831"/>
    <mergeCell ref="E2832:F2832"/>
    <mergeCell ref="E2833:F2833"/>
    <mergeCell ref="E2834:F2834"/>
    <mergeCell ref="E2835:F2835"/>
    <mergeCell ref="E2822:F2822"/>
    <mergeCell ref="E2823:F2823"/>
    <mergeCell ref="E2824:F2824"/>
    <mergeCell ref="E2825:F2825"/>
    <mergeCell ref="H2827:I2827"/>
    <mergeCell ref="E2829:F2829"/>
    <mergeCell ref="E2864:F2864"/>
    <mergeCell ref="E2865:F2865"/>
    <mergeCell ref="E2866:F2866"/>
    <mergeCell ref="E2867:F2867"/>
    <mergeCell ref="H2869:I2869"/>
    <mergeCell ref="E2871:F2871"/>
    <mergeCell ref="H2855:I2855"/>
    <mergeCell ref="E2857:F2857"/>
    <mergeCell ref="E2858:F2858"/>
    <mergeCell ref="E2859:F2859"/>
    <mergeCell ref="H2861:I2861"/>
    <mergeCell ref="E2863:F2863"/>
    <mergeCell ref="E2846:F2846"/>
    <mergeCell ref="E2847:F2847"/>
    <mergeCell ref="H2849:I2849"/>
    <mergeCell ref="E2851:F2851"/>
    <mergeCell ref="E2852:F2852"/>
    <mergeCell ref="E2853:F2853"/>
    <mergeCell ref="E2888:F2888"/>
    <mergeCell ref="E2889:F2889"/>
    <mergeCell ref="E2890:F2890"/>
    <mergeCell ref="E2891:F2891"/>
    <mergeCell ref="E2892:F2892"/>
    <mergeCell ref="E2893:F2893"/>
    <mergeCell ref="E2880:F2880"/>
    <mergeCell ref="E2881:F2881"/>
    <mergeCell ref="H2883:I2883"/>
    <mergeCell ref="E2885:F2885"/>
    <mergeCell ref="E2886:F2886"/>
    <mergeCell ref="E2887:F2887"/>
    <mergeCell ref="E2872:F2872"/>
    <mergeCell ref="E2873:F2873"/>
    <mergeCell ref="E2874:F2874"/>
    <mergeCell ref="H2876:I2876"/>
    <mergeCell ref="E2878:F2878"/>
    <mergeCell ref="E2879:F2879"/>
    <mergeCell ref="A2905:E2905"/>
    <mergeCell ref="F2905:I2905"/>
    <mergeCell ref="A2906:E2906"/>
    <mergeCell ref="F2906:I2906"/>
    <mergeCell ref="A2907:E2907"/>
    <mergeCell ref="F2907:I2907"/>
    <mergeCell ref="H2900:I2900"/>
    <mergeCell ref="J2900:J2901"/>
    <mergeCell ref="A2903:E2903"/>
    <mergeCell ref="F2903:I2903"/>
    <mergeCell ref="A2904:E2904"/>
    <mergeCell ref="F2904:I2904"/>
    <mergeCell ref="E2894:F2894"/>
    <mergeCell ref="H2896:I2896"/>
    <mergeCell ref="E2898:F2898"/>
    <mergeCell ref="E2899:F2899"/>
    <mergeCell ref="A2900:A2901"/>
    <mergeCell ref="B2900:B2901"/>
    <mergeCell ref="C2900:C2901"/>
    <mergeCell ref="D2900:D2901"/>
    <mergeCell ref="E2900:E2901"/>
    <mergeCell ref="F2900:G2900"/>
    <mergeCell ref="A2919:E2919"/>
    <mergeCell ref="F2919:I2919"/>
    <mergeCell ref="A2920:E2920"/>
    <mergeCell ref="F2920:I2920"/>
    <mergeCell ref="A2921:E2921"/>
    <mergeCell ref="F2921:I2921"/>
    <mergeCell ref="F2914:G2914"/>
    <mergeCell ref="H2914:I2914"/>
    <mergeCell ref="J2914:J2915"/>
    <mergeCell ref="A2917:E2917"/>
    <mergeCell ref="F2917:I2917"/>
    <mergeCell ref="A2918:E2918"/>
    <mergeCell ref="F2918:I2918"/>
    <mergeCell ref="A2908:E2908"/>
    <mergeCell ref="F2908:I2908"/>
    <mergeCell ref="H2910:I2910"/>
    <mergeCell ref="E2912:F2912"/>
    <mergeCell ref="E2913:F2913"/>
    <mergeCell ref="A2914:A2915"/>
    <mergeCell ref="B2914:B2915"/>
    <mergeCell ref="C2914:C2915"/>
    <mergeCell ref="D2914:D2915"/>
    <mergeCell ref="E2914:E2915"/>
    <mergeCell ref="A2933:E2933"/>
    <mergeCell ref="F2933:I2933"/>
    <mergeCell ref="A2934:E2934"/>
    <mergeCell ref="F2934:I2934"/>
    <mergeCell ref="A2935:E2935"/>
    <mergeCell ref="F2935:I2935"/>
    <mergeCell ref="F2928:G2928"/>
    <mergeCell ref="H2928:I2928"/>
    <mergeCell ref="J2928:J2929"/>
    <mergeCell ref="A2931:E2931"/>
    <mergeCell ref="F2931:I2931"/>
    <mergeCell ref="A2932:E2932"/>
    <mergeCell ref="F2932:I2932"/>
    <mergeCell ref="A2922:E2922"/>
    <mergeCell ref="F2922:I2922"/>
    <mergeCell ref="H2924:I2924"/>
    <mergeCell ref="E2926:F2926"/>
    <mergeCell ref="E2927:F2927"/>
    <mergeCell ref="A2928:A2929"/>
    <mergeCell ref="B2928:B2929"/>
    <mergeCell ref="C2928:C2929"/>
    <mergeCell ref="D2928:D2929"/>
    <mergeCell ref="E2928:E2929"/>
    <mergeCell ref="A2947:E2947"/>
    <mergeCell ref="F2947:I2947"/>
    <mergeCell ref="A2948:E2948"/>
    <mergeCell ref="F2948:I2948"/>
    <mergeCell ref="A2949:E2949"/>
    <mergeCell ref="F2949:I2949"/>
    <mergeCell ref="F2942:G2942"/>
    <mergeCell ref="H2942:I2942"/>
    <mergeCell ref="J2942:J2943"/>
    <mergeCell ref="A2945:E2945"/>
    <mergeCell ref="F2945:I2945"/>
    <mergeCell ref="A2946:E2946"/>
    <mergeCell ref="F2946:I2946"/>
    <mergeCell ref="A2936:E2936"/>
    <mergeCell ref="F2936:I2936"/>
    <mergeCell ref="H2938:I2938"/>
    <mergeCell ref="E2940:F2940"/>
    <mergeCell ref="E2941:F2941"/>
    <mergeCell ref="A2942:A2943"/>
    <mergeCell ref="B2942:B2943"/>
    <mergeCell ref="C2942:C2943"/>
    <mergeCell ref="D2942:D2943"/>
    <mergeCell ref="E2942:E2943"/>
    <mergeCell ref="A2961:E2961"/>
    <mergeCell ref="F2961:I2961"/>
    <mergeCell ref="A2962:E2962"/>
    <mergeCell ref="F2962:I2962"/>
    <mergeCell ref="A2963:E2963"/>
    <mergeCell ref="F2963:I2963"/>
    <mergeCell ref="F2956:G2956"/>
    <mergeCell ref="H2956:I2956"/>
    <mergeCell ref="J2956:J2957"/>
    <mergeCell ref="A2959:E2959"/>
    <mergeCell ref="F2959:I2959"/>
    <mergeCell ref="A2960:E2960"/>
    <mergeCell ref="F2960:I2960"/>
    <mergeCell ref="A2950:E2950"/>
    <mergeCell ref="F2950:I2950"/>
    <mergeCell ref="H2952:I2952"/>
    <mergeCell ref="E2954:F2954"/>
    <mergeCell ref="E2955:F2955"/>
    <mergeCell ref="A2956:A2957"/>
    <mergeCell ref="B2956:B2957"/>
    <mergeCell ref="C2956:C2957"/>
    <mergeCell ref="D2956:D2957"/>
    <mergeCell ref="E2956:E2957"/>
    <mergeCell ref="A2975:E2975"/>
    <mergeCell ref="F2975:I2975"/>
    <mergeCell ref="A2976:E2976"/>
    <mergeCell ref="F2976:I2976"/>
    <mergeCell ref="A2977:E2977"/>
    <mergeCell ref="F2977:I2977"/>
    <mergeCell ref="F2970:G2970"/>
    <mergeCell ref="H2970:I2970"/>
    <mergeCell ref="J2970:J2971"/>
    <mergeCell ref="A2973:E2973"/>
    <mergeCell ref="F2973:I2973"/>
    <mergeCell ref="A2974:E2974"/>
    <mergeCell ref="F2974:I2974"/>
    <mergeCell ref="A2964:E2964"/>
    <mergeCell ref="F2964:I2964"/>
    <mergeCell ref="H2966:I2966"/>
    <mergeCell ref="E2968:F2968"/>
    <mergeCell ref="E2969:F2969"/>
    <mergeCell ref="A2970:A2971"/>
    <mergeCell ref="B2970:B2971"/>
    <mergeCell ref="C2970:C2971"/>
    <mergeCell ref="D2970:D2971"/>
    <mergeCell ref="E2970:E2971"/>
    <mergeCell ref="A2989:E2989"/>
    <mergeCell ref="F2989:I2989"/>
    <mergeCell ref="A2990:E2990"/>
    <mergeCell ref="F2990:I2990"/>
    <mergeCell ref="A2991:E2991"/>
    <mergeCell ref="F2991:I2991"/>
    <mergeCell ref="F2984:G2984"/>
    <mergeCell ref="H2984:I2984"/>
    <mergeCell ref="J2984:J2985"/>
    <mergeCell ref="A2987:E2987"/>
    <mergeCell ref="F2987:I2987"/>
    <mergeCell ref="A2988:E2988"/>
    <mergeCell ref="F2988:I2988"/>
    <mergeCell ref="A2978:E2978"/>
    <mergeCell ref="F2978:I2978"/>
    <mergeCell ref="H2980:I2980"/>
    <mergeCell ref="E2982:F2982"/>
    <mergeCell ref="E2983:F2983"/>
    <mergeCell ref="A2984:A2985"/>
    <mergeCell ref="B2984:B2985"/>
    <mergeCell ref="C2984:C2985"/>
    <mergeCell ref="D2984:D2985"/>
    <mergeCell ref="E2984:E2985"/>
    <mergeCell ref="A3003:E3003"/>
    <mergeCell ref="F3003:I3003"/>
    <mergeCell ref="A3004:E3004"/>
    <mergeCell ref="F3004:I3004"/>
    <mergeCell ref="A3005:E3005"/>
    <mergeCell ref="F3005:I3005"/>
    <mergeCell ref="F2998:G2998"/>
    <mergeCell ref="H2998:I2998"/>
    <mergeCell ref="J2998:J2999"/>
    <mergeCell ref="A3001:E3001"/>
    <mergeCell ref="F3001:I3001"/>
    <mergeCell ref="A3002:E3002"/>
    <mergeCell ref="F3002:I3002"/>
    <mergeCell ref="A2992:E2992"/>
    <mergeCell ref="F2992:I2992"/>
    <mergeCell ref="H2994:I2994"/>
    <mergeCell ref="E2996:F2996"/>
    <mergeCell ref="E2997:F2997"/>
    <mergeCell ref="A2998:A2999"/>
    <mergeCell ref="B2998:B2999"/>
    <mergeCell ref="C2998:C2999"/>
    <mergeCell ref="D2998:D2999"/>
    <mergeCell ref="E2998:E2999"/>
    <mergeCell ref="A3017:E3017"/>
    <mergeCell ref="F3017:I3017"/>
    <mergeCell ref="A3018:E3018"/>
    <mergeCell ref="F3018:I3018"/>
    <mergeCell ref="A3019:E3019"/>
    <mergeCell ref="F3019:I3019"/>
    <mergeCell ref="F3012:G3012"/>
    <mergeCell ref="H3012:I3012"/>
    <mergeCell ref="J3012:J3013"/>
    <mergeCell ref="A3015:E3015"/>
    <mergeCell ref="F3015:I3015"/>
    <mergeCell ref="A3016:E3016"/>
    <mergeCell ref="F3016:I3016"/>
    <mergeCell ref="A3006:E3006"/>
    <mergeCell ref="F3006:I3006"/>
    <mergeCell ref="H3008:I3008"/>
    <mergeCell ref="E3010:F3010"/>
    <mergeCell ref="E3011:F3011"/>
    <mergeCell ref="A3012:A3013"/>
    <mergeCell ref="B3012:B3013"/>
    <mergeCell ref="C3012:C3013"/>
    <mergeCell ref="D3012:D3013"/>
    <mergeCell ref="E3012:E3013"/>
    <mergeCell ref="A3031:E3031"/>
    <mergeCell ref="F3031:I3031"/>
    <mergeCell ref="A3032:E3032"/>
    <mergeCell ref="F3032:I3032"/>
    <mergeCell ref="A3033:E3033"/>
    <mergeCell ref="F3033:I3033"/>
    <mergeCell ref="F3026:G3026"/>
    <mergeCell ref="H3026:I3026"/>
    <mergeCell ref="J3026:J3027"/>
    <mergeCell ref="A3029:E3029"/>
    <mergeCell ref="F3029:I3029"/>
    <mergeCell ref="A3030:E3030"/>
    <mergeCell ref="F3030:I3030"/>
    <mergeCell ref="A3020:E3020"/>
    <mergeCell ref="F3020:I3020"/>
    <mergeCell ref="H3022:I3022"/>
    <mergeCell ref="E3024:F3024"/>
    <mergeCell ref="E3025:F3025"/>
    <mergeCell ref="A3026:A3027"/>
    <mergeCell ref="B3026:B3027"/>
    <mergeCell ref="C3026:C3027"/>
    <mergeCell ref="D3026:D3027"/>
    <mergeCell ref="E3026:E3027"/>
    <mergeCell ref="A3045:E3045"/>
    <mergeCell ref="F3045:I3045"/>
    <mergeCell ref="A3046:E3046"/>
    <mergeCell ref="F3046:I3046"/>
    <mergeCell ref="A3047:E3047"/>
    <mergeCell ref="F3047:I3047"/>
    <mergeCell ref="F3040:G3040"/>
    <mergeCell ref="H3040:I3040"/>
    <mergeCell ref="J3040:J3041"/>
    <mergeCell ref="A3043:E3043"/>
    <mergeCell ref="F3043:I3043"/>
    <mergeCell ref="A3044:E3044"/>
    <mergeCell ref="F3044:I3044"/>
    <mergeCell ref="A3034:E3034"/>
    <mergeCell ref="F3034:I3034"/>
    <mergeCell ref="H3036:I3036"/>
    <mergeCell ref="E3038:F3038"/>
    <mergeCell ref="E3039:F3039"/>
    <mergeCell ref="A3040:A3041"/>
    <mergeCell ref="B3040:B3041"/>
    <mergeCell ref="C3040:C3041"/>
    <mergeCell ref="D3040:D3041"/>
    <mergeCell ref="E3040:E3041"/>
    <mergeCell ref="A3059:E3059"/>
    <mergeCell ref="F3059:I3059"/>
    <mergeCell ref="A3060:E3060"/>
    <mergeCell ref="F3060:I3060"/>
    <mergeCell ref="A3061:E3061"/>
    <mergeCell ref="F3061:I3061"/>
    <mergeCell ref="F3054:G3054"/>
    <mergeCell ref="H3054:I3054"/>
    <mergeCell ref="J3054:J3055"/>
    <mergeCell ref="A3057:E3057"/>
    <mergeCell ref="F3057:I3057"/>
    <mergeCell ref="A3058:E3058"/>
    <mergeCell ref="F3058:I3058"/>
    <mergeCell ref="A3048:E3048"/>
    <mergeCell ref="F3048:I3048"/>
    <mergeCell ref="H3050:I3050"/>
    <mergeCell ref="E3052:F3052"/>
    <mergeCell ref="E3053:F3053"/>
    <mergeCell ref="A3054:A3055"/>
    <mergeCell ref="B3054:B3055"/>
    <mergeCell ref="C3054:C3055"/>
    <mergeCell ref="D3054:D3055"/>
    <mergeCell ref="E3054:E3055"/>
    <mergeCell ref="A3073:E3073"/>
    <mergeCell ref="F3073:I3073"/>
    <mergeCell ref="A3074:E3074"/>
    <mergeCell ref="F3074:I3074"/>
    <mergeCell ref="A3075:E3075"/>
    <mergeCell ref="F3075:I3075"/>
    <mergeCell ref="F3068:G3068"/>
    <mergeCell ref="H3068:I3068"/>
    <mergeCell ref="J3068:J3069"/>
    <mergeCell ref="A3071:E3071"/>
    <mergeCell ref="F3071:I3071"/>
    <mergeCell ref="A3072:E3072"/>
    <mergeCell ref="F3072:I3072"/>
    <mergeCell ref="A3062:E3062"/>
    <mergeCell ref="F3062:I3062"/>
    <mergeCell ref="H3064:I3064"/>
    <mergeCell ref="E3066:F3066"/>
    <mergeCell ref="E3067:F3067"/>
    <mergeCell ref="A3068:A3069"/>
    <mergeCell ref="B3068:B3069"/>
    <mergeCell ref="C3068:C3069"/>
    <mergeCell ref="D3068:D3069"/>
    <mergeCell ref="E3068:E3069"/>
    <mergeCell ref="F3082:G3082"/>
    <mergeCell ref="H3082:I3082"/>
    <mergeCell ref="J3082:J3083"/>
    <mergeCell ref="A3085:E3085"/>
    <mergeCell ref="F3085:I3085"/>
    <mergeCell ref="A3086:E3086"/>
    <mergeCell ref="F3086:I3086"/>
    <mergeCell ref="A3076:E3076"/>
    <mergeCell ref="F3076:I3076"/>
    <mergeCell ref="H3078:I3078"/>
    <mergeCell ref="E3080:F3080"/>
    <mergeCell ref="E3081:F3081"/>
    <mergeCell ref="A3082:A3083"/>
    <mergeCell ref="B3082:B3083"/>
    <mergeCell ref="C3082:C3083"/>
    <mergeCell ref="D3082:D3083"/>
    <mergeCell ref="E3082:E3083"/>
    <mergeCell ref="E3097:F3097"/>
    <mergeCell ref="E3098:F3098"/>
    <mergeCell ref="E3099:F3099"/>
    <mergeCell ref="E3100:F3100"/>
    <mergeCell ref="E3101:F3101"/>
    <mergeCell ref="E3102:F3102"/>
    <mergeCell ref="A3090:E3090"/>
    <mergeCell ref="F3090:I3090"/>
    <mergeCell ref="H3092:I3092"/>
    <mergeCell ref="E3094:F3094"/>
    <mergeCell ref="E3095:F3095"/>
    <mergeCell ref="E3096:F3096"/>
    <mergeCell ref="A3087:E3087"/>
    <mergeCell ref="F3087:I3087"/>
    <mergeCell ref="A3088:E3088"/>
    <mergeCell ref="F3088:I3088"/>
    <mergeCell ref="A3089:E3089"/>
    <mergeCell ref="F3089:I3089"/>
    <mergeCell ref="A3118:E3118"/>
    <mergeCell ref="F3118:I3118"/>
    <mergeCell ref="A3119:E3119"/>
    <mergeCell ref="F3119:I3119"/>
    <mergeCell ref="A3120:E3120"/>
    <mergeCell ref="F3120:I3120"/>
    <mergeCell ref="H3109:I3109"/>
    <mergeCell ref="J3109:J3110"/>
    <mergeCell ref="A3114:E3114"/>
    <mergeCell ref="F3114:I3114"/>
    <mergeCell ref="F3115:I3115"/>
    <mergeCell ref="A3117:E3117"/>
    <mergeCell ref="F3117:I3117"/>
    <mergeCell ref="E3103:F3103"/>
    <mergeCell ref="H3105:I3105"/>
    <mergeCell ref="E3107:F3107"/>
    <mergeCell ref="E3108:F3108"/>
    <mergeCell ref="A3109:A3110"/>
    <mergeCell ref="B3109:B3110"/>
    <mergeCell ref="C3109:C3110"/>
    <mergeCell ref="D3109:D3110"/>
    <mergeCell ref="E3109:E3110"/>
    <mergeCell ref="F3109:G3109"/>
    <mergeCell ref="H3130:I3130"/>
    <mergeCell ref="H3131:I3131"/>
    <mergeCell ref="H3132:I3132"/>
    <mergeCell ref="H3133:I3133"/>
    <mergeCell ref="H3134:I3134"/>
    <mergeCell ref="A3135:E3135"/>
    <mergeCell ref="F3135:I3135"/>
    <mergeCell ref="G3124:I3124"/>
    <mergeCell ref="G3125:I3125"/>
    <mergeCell ref="G3126:I3126"/>
    <mergeCell ref="G3127:I3127"/>
    <mergeCell ref="G3128:I3128"/>
    <mergeCell ref="A3129:E3129"/>
    <mergeCell ref="F3129:I3129"/>
    <mergeCell ref="A3121:E3121"/>
    <mergeCell ref="F3121:I3121"/>
    <mergeCell ref="A3122:E3122"/>
    <mergeCell ref="F3122:I3122"/>
    <mergeCell ref="A3123:E3123"/>
    <mergeCell ref="F3123:I3123"/>
    <mergeCell ref="H3148:I3148"/>
    <mergeCell ref="J3148:J3149"/>
    <mergeCell ref="A3155:E3155"/>
    <mergeCell ref="F3155:I3155"/>
    <mergeCell ref="F3156:I3156"/>
    <mergeCell ref="A3158:E3158"/>
    <mergeCell ref="F3158:I3158"/>
    <mergeCell ref="A3148:A3149"/>
    <mergeCell ref="B3148:B3149"/>
    <mergeCell ref="C3148:C3149"/>
    <mergeCell ref="D3148:D3149"/>
    <mergeCell ref="E3148:E3149"/>
    <mergeCell ref="F3148:G3148"/>
    <mergeCell ref="G3136:I3136"/>
    <mergeCell ref="A3142:E3142"/>
    <mergeCell ref="F3142:I3142"/>
    <mergeCell ref="H3144:I3144"/>
    <mergeCell ref="E3146:F3146"/>
    <mergeCell ref="E3147:F3147"/>
    <mergeCell ref="G3165:I3165"/>
    <mergeCell ref="G3166:I3166"/>
    <mergeCell ref="G3167:I3167"/>
    <mergeCell ref="G3168:I3168"/>
    <mergeCell ref="G3169:I3169"/>
    <mergeCell ref="G3170:I3170"/>
    <mergeCell ref="A3162:E3162"/>
    <mergeCell ref="F3162:I3162"/>
    <mergeCell ref="A3163:E3163"/>
    <mergeCell ref="F3163:I3163"/>
    <mergeCell ref="A3164:E3164"/>
    <mergeCell ref="F3164:I3164"/>
    <mergeCell ref="A3159:E3159"/>
    <mergeCell ref="F3159:I3159"/>
    <mergeCell ref="A3160:E3160"/>
    <mergeCell ref="F3160:I3160"/>
    <mergeCell ref="A3161:E3161"/>
    <mergeCell ref="F3161:I3161"/>
    <mergeCell ref="G3182:I3182"/>
    <mergeCell ref="A3190:E3190"/>
    <mergeCell ref="F3190:I3190"/>
    <mergeCell ref="H3192:I3192"/>
    <mergeCell ref="E3194:F3194"/>
    <mergeCell ref="E3195:F3195"/>
    <mergeCell ref="H3176:I3176"/>
    <mergeCell ref="H3177:I3177"/>
    <mergeCell ref="H3178:I3178"/>
    <mergeCell ref="H3179:I3179"/>
    <mergeCell ref="H3180:I3180"/>
    <mergeCell ref="A3181:E3181"/>
    <mergeCell ref="F3181:I3181"/>
    <mergeCell ref="G3171:I3171"/>
    <mergeCell ref="G3172:I3172"/>
    <mergeCell ref="A3173:E3173"/>
    <mergeCell ref="F3173:I3173"/>
    <mergeCell ref="H3174:I3174"/>
    <mergeCell ref="H3175:I3175"/>
    <mergeCell ref="A3210:E3210"/>
    <mergeCell ref="F3210:I3210"/>
    <mergeCell ref="A3211:E3211"/>
    <mergeCell ref="F3211:I3211"/>
    <mergeCell ref="A3212:E3212"/>
    <mergeCell ref="F3212:I3212"/>
    <mergeCell ref="A3207:E3207"/>
    <mergeCell ref="F3207:I3207"/>
    <mergeCell ref="A3208:E3208"/>
    <mergeCell ref="F3208:I3208"/>
    <mergeCell ref="A3209:E3209"/>
    <mergeCell ref="F3209:I3209"/>
    <mergeCell ref="H3196:I3196"/>
    <mergeCell ref="J3196:J3197"/>
    <mergeCell ref="A3203:E3203"/>
    <mergeCell ref="F3203:I3203"/>
    <mergeCell ref="F3204:I3204"/>
    <mergeCell ref="A3206:E3206"/>
    <mergeCell ref="F3206:I3206"/>
    <mergeCell ref="A3196:A3197"/>
    <mergeCell ref="B3196:B3197"/>
    <mergeCell ref="C3196:C3197"/>
    <mergeCell ref="D3196:D3197"/>
    <mergeCell ref="E3196:E3197"/>
    <mergeCell ref="F3196:G3196"/>
    <mergeCell ref="H3224:I3224"/>
    <mergeCell ref="H3225:I3225"/>
    <mergeCell ref="H3226:I3226"/>
    <mergeCell ref="A3227:E3227"/>
    <mergeCell ref="F3227:I3227"/>
    <mergeCell ref="G3228:I3228"/>
    <mergeCell ref="G3219:I3219"/>
    <mergeCell ref="A3220:E3220"/>
    <mergeCell ref="F3220:I3220"/>
    <mergeCell ref="H3221:I3221"/>
    <mergeCell ref="H3222:I3222"/>
    <mergeCell ref="H3223:I3223"/>
    <mergeCell ref="G3213:I3213"/>
    <mergeCell ref="G3214:I3214"/>
    <mergeCell ref="G3215:I3215"/>
    <mergeCell ref="G3216:I3216"/>
    <mergeCell ref="G3217:I3217"/>
    <mergeCell ref="G3218:I3218"/>
    <mergeCell ref="H3251:I3251"/>
    <mergeCell ref="E3253:F3253"/>
    <mergeCell ref="E3254:F3254"/>
    <mergeCell ref="E3255:F3255"/>
    <mergeCell ref="H3257:I3257"/>
    <mergeCell ref="E3242:F3242"/>
    <mergeCell ref="E3243:F3243"/>
    <mergeCell ref="H3245:I3245"/>
    <mergeCell ref="E3247:F3247"/>
    <mergeCell ref="E3248:F3248"/>
    <mergeCell ref="E3249:F3249"/>
    <mergeCell ref="A3235:E3235"/>
    <mergeCell ref="F3235:I3235"/>
    <mergeCell ref="H3237:I3237"/>
    <mergeCell ref="E3239:F3239"/>
    <mergeCell ref="E3240:F3240"/>
    <mergeCell ref="E3241:F3241"/>
  </mergeCells>
  <pageMargins left="0.5" right="0.5" top="1" bottom="1" header="0.5" footer="0.5"/>
  <pageSetup paperSize="9" scale="74" fitToHeight="0" orientation="landscape" r:id="rId1"/>
  <headerFooter>
    <oddHeader>&amp;L &amp;C &amp;R</oddHeader>
    <oddFooter>&amp;L &amp;CAvenida Hermogêno Cursino dos Santos, 342
Menino Deus, CEP: 99440-000 Salto do Jacuí – RS &amp;R</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Z1000"/>
  <sheetViews>
    <sheetView showGridLines="0" view="pageBreakPreview" zoomScale="60" zoomScaleNormal="100" workbookViewId="0">
      <selection activeCell="U16" sqref="U16"/>
    </sheetView>
  </sheetViews>
  <sheetFormatPr defaultColWidth="12.625" defaultRowHeight="15" customHeight="1" x14ac:dyDescent="0.25"/>
  <cols>
    <col min="1" max="1" width="7.75" style="187" customWidth="1"/>
    <col min="2" max="2" width="72.125" style="187" customWidth="1"/>
    <col min="3" max="3" width="14" style="187" customWidth="1"/>
    <col min="4" max="4" width="9.25" style="187" customWidth="1"/>
    <col min="5" max="5" width="10.625" style="187" customWidth="1"/>
    <col min="6" max="6" width="12.375" style="187" customWidth="1"/>
    <col min="7" max="7" width="11" style="187" customWidth="1"/>
    <col min="8" max="8" width="12" style="187" customWidth="1"/>
    <col min="9" max="9" width="18.25" style="187" customWidth="1"/>
    <col min="10" max="10" width="33" style="187" customWidth="1"/>
    <col min="11" max="26" width="8" style="187" customWidth="1"/>
    <col min="27" max="16384" width="12.625" style="187"/>
  </cols>
  <sheetData>
    <row r="1" spans="1:26" ht="19.5" customHeight="1" x14ac:dyDescent="0.25">
      <c r="A1" s="392" t="s">
        <v>1409</v>
      </c>
      <c r="B1" s="393"/>
      <c r="C1" s="393"/>
      <c r="D1" s="393"/>
      <c r="E1" s="393"/>
      <c r="F1" s="393"/>
      <c r="G1" s="393"/>
      <c r="H1" s="393"/>
      <c r="I1" s="393"/>
      <c r="J1" s="394"/>
      <c r="K1" s="186"/>
      <c r="L1" s="186"/>
      <c r="M1" s="186"/>
      <c r="N1" s="186"/>
      <c r="O1" s="186"/>
      <c r="P1" s="186"/>
      <c r="Q1" s="186"/>
      <c r="R1" s="186"/>
      <c r="S1" s="186"/>
      <c r="T1" s="186"/>
      <c r="U1" s="186"/>
      <c r="V1" s="186"/>
      <c r="W1" s="186"/>
      <c r="X1" s="186"/>
      <c r="Y1" s="186"/>
      <c r="Z1" s="186"/>
    </row>
    <row r="2" spans="1:26" ht="12.75" customHeight="1" x14ac:dyDescent="0.25">
      <c r="A2" s="395" t="s">
        <v>1410</v>
      </c>
      <c r="B2" s="396"/>
      <c r="C2" s="396"/>
      <c r="D2" s="396"/>
      <c r="E2" s="396"/>
      <c r="F2" s="396"/>
      <c r="G2" s="396"/>
      <c r="H2" s="397"/>
      <c r="I2" s="398" t="s">
        <v>1411</v>
      </c>
      <c r="J2" s="394"/>
      <c r="K2" s="186"/>
      <c r="L2" s="186"/>
      <c r="M2" s="186"/>
      <c r="N2" s="186"/>
      <c r="O2" s="186"/>
      <c r="P2" s="186"/>
      <c r="Q2" s="186"/>
      <c r="R2" s="186"/>
      <c r="S2" s="186"/>
      <c r="T2" s="186"/>
      <c r="U2" s="186"/>
      <c r="V2" s="186"/>
      <c r="W2" s="186"/>
      <c r="X2" s="186"/>
      <c r="Y2" s="186"/>
      <c r="Z2" s="186"/>
    </row>
    <row r="3" spans="1:26" ht="63.75" customHeight="1" x14ac:dyDescent="0.25">
      <c r="A3" s="188" t="s">
        <v>1412</v>
      </c>
      <c r="B3" s="189" t="s">
        <v>1401</v>
      </c>
      <c r="C3" s="190" t="s">
        <v>1413</v>
      </c>
      <c r="D3" s="190" t="s">
        <v>1414</v>
      </c>
      <c r="E3" s="191" t="s">
        <v>1415</v>
      </c>
      <c r="F3" s="192" t="s">
        <v>1416</v>
      </c>
      <c r="G3" s="192" t="s">
        <v>1417</v>
      </c>
      <c r="H3" s="193" t="s">
        <v>1418</v>
      </c>
      <c r="I3" s="194" t="s">
        <v>1419</v>
      </c>
      <c r="J3" s="195" t="s">
        <v>1420</v>
      </c>
      <c r="K3" s="186"/>
      <c r="L3" s="186"/>
      <c r="M3" s="186"/>
      <c r="N3" s="186"/>
      <c r="O3" s="186"/>
      <c r="P3" s="186"/>
      <c r="Q3" s="186"/>
      <c r="R3" s="186"/>
      <c r="S3" s="186"/>
      <c r="T3" s="186"/>
      <c r="U3" s="186"/>
      <c r="V3" s="186"/>
      <c r="W3" s="186"/>
      <c r="X3" s="186"/>
      <c r="Y3" s="186"/>
      <c r="Z3" s="186"/>
    </row>
    <row r="4" spans="1:26" ht="12.75" customHeight="1" x14ac:dyDescent="0.25">
      <c r="A4" s="196">
        <v>1</v>
      </c>
      <c r="B4" s="197" t="s">
        <v>1421</v>
      </c>
      <c r="C4" s="198"/>
      <c r="D4" s="198"/>
      <c r="E4" s="198"/>
      <c r="F4" s="198"/>
      <c r="G4" s="198"/>
      <c r="H4" s="198"/>
      <c r="I4" s="199"/>
      <c r="J4" s="200"/>
      <c r="K4" s="186"/>
      <c r="L4" s="186"/>
      <c r="M4" s="186"/>
      <c r="N4" s="186"/>
      <c r="O4" s="186"/>
      <c r="P4" s="186"/>
      <c r="Q4" s="186"/>
      <c r="R4" s="186"/>
      <c r="S4" s="186"/>
      <c r="T4" s="186"/>
      <c r="U4" s="186"/>
      <c r="V4" s="186"/>
      <c r="W4" s="186"/>
      <c r="X4" s="186"/>
      <c r="Y4" s="186"/>
      <c r="Z4" s="186"/>
    </row>
    <row r="5" spans="1:26" ht="28.5" customHeight="1" x14ac:dyDescent="0.25">
      <c r="A5" s="201" t="s">
        <v>1422</v>
      </c>
      <c r="B5" s="202" t="s">
        <v>1423</v>
      </c>
      <c r="C5" s="203">
        <v>1</v>
      </c>
      <c r="D5" s="204">
        <v>112.5</v>
      </c>
      <c r="E5" s="203">
        <v>50</v>
      </c>
      <c r="F5" s="203">
        <f t="shared" ref="F5:F10" si="0">(D5/E5)*C5</f>
        <v>2.25</v>
      </c>
      <c r="G5" s="205">
        <v>468.64890000000003</v>
      </c>
      <c r="H5" s="206">
        <f t="shared" ref="H5:H10" si="1">G5*F5</f>
        <v>1054.4600250000001</v>
      </c>
      <c r="I5" s="207" t="s">
        <v>1424</v>
      </c>
      <c r="J5" s="208" t="s">
        <v>1425</v>
      </c>
      <c r="K5" s="186"/>
      <c r="L5" s="186"/>
      <c r="M5" s="186"/>
      <c r="N5" s="186"/>
      <c r="O5" s="186"/>
      <c r="P5" s="186"/>
      <c r="Q5" s="186"/>
      <c r="R5" s="186"/>
      <c r="S5" s="186"/>
      <c r="T5" s="186"/>
      <c r="U5" s="186"/>
      <c r="V5" s="186"/>
      <c r="W5" s="186"/>
      <c r="X5" s="186"/>
      <c r="Y5" s="186"/>
      <c r="Z5" s="186"/>
    </row>
    <row r="6" spans="1:26" ht="26.25" customHeight="1" x14ac:dyDescent="0.25">
      <c r="A6" s="201" t="s">
        <v>1426</v>
      </c>
      <c r="B6" s="202" t="s">
        <v>1427</v>
      </c>
      <c r="C6" s="203">
        <v>1</v>
      </c>
      <c r="D6" s="204">
        <v>112.5</v>
      </c>
      <c r="E6" s="203">
        <v>50</v>
      </c>
      <c r="F6" s="203">
        <f t="shared" si="0"/>
        <v>2.25</v>
      </c>
      <c r="G6" s="205">
        <f>G5</f>
        <v>468.64890000000003</v>
      </c>
      <c r="H6" s="206">
        <f t="shared" si="1"/>
        <v>1054.4600250000001</v>
      </c>
      <c r="I6" s="207" t="s">
        <v>1424</v>
      </c>
      <c r="J6" s="208" t="s">
        <v>1425</v>
      </c>
      <c r="K6" s="186"/>
      <c r="L6" s="186"/>
      <c r="M6" s="186"/>
      <c r="N6" s="186"/>
      <c r="O6" s="186"/>
      <c r="P6" s="186"/>
      <c r="Q6" s="186"/>
      <c r="R6" s="186"/>
      <c r="S6" s="186"/>
      <c r="T6" s="186"/>
      <c r="U6" s="186"/>
      <c r="V6" s="186"/>
      <c r="W6" s="186"/>
      <c r="X6" s="186"/>
      <c r="Y6" s="186"/>
      <c r="Z6" s="186"/>
    </row>
    <row r="7" spans="1:26" ht="27.75" customHeight="1" x14ac:dyDescent="0.25">
      <c r="A7" s="201" t="s">
        <v>1428</v>
      </c>
      <c r="B7" s="202" t="s">
        <v>1429</v>
      </c>
      <c r="C7" s="203">
        <v>1</v>
      </c>
      <c r="D7" s="204">
        <v>112.5</v>
      </c>
      <c r="E7" s="203">
        <v>50</v>
      </c>
      <c r="F7" s="203">
        <f t="shared" si="0"/>
        <v>2.25</v>
      </c>
      <c r="G7" s="205">
        <f>G5</f>
        <v>468.64890000000003</v>
      </c>
      <c r="H7" s="206">
        <f t="shared" si="1"/>
        <v>1054.4600250000001</v>
      </c>
      <c r="I7" s="207" t="s">
        <v>1424</v>
      </c>
      <c r="J7" s="208" t="s">
        <v>1425</v>
      </c>
      <c r="K7" s="186"/>
      <c r="L7" s="186"/>
      <c r="M7" s="186"/>
      <c r="N7" s="186"/>
      <c r="O7" s="186"/>
      <c r="P7" s="186"/>
      <c r="Q7" s="186"/>
      <c r="R7" s="186"/>
      <c r="S7" s="186"/>
      <c r="T7" s="186"/>
      <c r="U7" s="186"/>
      <c r="V7" s="186"/>
      <c r="W7" s="186"/>
      <c r="X7" s="186"/>
      <c r="Y7" s="186"/>
      <c r="Z7" s="186"/>
    </row>
    <row r="8" spans="1:26" ht="26.25" x14ac:dyDescent="0.25">
      <c r="A8" s="201" t="s">
        <v>1430</v>
      </c>
      <c r="B8" s="202" t="s">
        <v>1040</v>
      </c>
      <c r="C8" s="203">
        <v>1</v>
      </c>
      <c r="D8" s="204">
        <v>112.5</v>
      </c>
      <c r="E8" s="203">
        <v>50</v>
      </c>
      <c r="F8" s="203">
        <f t="shared" si="0"/>
        <v>2.25</v>
      </c>
      <c r="G8" s="205">
        <f>G5</f>
        <v>468.64890000000003</v>
      </c>
      <c r="H8" s="206">
        <f t="shared" si="1"/>
        <v>1054.4600250000001</v>
      </c>
      <c r="I8" s="207" t="s">
        <v>1424</v>
      </c>
      <c r="J8" s="208" t="s">
        <v>1425</v>
      </c>
      <c r="K8" s="186"/>
      <c r="L8" s="186"/>
      <c r="M8" s="186"/>
      <c r="N8" s="186"/>
      <c r="O8" s="186"/>
      <c r="P8" s="186"/>
      <c r="Q8" s="186"/>
      <c r="R8" s="186"/>
      <c r="S8" s="186"/>
      <c r="T8" s="186"/>
      <c r="U8" s="186"/>
      <c r="V8" s="186"/>
      <c r="W8" s="186"/>
      <c r="X8" s="186"/>
      <c r="Y8" s="186"/>
      <c r="Z8" s="186"/>
    </row>
    <row r="9" spans="1:26" ht="34.5" customHeight="1" x14ac:dyDescent="0.25">
      <c r="A9" s="201" t="s">
        <v>1431</v>
      </c>
      <c r="B9" s="202" t="s">
        <v>1432</v>
      </c>
      <c r="C9" s="203">
        <v>1</v>
      </c>
      <c r="D9" s="204">
        <v>112.5</v>
      </c>
      <c r="E9" s="203">
        <v>50</v>
      </c>
      <c r="F9" s="203">
        <f t="shared" si="0"/>
        <v>2.25</v>
      </c>
      <c r="G9" s="205">
        <f>G5</f>
        <v>468.64890000000003</v>
      </c>
      <c r="H9" s="206">
        <f t="shared" si="1"/>
        <v>1054.4600250000001</v>
      </c>
      <c r="I9" s="207" t="s">
        <v>1424</v>
      </c>
      <c r="J9" s="208" t="s">
        <v>1425</v>
      </c>
      <c r="K9" s="186"/>
      <c r="L9" s="186"/>
      <c r="M9" s="186"/>
      <c r="N9" s="186"/>
      <c r="O9" s="186"/>
      <c r="P9" s="186"/>
      <c r="Q9" s="186"/>
      <c r="R9" s="186"/>
      <c r="S9" s="186"/>
      <c r="T9" s="186"/>
      <c r="U9" s="186"/>
      <c r="V9" s="186"/>
      <c r="W9" s="186"/>
      <c r="X9" s="186"/>
      <c r="Y9" s="186"/>
      <c r="Z9" s="186"/>
    </row>
    <row r="10" spans="1:26" ht="23.25" customHeight="1" x14ac:dyDescent="0.25">
      <c r="A10" s="201" t="s">
        <v>1433</v>
      </c>
      <c r="B10" s="202" t="s">
        <v>1434</v>
      </c>
      <c r="C10" s="203">
        <v>1</v>
      </c>
      <c r="D10" s="204">
        <v>112.5</v>
      </c>
      <c r="E10" s="203">
        <v>50</v>
      </c>
      <c r="F10" s="203">
        <f t="shared" si="0"/>
        <v>2.25</v>
      </c>
      <c r="G10" s="205">
        <f>G5</f>
        <v>468.64890000000003</v>
      </c>
      <c r="H10" s="206">
        <f t="shared" si="1"/>
        <v>1054.4600250000001</v>
      </c>
      <c r="I10" s="207" t="s">
        <v>1424</v>
      </c>
      <c r="J10" s="208" t="s">
        <v>1425</v>
      </c>
      <c r="K10" s="186"/>
      <c r="L10" s="186"/>
      <c r="M10" s="186"/>
      <c r="N10" s="186"/>
      <c r="O10" s="186"/>
      <c r="P10" s="186"/>
      <c r="Q10" s="186"/>
      <c r="R10" s="186"/>
      <c r="S10" s="186"/>
      <c r="T10" s="186"/>
      <c r="U10" s="186"/>
      <c r="V10" s="186"/>
      <c r="W10" s="186"/>
      <c r="X10" s="186"/>
      <c r="Y10" s="186"/>
      <c r="Z10" s="186"/>
    </row>
    <row r="11" spans="1:26" ht="23.25" customHeight="1" x14ac:dyDescent="0.25">
      <c r="A11" s="209"/>
      <c r="B11" s="210" t="s">
        <v>1435</v>
      </c>
      <c r="C11" s="211"/>
      <c r="D11" s="211"/>
      <c r="E11" s="212"/>
      <c r="F11" s="212"/>
      <c r="G11" s="213"/>
      <c r="H11" s="214">
        <f>SUM(H5:H10)</f>
        <v>6326.760150000001</v>
      </c>
      <c r="I11" s="199"/>
      <c r="J11" s="200"/>
      <c r="K11" s="186"/>
      <c r="L11" s="186"/>
      <c r="M11" s="186"/>
      <c r="N11" s="186"/>
      <c r="O11" s="186"/>
      <c r="P11" s="186"/>
      <c r="Q11" s="186"/>
      <c r="R11" s="186"/>
      <c r="S11" s="186"/>
      <c r="T11" s="186"/>
      <c r="U11" s="186"/>
      <c r="V11" s="186"/>
      <c r="W11" s="186"/>
      <c r="X11" s="186"/>
      <c r="Y11" s="186"/>
      <c r="Z11" s="186"/>
    </row>
    <row r="12" spans="1:26" ht="12.75" customHeight="1" x14ac:dyDescent="0.25">
      <c r="A12" s="215">
        <v>2</v>
      </c>
      <c r="B12" s="216" t="s">
        <v>1436</v>
      </c>
      <c r="C12" s="211"/>
      <c r="D12" s="211"/>
      <c r="E12" s="217"/>
      <c r="F12" s="217"/>
      <c r="G12" s="213"/>
      <c r="H12" s="199"/>
      <c r="I12" s="199"/>
      <c r="J12" s="200"/>
      <c r="K12" s="186"/>
      <c r="L12" s="186"/>
      <c r="M12" s="186"/>
      <c r="N12" s="186"/>
      <c r="O12" s="186"/>
      <c r="P12" s="186"/>
      <c r="Q12" s="186"/>
      <c r="R12" s="186"/>
      <c r="S12" s="186"/>
      <c r="T12" s="186"/>
      <c r="U12" s="186"/>
      <c r="V12" s="186"/>
      <c r="W12" s="186"/>
      <c r="X12" s="186"/>
      <c r="Y12" s="186"/>
      <c r="Z12" s="186"/>
    </row>
    <row r="13" spans="1:26" ht="80.25" customHeight="1" x14ac:dyDescent="0.25">
      <c r="A13" s="201" t="s">
        <v>1437</v>
      </c>
      <c r="B13" s="202" t="s">
        <v>1438</v>
      </c>
      <c r="C13" s="203">
        <v>1</v>
      </c>
      <c r="D13" s="204">
        <v>112.5</v>
      </c>
      <c r="E13" s="203">
        <v>50</v>
      </c>
      <c r="F13" s="203">
        <f>(D13/E13)*C13</f>
        <v>2.25</v>
      </c>
      <c r="G13" s="218">
        <v>372.89</v>
      </c>
      <c r="H13" s="219">
        <f>G13*F13</f>
        <v>839.00249999999994</v>
      </c>
      <c r="I13" s="220" t="s">
        <v>1439</v>
      </c>
      <c r="J13" s="221" t="s">
        <v>1440</v>
      </c>
      <c r="K13" s="186"/>
      <c r="L13" s="186"/>
      <c r="M13" s="186"/>
      <c r="N13" s="186"/>
      <c r="O13" s="186"/>
      <c r="P13" s="186"/>
      <c r="Q13" s="186"/>
      <c r="R13" s="186"/>
      <c r="S13" s="186"/>
      <c r="T13" s="186"/>
      <c r="U13" s="186"/>
      <c r="V13" s="186"/>
      <c r="W13" s="186"/>
      <c r="X13" s="186"/>
      <c r="Y13" s="186"/>
      <c r="Z13" s="186"/>
    </row>
    <row r="14" spans="1:26" ht="86.25" customHeight="1" x14ac:dyDescent="0.25">
      <c r="A14" s="201" t="s">
        <v>1441</v>
      </c>
      <c r="B14" s="202" t="s">
        <v>1442</v>
      </c>
      <c r="C14" s="203">
        <v>5</v>
      </c>
      <c r="D14" s="204">
        <v>112.5</v>
      </c>
      <c r="E14" s="203">
        <v>50</v>
      </c>
      <c r="F14" s="203">
        <f>(D14/E14)*C14</f>
        <v>11.25</v>
      </c>
      <c r="G14" s="218">
        <v>316.60000000000002</v>
      </c>
      <c r="H14" s="219">
        <f>G14*F14</f>
        <v>3561.7500000000005</v>
      </c>
      <c r="I14" s="204" t="s">
        <v>1443</v>
      </c>
      <c r="J14" s="222" t="s">
        <v>482</v>
      </c>
      <c r="K14" s="186"/>
      <c r="L14" s="186"/>
      <c r="M14" s="186"/>
      <c r="N14" s="186"/>
      <c r="O14" s="186"/>
      <c r="P14" s="186"/>
      <c r="Q14" s="186"/>
      <c r="R14" s="186"/>
      <c r="S14" s="186"/>
      <c r="T14" s="186"/>
      <c r="U14" s="186"/>
      <c r="V14" s="186"/>
      <c r="W14" s="186"/>
      <c r="X14" s="186"/>
      <c r="Y14" s="186"/>
      <c r="Z14" s="186"/>
    </row>
    <row r="15" spans="1:26" ht="114.75" customHeight="1" x14ac:dyDescent="0.25">
      <c r="A15" s="201" t="s">
        <v>1444</v>
      </c>
      <c r="B15" s="223" t="s">
        <v>1445</v>
      </c>
      <c r="C15" s="224">
        <v>1</v>
      </c>
      <c r="D15" s="204">
        <v>112.5</v>
      </c>
      <c r="E15" s="224">
        <v>50</v>
      </c>
      <c r="F15" s="203">
        <f>(D15/E15)*C15</f>
        <v>2.25</v>
      </c>
      <c r="G15" s="225">
        <v>311.39999999999998</v>
      </c>
      <c r="H15" s="226">
        <f>G15*F15</f>
        <v>700.65</v>
      </c>
      <c r="I15" s="227" t="s">
        <v>1446</v>
      </c>
      <c r="J15" s="222" t="s">
        <v>1447</v>
      </c>
      <c r="K15" s="186"/>
      <c r="L15" s="186"/>
      <c r="M15" s="186"/>
      <c r="N15" s="186"/>
      <c r="O15" s="186"/>
      <c r="P15" s="186"/>
      <c r="Q15" s="186"/>
      <c r="R15" s="186"/>
      <c r="S15" s="186"/>
      <c r="T15" s="186"/>
      <c r="U15" s="186"/>
      <c r="V15" s="186"/>
      <c r="W15" s="186"/>
      <c r="X15" s="186"/>
      <c r="Y15" s="186"/>
      <c r="Z15" s="186"/>
    </row>
    <row r="16" spans="1:26" ht="12.75" customHeight="1" x14ac:dyDescent="0.25">
      <c r="A16" s="209"/>
      <c r="B16" s="216" t="s">
        <v>1448</v>
      </c>
      <c r="C16" s="228"/>
      <c r="D16" s="229"/>
      <c r="E16" s="230"/>
      <c r="F16" s="230"/>
      <c r="G16" s="231"/>
      <c r="H16" s="232">
        <f>SUM(H13:H15)</f>
        <v>5101.4025000000001</v>
      </c>
      <c r="I16" s="199"/>
      <c r="J16" s="199"/>
      <c r="K16" s="186"/>
      <c r="L16" s="186"/>
      <c r="M16" s="186"/>
      <c r="N16" s="186"/>
      <c r="O16" s="186"/>
      <c r="P16" s="186"/>
      <c r="Q16" s="186"/>
      <c r="R16" s="186"/>
      <c r="S16" s="186"/>
      <c r="T16" s="186"/>
      <c r="U16" s="186"/>
      <c r="V16" s="186"/>
      <c r="W16" s="186"/>
      <c r="X16" s="186"/>
      <c r="Y16" s="186"/>
      <c r="Z16" s="186"/>
    </row>
    <row r="17" spans="1:26" ht="19.5" customHeight="1" x14ac:dyDescent="0.25">
      <c r="A17" s="211"/>
      <c r="B17" s="210" t="s">
        <v>1403</v>
      </c>
      <c r="C17" s="211"/>
      <c r="D17" s="211"/>
      <c r="E17" s="211"/>
      <c r="F17" s="233"/>
      <c r="G17" s="213"/>
      <c r="H17" s="232">
        <f>H16+H11</f>
        <v>11428.162650000002</v>
      </c>
      <c r="I17" s="199"/>
      <c r="J17" s="200"/>
      <c r="K17" s="186"/>
      <c r="L17" s="186"/>
      <c r="M17" s="186"/>
      <c r="N17" s="186"/>
      <c r="O17" s="186"/>
      <c r="P17" s="186"/>
      <c r="Q17" s="186"/>
      <c r="R17" s="186"/>
      <c r="S17" s="186"/>
      <c r="T17" s="186"/>
      <c r="U17" s="186"/>
      <c r="V17" s="186"/>
      <c r="W17" s="186"/>
      <c r="X17" s="186"/>
      <c r="Y17" s="186"/>
      <c r="Z17" s="186"/>
    </row>
    <row r="18" spans="1:26" ht="12.75" customHeight="1" x14ac:dyDescent="0.25">
      <c r="A18" s="399"/>
      <c r="B18" s="391"/>
      <c r="C18" s="234"/>
      <c r="D18" s="234"/>
      <c r="E18" s="234"/>
      <c r="F18" s="234"/>
      <c r="G18" s="234"/>
      <c r="H18" s="186"/>
      <c r="I18" s="186"/>
      <c r="J18" s="186"/>
      <c r="K18" s="186"/>
      <c r="L18" s="186"/>
      <c r="M18" s="186"/>
      <c r="N18" s="186"/>
      <c r="O18" s="186"/>
      <c r="P18" s="186"/>
      <c r="Q18" s="186"/>
      <c r="R18" s="186"/>
      <c r="S18" s="186"/>
      <c r="T18" s="186"/>
      <c r="U18" s="186"/>
      <c r="V18" s="186"/>
      <c r="W18" s="186"/>
      <c r="X18" s="186"/>
      <c r="Y18" s="186"/>
      <c r="Z18" s="186"/>
    </row>
    <row r="19" spans="1:26" ht="12.75" customHeight="1" x14ac:dyDescent="0.25">
      <c r="A19" s="234"/>
      <c r="B19" s="235"/>
      <c r="C19" s="234"/>
      <c r="D19" s="236"/>
      <c r="E19" s="237"/>
      <c r="F19" s="237"/>
      <c r="G19" s="236"/>
      <c r="H19" s="186"/>
      <c r="I19" s="186"/>
      <c r="J19" s="186"/>
      <c r="K19" s="186"/>
      <c r="L19" s="186"/>
      <c r="M19" s="186"/>
      <c r="N19" s="186"/>
      <c r="O19" s="186"/>
      <c r="P19" s="186"/>
      <c r="Q19" s="186"/>
      <c r="R19" s="186"/>
      <c r="S19" s="186"/>
      <c r="T19" s="186"/>
      <c r="U19" s="186"/>
      <c r="V19" s="186"/>
      <c r="W19" s="186"/>
      <c r="X19" s="186"/>
      <c r="Y19" s="186"/>
      <c r="Z19" s="186"/>
    </row>
    <row r="20" spans="1:26" ht="12.75" customHeight="1" x14ac:dyDescent="0.25">
      <c r="A20" s="234"/>
      <c r="B20" s="235"/>
      <c r="C20" s="234"/>
      <c r="D20" s="236"/>
      <c r="E20" s="238"/>
      <c r="F20" s="238"/>
      <c r="G20" s="236"/>
      <c r="H20" s="186"/>
      <c r="I20" s="186"/>
      <c r="J20" s="186"/>
      <c r="K20" s="186"/>
      <c r="L20" s="186"/>
      <c r="M20" s="186"/>
      <c r="N20" s="186"/>
      <c r="O20" s="186"/>
      <c r="P20" s="186"/>
      <c r="Q20" s="186"/>
      <c r="R20" s="186"/>
      <c r="S20" s="186"/>
      <c r="T20" s="186"/>
      <c r="U20" s="186"/>
      <c r="V20" s="186"/>
      <c r="W20" s="186"/>
      <c r="X20" s="186"/>
      <c r="Y20" s="186"/>
      <c r="Z20" s="186"/>
    </row>
    <row r="21" spans="1:26" ht="12.75" customHeight="1" x14ac:dyDescent="0.25">
      <c r="A21" s="234"/>
      <c r="B21" s="235"/>
      <c r="C21" s="234"/>
      <c r="D21" s="236"/>
      <c r="E21" s="239"/>
      <c r="F21" s="239"/>
      <c r="G21" s="236"/>
      <c r="H21" s="186"/>
      <c r="I21" s="186"/>
      <c r="J21" s="186"/>
      <c r="K21" s="186"/>
      <c r="L21" s="186"/>
      <c r="M21" s="186"/>
      <c r="N21" s="186"/>
      <c r="O21" s="186"/>
      <c r="P21" s="186"/>
      <c r="Q21" s="186"/>
      <c r="R21" s="186"/>
      <c r="S21" s="186"/>
      <c r="T21" s="186"/>
      <c r="U21" s="186"/>
      <c r="V21" s="186"/>
      <c r="W21" s="186"/>
      <c r="X21" s="186"/>
      <c r="Y21" s="186"/>
      <c r="Z21" s="186"/>
    </row>
    <row r="22" spans="1:26" ht="12.75" customHeight="1" x14ac:dyDescent="0.25">
      <c r="A22" s="234"/>
      <c r="B22" s="235"/>
      <c r="C22" s="234"/>
      <c r="D22" s="236"/>
      <c r="E22" s="239"/>
      <c r="F22" s="239"/>
      <c r="G22" s="236"/>
      <c r="H22" s="186"/>
      <c r="I22" s="186"/>
      <c r="J22" s="186"/>
      <c r="K22" s="186"/>
      <c r="L22" s="186"/>
      <c r="M22" s="186"/>
      <c r="N22" s="186"/>
      <c r="O22" s="186"/>
      <c r="P22" s="186"/>
      <c r="Q22" s="186"/>
      <c r="R22" s="186"/>
      <c r="S22" s="186"/>
      <c r="T22" s="186"/>
      <c r="U22" s="186"/>
      <c r="V22" s="186"/>
      <c r="W22" s="186"/>
      <c r="X22" s="186"/>
      <c r="Y22" s="186"/>
      <c r="Z22" s="186"/>
    </row>
    <row r="23" spans="1:26" ht="12.75" customHeight="1" x14ac:dyDescent="0.25">
      <c r="A23" s="235"/>
      <c r="B23" s="235"/>
      <c r="C23" s="234"/>
      <c r="D23" s="236"/>
      <c r="E23" s="239"/>
      <c r="F23" s="239"/>
      <c r="G23" s="236"/>
      <c r="H23" s="186"/>
      <c r="I23" s="186"/>
      <c r="J23" s="186"/>
      <c r="K23" s="186"/>
      <c r="L23" s="186"/>
      <c r="M23" s="186"/>
      <c r="N23" s="186"/>
      <c r="O23" s="186"/>
      <c r="P23" s="186"/>
      <c r="Q23" s="186"/>
      <c r="R23" s="186"/>
      <c r="S23" s="186"/>
      <c r="T23" s="186"/>
      <c r="U23" s="186"/>
      <c r="V23" s="186"/>
      <c r="W23" s="186"/>
      <c r="X23" s="186"/>
      <c r="Y23" s="186"/>
      <c r="Z23" s="186"/>
    </row>
    <row r="24" spans="1:26" ht="12.75" customHeight="1" x14ac:dyDescent="0.25">
      <c r="A24" s="400"/>
      <c r="B24" s="391"/>
      <c r="C24" s="391"/>
      <c r="D24" s="391"/>
      <c r="E24" s="391"/>
      <c r="F24" s="240"/>
      <c r="G24" s="241"/>
      <c r="H24" s="186"/>
      <c r="I24" s="186"/>
      <c r="J24" s="186"/>
      <c r="K24" s="186"/>
      <c r="L24" s="186"/>
      <c r="M24" s="186"/>
      <c r="N24" s="186"/>
      <c r="O24" s="186"/>
      <c r="P24" s="186"/>
      <c r="Q24" s="186"/>
      <c r="R24" s="186"/>
      <c r="S24" s="186"/>
      <c r="T24" s="186"/>
      <c r="U24" s="186"/>
      <c r="V24" s="186"/>
      <c r="W24" s="186"/>
      <c r="X24" s="186"/>
      <c r="Y24" s="186"/>
      <c r="Z24" s="186"/>
    </row>
    <row r="25" spans="1:26" ht="12.75" customHeight="1" x14ac:dyDescent="0.25">
      <c r="A25" s="390"/>
      <c r="B25" s="391"/>
      <c r="C25" s="391"/>
      <c r="D25" s="391"/>
      <c r="E25" s="391"/>
      <c r="F25" s="242"/>
      <c r="G25" s="243"/>
      <c r="H25" s="186"/>
      <c r="I25" s="186"/>
      <c r="J25" s="186"/>
      <c r="K25" s="186"/>
      <c r="L25" s="186"/>
      <c r="M25" s="186"/>
      <c r="N25" s="186"/>
      <c r="O25" s="186"/>
      <c r="P25" s="186"/>
      <c r="Q25" s="186"/>
      <c r="R25" s="186"/>
      <c r="S25" s="186"/>
      <c r="T25" s="186"/>
      <c r="U25" s="186"/>
      <c r="V25" s="186"/>
      <c r="W25" s="186"/>
      <c r="X25" s="186"/>
      <c r="Y25" s="186"/>
      <c r="Z25" s="186"/>
    </row>
    <row r="26" spans="1:26" ht="12.75" customHeight="1" x14ac:dyDescent="0.25">
      <c r="A26" s="235"/>
      <c r="B26" s="235"/>
      <c r="C26" s="234"/>
      <c r="D26" s="234"/>
      <c r="E26" s="244"/>
      <c r="F26" s="244"/>
      <c r="G26" s="243"/>
      <c r="H26" s="186"/>
      <c r="I26" s="186"/>
      <c r="J26" s="186"/>
      <c r="K26" s="186"/>
      <c r="L26" s="186"/>
      <c r="M26" s="186"/>
      <c r="N26" s="186"/>
      <c r="O26" s="186"/>
      <c r="P26" s="186"/>
      <c r="Q26" s="186"/>
      <c r="R26" s="186"/>
      <c r="S26" s="186"/>
      <c r="T26" s="186"/>
      <c r="U26" s="186"/>
      <c r="V26" s="186"/>
      <c r="W26" s="186"/>
      <c r="X26" s="186"/>
      <c r="Y26" s="186"/>
      <c r="Z26" s="186"/>
    </row>
    <row r="27" spans="1:26" ht="12.75" customHeight="1" x14ac:dyDescent="0.25">
      <c r="A27" s="186"/>
      <c r="B27" s="186"/>
      <c r="C27" s="186"/>
      <c r="D27" s="186"/>
      <c r="E27" s="186"/>
      <c r="F27" s="186"/>
      <c r="G27" s="186"/>
      <c r="H27" s="186"/>
      <c r="I27" s="186"/>
      <c r="J27" s="186"/>
      <c r="K27" s="186"/>
      <c r="L27" s="186"/>
      <c r="M27" s="186"/>
      <c r="N27" s="186"/>
      <c r="O27" s="186"/>
      <c r="P27" s="186"/>
      <c r="Q27" s="186"/>
      <c r="R27" s="186"/>
      <c r="S27" s="186"/>
      <c r="T27" s="186"/>
      <c r="U27" s="186"/>
      <c r="V27" s="186"/>
      <c r="W27" s="186"/>
      <c r="X27" s="186"/>
      <c r="Y27" s="186"/>
      <c r="Z27" s="186"/>
    </row>
    <row r="28" spans="1:26" ht="12.75" customHeight="1" x14ac:dyDescent="0.25">
      <c r="A28" s="186"/>
      <c r="B28" s="186"/>
      <c r="C28" s="186"/>
      <c r="D28" s="186"/>
      <c r="E28" s="186"/>
      <c r="F28" s="186"/>
      <c r="G28" s="186"/>
      <c r="H28" s="186"/>
      <c r="I28" s="186"/>
      <c r="J28" s="186"/>
      <c r="K28" s="186"/>
      <c r="L28" s="186"/>
      <c r="M28" s="186"/>
      <c r="N28" s="186"/>
      <c r="O28" s="186"/>
      <c r="P28" s="186"/>
      <c r="Q28" s="186"/>
      <c r="R28" s="186"/>
      <c r="S28" s="186"/>
      <c r="T28" s="186"/>
      <c r="U28" s="186"/>
      <c r="V28" s="186"/>
      <c r="W28" s="186"/>
      <c r="X28" s="186"/>
      <c r="Y28" s="186"/>
      <c r="Z28" s="186"/>
    </row>
    <row r="29" spans="1:26" ht="12.75" customHeight="1" x14ac:dyDescent="0.25">
      <c r="A29" s="186"/>
      <c r="B29" s="186"/>
      <c r="C29" s="186"/>
      <c r="D29" s="186"/>
      <c r="E29" s="186"/>
      <c r="F29" s="186"/>
      <c r="G29" s="186"/>
      <c r="H29" s="186"/>
      <c r="I29" s="186"/>
      <c r="J29" s="186"/>
      <c r="K29" s="186"/>
      <c r="L29" s="186"/>
      <c r="M29" s="186"/>
      <c r="N29" s="186"/>
      <c r="O29" s="186"/>
      <c r="P29" s="186"/>
      <c r="Q29" s="186"/>
      <c r="R29" s="186"/>
      <c r="S29" s="186"/>
      <c r="T29" s="186"/>
      <c r="U29" s="186"/>
      <c r="V29" s="186"/>
      <c r="W29" s="186"/>
      <c r="X29" s="186"/>
      <c r="Y29" s="186"/>
      <c r="Z29" s="186"/>
    </row>
    <row r="30" spans="1:26" ht="12.75" customHeight="1" x14ac:dyDescent="0.25">
      <c r="A30" s="186"/>
      <c r="B30" s="186"/>
      <c r="C30" s="186"/>
      <c r="D30" s="186"/>
      <c r="E30" s="186"/>
      <c r="F30" s="186"/>
      <c r="G30" s="186"/>
      <c r="H30" s="186"/>
      <c r="I30" s="186"/>
      <c r="J30" s="186"/>
      <c r="K30" s="186"/>
      <c r="L30" s="186"/>
      <c r="M30" s="186"/>
      <c r="N30" s="186"/>
      <c r="O30" s="186"/>
      <c r="P30" s="186"/>
      <c r="Q30" s="186"/>
      <c r="R30" s="186"/>
      <c r="S30" s="186"/>
      <c r="T30" s="186"/>
      <c r="U30" s="186"/>
      <c r="V30" s="186"/>
      <c r="W30" s="186"/>
      <c r="X30" s="186"/>
      <c r="Y30" s="186"/>
      <c r="Z30" s="186"/>
    </row>
    <row r="31" spans="1:26" ht="12.75" customHeight="1" x14ac:dyDescent="0.25">
      <c r="A31" s="186"/>
      <c r="B31" s="186"/>
      <c r="C31" s="186"/>
      <c r="D31" s="186"/>
      <c r="E31" s="186"/>
      <c r="F31" s="186"/>
      <c r="G31" s="186"/>
      <c r="H31" s="186"/>
      <c r="I31" s="186"/>
      <c r="J31" s="186"/>
      <c r="K31" s="186"/>
      <c r="L31" s="186"/>
      <c r="M31" s="186"/>
      <c r="N31" s="186"/>
      <c r="O31" s="186"/>
      <c r="P31" s="186"/>
      <c r="Q31" s="186"/>
      <c r="R31" s="186"/>
      <c r="S31" s="186"/>
      <c r="T31" s="186"/>
      <c r="U31" s="186"/>
      <c r="V31" s="186"/>
      <c r="W31" s="186"/>
      <c r="X31" s="186"/>
      <c r="Y31" s="186"/>
      <c r="Z31" s="186"/>
    </row>
    <row r="32" spans="1:26" ht="12.75" customHeight="1" x14ac:dyDescent="0.25">
      <c r="A32" s="186"/>
      <c r="B32" s="186"/>
      <c r="C32" s="186"/>
      <c r="D32" s="186"/>
      <c r="E32" s="186"/>
      <c r="F32" s="186"/>
      <c r="G32" s="186"/>
      <c r="H32" s="186"/>
      <c r="I32" s="186"/>
      <c r="J32" s="186"/>
      <c r="K32" s="186"/>
      <c r="L32" s="186"/>
      <c r="M32" s="186"/>
      <c r="N32" s="186"/>
      <c r="O32" s="186"/>
      <c r="P32" s="186"/>
      <c r="Q32" s="186"/>
      <c r="R32" s="186"/>
      <c r="S32" s="186"/>
      <c r="T32" s="186"/>
      <c r="U32" s="186"/>
      <c r="V32" s="186"/>
      <c r="W32" s="186"/>
      <c r="X32" s="186"/>
      <c r="Y32" s="186"/>
      <c r="Z32" s="186"/>
    </row>
    <row r="33" spans="1:26" ht="12.75" customHeight="1" x14ac:dyDescent="0.25">
      <c r="A33" s="186"/>
      <c r="B33" s="186"/>
      <c r="C33" s="186"/>
      <c r="D33" s="186"/>
      <c r="E33" s="186"/>
      <c r="F33" s="186"/>
      <c r="G33" s="186"/>
      <c r="H33" s="186"/>
      <c r="I33" s="186"/>
      <c r="J33" s="186"/>
      <c r="K33" s="186"/>
      <c r="L33" s="186"/>
      <c r="M33" s="186"/>
      <c r="N33" s="186"/>
      <c r="O33" s="186"/>
      <c r="P33" s="186"/>
      <c r="Q33" s="186"/>
      <c r="R33" s="186"/>
      <c r="S33" s="186"/>
      <c r="T33" s="186"/>
      <c r="U33" s="186"/>
      <c r="V33" s="186"/>
      <c r="W33" s="186"/>
      <c r="X33" s="186"/>
      <c r="Y33" s="186"/>
      <c r="Z33" s="186"/>
    </row>
    <row r="34" spans="1:26" ht="12.75" customHeight="1" x14ac:dyDescent="0.25">
      <c r="A34" s="186"/>
      <c r="B34" s="186"/>
      <c r="C34" s="186"/>
      <c r="D34" s="186"/>
      <c r="E34" s="186"/>
      <c r="F34" s="186"/>
      <c r="G34" s="186"/>
      <c r="H34" s="186"/>
      <c r="I34" s="186"/>
      <c r="J34" s="186"/>
      <c r="K34" s="186"/>
      <c r="L34" s="186"/>
      <c r="M34" s="186"/>
      <c r="N34" s="186"/>
      <c r="O34" s="186"/>
      <c r="P34" s="186"/>
      <c r="Q34" s="186"/>
      <c r="R34" s="186"/>
      <c r="S34" s="186"/>
      <c r="T34" s="186"/>
      <c r="U34" s="186"/>
      <c r="V34" s="186"/>
      <c r="W34" s="186"/>
      <c r="X34" s="186"/>
      <c r="Y34" s="186"/>
      <c r="Z34" s="186"/>
    </row>
    <row r="35" spans="1:26" ht="12.75" customHeight="1" x14ac:dyDescent="0.25">
      <c r="A35" s="186"/>
      <c r="B35" s="186"/>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row>
    <row r="36" spans="1:26" ht="12.75" customHeight="1" x14ac:dyDescent="0.25">
      <c r="A36" s="186"/>
      <c r="B36" s="186"/>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row>
    <row r="37" spans="1:26" ht="12.75" customHeight="1" x14ac:dyDescent="0.25">
      <c r="A37" s="186"/>
      <c r="B37" s="186"/>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row>
    <row r="38" spans="1:26" ht="12.75" customHeight="1" x14ac:dyDescent="0.25">
      <c r="A38" s="186"/>
      <c r="B38" s="186"/>
      <c r="C38" s="186"/>
      <c r="D38" s="186"/>
      <c r="E38" s="186"/>
      <c r="F38" s="186"/>
      <c r="G38" s="186"/>
      <c r="H38" s="186"/>
      <c r="I38" s="186"/>
      <c r="J38" s="186"/>
      <c r="K38" s="186"/>
      <c r="L38" s="186"/>
      <c r="M38" s="186"/>
      <c r="N38" s="186"/>
      <c r="O38" s="186"/>
      <c r="P38" s="186"/>
      <c r="Q38" s="186"/>
      <c r="R38" s="186"/>
      <c r="S38" s="186"/>
      <c r="T38" s="186"/>
      <c r="U38" s="186"/>
      <c r="V38" s="186"/>
      <c r="W38" s="186"/>
      <c r="X38" s="186"/>
      <c r="Y38" s="186"/>
      <c r="Z38" s="186"/>
    </row>
    <row r="39" spans="1:26" ht="12.75" customHeight="1" x14ac:dyDescent="0.25">
      <c r="A39" s="186"/>
      <c r="B39" s="186"/>
      <c r="C39" s="186"/>
      <c r="D39" s="186"/>
      <c r="E39" s="186"/>
      <c r="F39" s="186"/>
      <c r="G39" s="186"/>
      <c r="H39" s="186"/>
      <c r="I39" s="186"/>
      <c r="J39" s="186"/>
      <c r="K39" s="186"/>
      <c r="L39" s="186"/>
      <c r="M39" s="186"/>
      <c r="N39" s="186"/>
      <c r="O39" s="186"/>
      <c r="P39" s="186"/>
      <c r="Q39" s="186"/>
      <c r="R39" s="186"/>
      <c r="S39" s="186"/>
      <c r="T39" s="186"/>
      <c r="U39" s="186"/>
      <c r="V39" s="186"/>
      <c r="W39" s="186"/>
      <c r="X39" s="186"/>
      <c r="Y39" s="186"/>
      <c r="Z39" s="186"/>
    </row>
    <row r="40" spans="1:26" ht="12.75" customHeight="1" x14ac:dyDescent="0.25">
      <c r="A40" s="186"/>
      <c r="B40" s="186"/>
      <c r="C40" s="186"/>
      <c r="D40" s="186"/>
      <c r="E40" s="186"/>
      <c r="F40" s="186"/>
      <c r="G40" s="186"/>
      <c r="H40" s="186"/>
      <c r="I40" s="186"/>
      <c r="J40" s="186"/>
      <c r="K40" s="186"/>
      <c r="L40" s="186"/>
      <c r="M40" s="186"/>
      <c r="N40" s="186"/>
      <c r="O40" s="186"/>
      <c r="P40" s="186"/>
      <c r="Q40" s="186"/>
      <c r="R40" s="186"/>
      <c r="S40" s="186"/>
      <c r="T40" s="186"/>
      <c r="U40" s="186"/>
      <c r="V40" s="186"/>
      <c r="W40" s="186"/>
      <c r="X40" s="186"/>
      <c r="Y40" s="186"/>
      <c r="Z40" s="186"/>
    </row>
    <row r="41" spans="1:26" ht="12.75" customHeight="1" x14ac:dyDescent="0.25">
      <c r="A41" s="186"/>
      <c r="B41" s="186"/>
      <c r="C41" s="186"/>
      <c r="D41" s="186"/>
      <c r="E41" s="186"/>
      <c r="F41" s="186"/>
      <c r="G41" s="186"/>
      <c r="H41" s="186"/>
      <c r="I41" s="186"/>
      <c r="J41" s="186"/>
      <c r="K41" s="186"/>
      <c r="L41" s="186"/>
      <c r="M41" s="186"/>
      <c r="N41" s="186"/>
      <c r="O41" s="186"/>
      <c r="P41" s="186"/>
      <c r="Q41" s="186"/>
      <c r="R41" s="186"/>
      <c r="S41" s="186"/>
      <c r="T41" s="186"/>
      <c r="U41" s="186"/>
      <c r="V41" s="186"/>
      <c r="W41" s="186"/>
      <c r="X41" s="186"/>
      <c r="Y41" s="186"/>
      <c r="Z41" s="186"/>
    </row>
    <row r="42" spans="1:26" ht="12.75" customHeight="1" x14ac:dyDescent="0.25">
      <c r="A42" s="186"/>
      <c r="B42" s="186"/>
      <c r="C42" s="186"/>
      <c r="D42" s="186"/>
      <c r="E42" s="186"/>
      <c r="F42" s="186"/>
      <c r="G42" s="186"/>
      <c r="H42" s="186"/>
      <c r="I42" s="186"/>
      <c r="J42" s="186"/>
      <c r="K42" s="186"/>
      <c r="L42" s="186"/>
      <c r="M42" s="186"/>
      <c r="N42" s="186"/>
      <c r="O42" s="186"/>
      <c r="P42" s="186"/>
      <c r="Q42" s="186"/>
      <c r="R42" s="186"/>
      <c r="S42" s="186"/>
      <c r="T42" s="186"/>
      <c r="U42" s="186"/>
      <c r="V42" s="186"/>
      <c r="W42" s="186"/>
      <c r="X42" s="186"/>
      <c r="Y42" s="186"/>
      <c r="Z42" s="186"/>
    </row>
    <row r="43" spans="1:26" ht="12.75" customHeight="1" x14ac:dyDescent="0.25">
      <c r="A43" s="186"/>
      <c r="B43" s="186"/>
      <c r="C43" s="186"/>
      <c r="D43" s="186"/>
      <c r="E43" s="186"/>
      <c r="F43" s="186"/>
      <c r="G43" s="186"/>
      <c r="H43" s="186"/>
      <c r="I43" s="186"/>
      <c r="J43" s="186"/>
      <c r="K43" s="186"/>
      <c r="L43" s="186"/>
      <c r="M43" s="186"/>
      <c r="N43" s="186"/>
      <c r="O43" s="186"/>
      <c r="P43" s="186"/>
      <c r="Q43" s="186"/>
      <c r="R43" s="186"/>
      <c r="S43" s="186"/>
      <c r="T43" s="186"/>
      <c r="U43" s="186"/>
      <c r="V43" s="186"/>
      <c r="W43" s="186"/>
      <c r="X43" s="186"/>
      <c r="Y43" s="186"/>
      <c r="Z43" s="186"/>
    </row>
    <row r="44" spans="1:26" ht="12.75" customHeight="1" x14ac:dyDescent="0.25">
      <c r="A44" s="186"/>
      <c r="B44" s="186"/>
      <c r="C44" s="186"/>
      <c r="D44" s="186"/>
      <c r="E44" s="186"/>
      <c r="F44" s="186"/>
      <c r="G44" s="186"/>
      <c r="H44" s="186"/>
      <c r="I44" s="186"/>
      <c r="J44" s="186"/>
      <c r="K44" s="186"/>
      <c r="L44" s="186"/>
      <c r="M44" s="186"/>
      <c r="N44" s="186"/>
      <c r="O44" s="186"/>
      <c r="P44" s="186"/>
      <c r="Q44" s="186"/>
      <c r="R44" s="186"/>
      <c r="S44" s="186"/>
      <c r="T44" s="186"/>
      <c r="U44" s="186"/>
      <c r="V44" s="186"/>
      <c r="W44" s="186"/>
      <c r="X44" s="186"/>
      <c r="Y44" s="186"/>
      <c r="Z44" s="186"/>
    </row>
    <row r="45" spans="1:26" ht="12.75" customHeight="1" x14ac:dyDescent="0.2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row>
    <row r="46" spans="1:26" ht="12.75" customHeight="1" x14ac:dyDescent="0.25">
      <c r="A46" s="186"/>
      <c r="B46" s="186"/>
      <c r="C46" s="186"/>
      <c r="D46" s="186"/>
      <c r="E46" s="186"/>
      <c r="F46" s="186"/>
      <c r="G46" s="186"/>
      <c r="H46" s="186"/>
      <c r="I46" s="186"/>
      <c r="J46" s="186"/>
      <c r="K46" s="186"/>
      <c r="L46" s="186"/>
      <c r="M46" s="186"/>
      <c r="N46" s="186"/>
      <c r="O46" s="186"/>
      <c r="P46" s="186"/>
      <c r="Q46" s="186"/>
      <c r="R46" s="186"/>
      <c r="S46" s="186"/>
      <c r="T46" s="186"/>
      <c r="U46" s="186"/>
      <c r="V46" s="186"/>
      <c r="W46" s="186"/>
      <c r="X46" s="186"/>
      <c r="Y46" s="186"/>
      <c r="Z46" s="186"/>
    </row>
    <row r="47" spans="1:26" ht="12.75" customHeight="1" x14ac:dyDescent="0.25">
      <c r="A47" s="186"/>
      <c r="B47" s="186"/>
      <c r="C47" s="186"/>
      <c r="D47" s="186"/>
      <c r="E47" s="186"/>
      <c r="F47" s="186"/>
      <c r="G47" s="186"/>
      <c r="H47" s="186"/>
      <c r="I47" s="186"/>
      <c r="J47" s="186"/>
      <c r="K47" s="186"/>
      <c r="L47" s="186"/>
      <c r="M47" s="186"/>
      <c r="N47" s="186"/>
      <c r="O47" s="186"/>
      <c r="P47" s="186"/>
      <c r="Q47" s="186"/>
      <c r="R47" s="186"/>
      <c r="S47" s="186"/>
      <c r="T47" s="186"/>
      <c r="U47" s="186"/>
      <c r="V47" s="186"/>
      <c r="W47" s="186"/>
      <c r="X47" s="186"/>
      <c r="Y47" s="186"/>
      <c r="Z47" s="186"/>
    </row>
    <row r="48" spans="1:26" ht="12.75" customHeight="1" x14ac:dyDescent="0.25">
      <c r="A48" s="186"/>
      <c r="B48" s="186"/>
      <c r="C48" s="186"/>
      <c r="D48" s="186"/>
      <c r="E48" s="186"/>
      <c r="F48" s="186"/>
      <c r="G48" s="186"/>
      <c r="H48" s="186"/>
      <c r="I48" s="186"/>
      <c r="J48" s="186"/>
      <c r="K48" s="186"/>
      <c r="L48" s="186"/>
      <c r="M48" s="186"/>
      <c r="N48" s="186"/>
      <c r="O48" s="186"/>
      <c r="P48" s="186"/>
      <c r="Q48" s="186"/>
      <c r="R48" s="186"/>
      <c r="S48" s="186"/>
      <c r="T48" s="186"/>
      <c r="U48" s="186"/>
      <c r="V48" s="186"/>
      <c r="W48" s="186"/>
      <c r="X48" s="186"/>
      <c r="Y48" s="186"/>
      <c r="Z48" s="186"/>
    </row>
    <row r="49" spans="1:26" ht="12.75" customHeight="1" x14ac:dyDescent="0.25">
      <c r="A49" s="186"/>
      <c r="B49" s="186"/>
      <c r="C49" s="186"/>
      <c r="D49" s="186"/>
      <c r="E49" s="186"/>
      <c r="F49" s="186"/>
      <c r="G49" s="186"/>
      <c r="H49" s="186"/>
      <c r="I49" s="186"/>
      <c r="J49" s="186"/>
      <c r="K49" s="186"/>
      <c r="L49" s="186"/>
      <c r="M49" s="186"/>
      <c r="N49" s="186"/>
      <c r="O49" s="186"/>
      <c r="P49" s="186"/>
      <c r="Q49" s="186"/>
      <c r="R49" s="186"/>
      <c r="S49" s="186"/>
      <c r="T49" s="186"/>
      <c r="U49" s="186"/>
      <c r="V49" s="186"/>
      <c r="W49" s="186"/>
      <c r="X49" s="186"/>
      <c r="Y49" s="186"/>
      <c r="Z49" s="186"/>
    </row>
    <row r="50" spans="1:26" ht="12.75" customHeight="1" x14ac:dyDescent="0.25">
      <c r="A50" s="186"/>
      <c r="B50" s="186"/>
      <c r="C50" s="186"/>
      <c r="D50" s="186"/>
      <c r="E50" s="186"/>
      <c r="F50" s="186"/>
      <c r="G50" s="186"/>
      <c r="H50" s="186"/>
      <c r="I50" s="186"/>
      <c r="J50" s="186"/>
      <c r="K50" s="186"/>
      <c r="L50" s="186"/>
      <c r="M50" s="186"/>
      <c r="N50" s="186"/>
      <c r="O50" s="186"/>
      <c r="P50" s="186"/>
      <c r="Q50" s="186"/>
      <c r="R50" s="186"/>
      <c r="S50" s="186"/>
      <c r="T50" s="186"/>
      <c r="U50" s="186"/>
      <c r="V50" s="186"/>
      <c r="W50" s="186"/>
      <c r="X50" s="186"/>
      <c r="Y50" s="186"/>
      <c r="Z50" s="186"/>
    </row>
    <row r="51" spans="1:26" ht="12.75" customHeight="1" x14ac:dyDescent="0.25">
      <c r="A51" s="186"/>
      <c r="B51" s="186"/>
      <c r="C51" s="186"/>
      <c r="D51" s="186"/>
      <c r="E51" s="186"/>
      <c r="F51" s="186"/>
      <c r="G51" s="186"/>
      <c r="H51" s="186"/>
      <c r="I51" s="186"/>
      <c r="J51" s="186"/>
      <c r="K51" s="186"/>
      <c r="L51" s="186"/>
      <c r="M51" s="186"/>
      <c r="N51" s="186"/>
      <c r="O51" s="186"/>
      <c r="P51" s="186"/>
      <c r="Q51" s="186"/>
      <c r="R51" s="186"/>
      <c r="S51" s="186"/>
      <c r="T51" s="186"/>
      <c r="U51" s="186"/>
      <c r="V51" s="186"/>
      <c r="W51" s="186"/>
      <c r="X51" s="186"/>
      <c r="Y51" s="186"/>
      <c r="Z51" s="186"/>
    </row>
    <row r="52" spans="1:26" ht="12.75" customHeight="1" x14ac:dyDescent="0.25">
      <c r="A52" s="186"/>
      <c r="B52" s="186"/>
      <c r="C52" s="186"/>
      <c r="D52" s="186"/>
      <c r="E52" s="186"/>
      <c r="F52" s="186"/>
      <c r="G52" s="186"/>
      <c r="H52" s="186"/>
      <c r="I52" s="186"/>
      <c r="J52" s="186"/>
      <c r="K52" s="186"/>
      <c r="L52" s="186"/>
      <c r="M52" s="186"/>
      <c r="N52" s="186"/>
      <c r="O52" s="186"/>
      <c r="P52" s="186"/>
      <c r="Q52" s="186"/>
      <c r="R52" s="186"/>
      <c r="S52" s="186"/>
      <c r="T52" s="186"/>
      <c r="U52" s="186"/>
      <c r="V52" s="186"/>
      <c r="W52" s="186"/>
      <c r="X52" s="186"/>
      <c r="Y52" s="186"/>
      <c r="Z52" s="186"/>
    </row>
    <row r="53" spans="1:26" ht="12.75" customHeight="1" x14ac:dyDescent="0.25">
      <c r="A53" s="186"/>
      <c r="B53" s="186"/>
      <c r="C53" s="186"/>
      <c r="D53" s="186"/>
      <c r="E53" s="186"/>
      <c r="F53" s="186"/>
      <c r="G53" s="186"/>
      <c r="H53" s="186"/>
      <c r="I53" s="186"/>
      <c r="J53" s="186"/>
      <c r="K53" s="186"/>
      <c r="L53" s="186"/>
      <c r="M53" s="186"/>
      <c r="N53" s="186"/>
      <c r="O53" s="186"/>
      <c r="P53" s="186"/>
      <c r="Q53" s="186"/>
      <c r="R53" s="186"/>
      <c r="S53" s="186"/>
      <c r="T53" s="186"/>
      <c r="U53" s="186"/>
      <c r="V53" s="186"/>
      <c r="W53" s="186"/>
      <c r="X53" s="186"/>
      <c r="Y53" s="186"/>
      <c r="Z53" s="186"/>
    </row>
    <row r="54" spans="1:26" ht="12.75" customHeight="1" x14ac:dyDescent="0.25">
      <c r="A54" s="186"/>
      <c r="B54" s="186"/>
      <c r="C54" s="186"/>
      <c r="D54" s="186"/>
      <c r="E54" s="186"/>
      <c r="F54" s="186"/>
      <c r="G54" s="186"/>
      <c r="H54" s="186"/>
      <c r="I54" s="186"/>
      <c r="J54" s="186"/>
      <c r="K54" s="186"/>
      <c r="L54" s="186"/>
      <c r="M54" s="186"/>
      <c r="N54" s="186"/>
      <c r="O54" s="186"/>
      <c r="P54" s="186"/>
      <c r="Q54" s="186"/>
      <c r="R54" s="186"/>
      <c r="S54" s="186"/>
      <c r="T54" s="186"/>
      <c r="U54" s="186"/>
      <c r="V54" s="186"/>
      <c r="W54" s="186"/>
      <c r="X54" s="186"/>
      <c r="Y54" s="186"/>
      <c r="Z54" s="186"/>
    </row>
    <row r="55" spans="1:26" ht="12.75" customHeight="1" x14ac:dyDescent="0.25">
      <c r="A55" s="186"/>
      <c r="B55" s="186"/>
      <c r="C55" s="186"/>
      <c r="D55" s="186"/>
      <c r="E55" s="186"/>
      <c r="F55" s="186"/>
      <c r="G55" s="186"/>
      <c r="H55" s="186"/>
      <c r="I55" s="186"/>
      <c r="J55" s="186"/>
      <c r="K55" s="186"/>
      <c r="L55" s="186"/>
      <c r="M55" s="186"/>
      <c r="N55" s="186"/>
      <c r="O55" s="186"/>
      <c r="P55" s="186"/>
      <c r="Q55" s="186"/>
      <c r="R55" s="186"/>
      <c r="S55" s="186"/>
      <c r="T55" s="186"/>
      <c r="U55" s="186"/>
      <c r="V55" s="186"/>
      <c r="W55" s="186"/>
      <c r="X55" s="186"/>
      <c r="Y55" s="186"/>
      <c r="Z55" s="186"/>
    </row>
    <row r="56" spans="1:26" ht="12.75" customHeight="1" x14ac:dyDescent="0.25">
      <c r="A56" s="186"/>
      <c r="B56" s="186"/>
      <c r="C56" s="186"/>
      <c r="D56" s="186"/>
      <c r="E56" s="186"/>
      <c r="F56" s="186"/>
      <c r="G56" s="186"/>
      <c r="H56" s="186"/>
      <c r="I56" s="186"/>
      <c r="J56" s="186"/>
      <c r="K56" s="186"/>
      <c r="L56" s="186"/>
      <c r="M56" s="186"/>
      <c r="N56" s="186"/>
      <c r="O56" s="186"/>
      <c r="P56" s="186"/>
      <c r="Q56" s="186"/>
      <c r="R56" s="186"/>
      <c r="S56" s="186"/>
      <c r="T56" s="186"/>
      <c r="U56" s="186"/>
      <c r="V56" s="186"/>
      <c r="W56" s="186"/>
      <c r="X56" s="186"/>
      <c r="Y56" s="186"/>
      <c r="Z56" s="186"/>
    </row>
    <row r="57" spans="1:26" ht="12.75" customHeight="1" x14ac:dyDescent="0.25">
      <c r="A57" s="186"/>
      <c r="B57" s="186"/>
      <c r="C57" s="186"/>
      <c r="D57" s="186"/>
      <c r="E57" s="186"/>
      <c r="F57" s="186"/>
      <c r="G57" s="186"/>
      <c r="H57" s="186"/>
      <c r="I57" s="186"/>
      <c r="J57" s="186"/>
      <c r="K57" s="186"/>
      <c r="L57" s="186"/>
      <c r="M57" s="186"/>
      <c r="N57" s="186"/>
      <c r="O57" s="186"/>
      <c r="P57" s="186"/>
      <c r="Q57" s="186"/>
      <c r="R57" s="186"/>
      <c r="S57" s="186"/>
      <c r="T57" s="186"/>
      <c r="U57" s="186"/>
      <c r="V57" s="186"/>
      <c r="W57" s="186"/>
      <c r="X57" s="186"/>
      <c r="Y57" s="186"/>
      <c r="Z57" s="186"/>
    </row>
    <row r="58" spans="1:26" ht="12.75" customHeight="1" x14ac:dyDescent="0.25">
      <c r="A58" s="186"/>
      <c r="B58" s="186"/>
      <c r="C58" s="186"/>
      <c r="D58" s="186"/>
      <c r="E58" s="186"/>
      <c r="F58" s="186"/>
      <c r="G58" s="186"/>
      <c r="H58" s="186"/>
      <c r="I58" s="186"/>
      <c r="J58" s="186"/>
      <c r="K58" s="186"/>
      <c r="L58" s="186"/>
      <c r="M58" s="186"/>
      <c r="N58" s="186"/>
      <c r="O58" s="186"/>
      <c r="P58" s="186"/>
      <c r="Q58" s="186"/>
      <c r="R58" s="186"/>
      <c r="S58" s="186"/>
      <c r="T58" s="186"/>
      <c r="U58" s="186"/>
      <c r="V58" s="186"/>
      <c r="W58" s="186"/>
      <c r="X58" s="186"/>
      <c r="Y58" s="186"/>
      <c r="Z58" s="186"/>
    </row>
    <row r="59" spans="1:26" ht="12.75" customHeight="1" x14ac:dyDescent="0.25">
      <c r="A59" s="186"/>
      <c r="B59" s="186"/>
      <c r="C59" s="186"/>
      <c r="D59" s="186"/>
      <c r="E59" s="186"/>
      <c r="F59" s="186"/>
      <c r="G59" s="186"/>
      <c r="H59" s="186"/>
      <c r="I59" s="186"/>
      <c r="J59" s="186"/>
      <c r="K59" s="186"/>
      <c r="L59" s="186"/>
      <c r="M59" s="186"/>
      <c r="N59" s="186"/>
      <c r="O59" s="186"/>
      <c r="P59" s="186"/>
      <c r="Q59" s="186"/>
      <c r="R59" s="186"/>
      <c r="S59" s="186"/>
      <c r="T59" s="186"/>
      <c r="U59" s="186"/>
      <c r="V59" s="186"/>
      <c r="W59" s="186"/>
      <c r="X59" s="186"/>
      <c r="Y59" s="186"/>
      <c r="Z59" s="186"/>
    </row>
    <row r="60" spans="1:26" ht="12.75" customHeight="1" x14ac:dyDescent="0.25">
      <c r="A60" s="186"/>
      <c r="B60" s="186"/>
      <c r="C60" s="186"/>
      <c r="D60" s="186"/>
      <c r="E60" s="186"/>
      <c r="F60" s="186"/>
      <c r="G60" s="186"/>
      <c r="H60" s="186"/>
      <c r="I60" s="186"/>
      <c r="J60" s="186"/>
      <c r="K60" s="186"/>
      <c r="L60" s="186"/>
      <c r="M60" s="186"/>
      <c r="N60" s="186"/>
      <c r="O60" s="186"/>
      <c r="P60" s="186"/>
      <c r="Q60" s="186"/>
      <c r="R60" s="186"/>
      <c r="S60" s="186"/>
      <c r="T60" s="186"/>
      <c r="U60" s="186"/>
      <c r="V60" s="186"/>
      <c r="W60" s="186"/>
      <c r="X60" s="186"/>
      <c r="Y60" s="186"/>
      <c r="Z60" s="186"/>
    </row>
    <row r="61" spans="1:26" ht="12.75" customHeight="1" x14ac:dyDescent="0.25">
      <c r="A61" s="186"/>
      <c r="B61" s="186"/>
      <c r="C61" s="186"/>
      <c r="D61" s="186"/>
      <c r="E61" s="186"/>
      <c r="F61" s="186"/>
      <c r="G61" s="186"/>
      <c r="H61" s="186"/>
      <c r="I61" s="186"/>
      <c r="J61" s="186"/>
      <c r="K61" s="186"/>
      <c r="L61" s="186"/>
      <c r="M61" s="186"/>
      <c r="N61" s="186"/>
      <c r="O61" s="186"/>
      <c r="P61" s="186"/>
      <c r="Q61" s="186"/>
      <c r="R61" s="186"/>
      <c r="S61" s="186"/>
      <c r="T61" s="186"/>
      <c r="U61" s="186"/>
      <c r="V61" s="186"/>
      <c r="W61" s="186"/>
      <c r="X61" s="186"/>
      <c r="Y61" s="186"/>
      <c r="Z61" s="186"/>
    </row>
    <row r="62" spans="1:26" ht="12.75" customHeight="1" x14ac:dyDescent="0.25">
      <c r="A62" s="186"/>
      <c r="B62" s="186"/>
      <c r="C62" s="186"/>
      <c r="D62" s="186"/>
      <c r="E62" s="186"/>
      <c r="F62" s="186"/>
      <c r="G62" s="186"/>
      <c r="H62" s="186"/>
      <c r="I62" s="186"/>
      <c r="J62" s="186"/>
      <c r="K62" s="186"/>
      <c r="L62" s="186"/>
      <c r="M62" s="186"/>
      <c r="N62" s="186"/>
      <c r="O62" s="186"/>
      <c r="P62" s="186"/>
      <c r="Q62" s="186"/>
      <c r="R62" s="186"/>
      <c r="S62" s="186"/>
      <c r="T62" s="186"/>
      <c r="U62" s="186"/>
      <c r="V62" s="186"/>
      <c r="W62" s="186"/>
      <c r="X62" s="186"/>
      <c r="Y62" s="186"/>
      <c r="Z62" s="186"/>
    </row>
    <row r="63" spans="1:26" ht="12.75" customHeight="1" x14ac:dyDescent="0.25">
      <c r="A63" s="186"/>
      <c r="B63" s="186"/>
      <c r="C63" s="186"/>
      <c r="D63" s="186"/>
      <c r="E63" s="186"/>
      <c r="F63" s="186"/>
      <c r="G63" s="186"/>
      <c r="H63" s="186"/>
      <c r="I63" s="186"/>
      <c r="J63" s="186"/>
      <c r="K63" s="186"/>
      <c r="L63" s="186"/>
      <c r="M63" s="186"/>
      <c r="N63" s="186"/>
      <c r="O63" s="186"/>
      <c r="P63" s="186"/>
      <c r="Q63" s="186"/>
      <c r="R63" s="186"/>
      <c r="S63" s="186"/>
      <c r="T63" s="186"/>
      <c r="U63" s="186"/>
      <c r="V63" s="186"/>
      <c r="W63" s="186"/>
      <c r="X63" s="186"/>
      <c r="Y63" s="186"/>
      <c r="Z63" s="186"/>
    </row>
    <row r="64" spans="1:26" ht="12.75" customHeight="1" x14ac:dyDescent="0.25">
      <c r="A64" s="186"/>
      <c r="B64" s="186"/>
      <c r="C64" s="186"/>
      <c r="D64" s="186"/>
      <c r="E64" s="186"/>
      <c r="F64" s="186"/>
      <c r="G64" s="186"/>
      <c r="H64" s="186"/>
      <c r="I64" s="186"/>
      <c r="J64" s="186"/>
      <c r="K64" s="186"/>
      <c r="L64" s="186"/>
      <c r="M64" s="186"/>
      <c r="N64" s="186"/>
      <c r="O64" s="186"/>
      <c r="P64" s="186"/>
      <c r="Q64" s="186"/>
      <c r="R64" s="186"/>
      <c r="S64" s="186"/>
      <c r="T64" s="186"/>
      <c r="U64" s="186"/>
      <c r="V64" s="186"/>
      <c r="W64" s="186"/>
      <c r="X64" s="186"/>
      <c r="Y64" s="186"/>
      <c r="Z64" s="186"/>
    </row>
    <row r="65" spans="1:26" ht="12.75" customHeight="1" x14ac:dyDescent="0.25">
      <c r="A65" s="186"/>
      <c r="B65" s="186"/>
      <c r="C65" s="186"/>
      <c r="D65" s="186"/>
      <c r="E65" s="186"/>
      <c r="F65" s="186"/>
      <c r="G65" s="186"/>
      <c r="H65" s="186"/>
      <c r="I65" s="186"/>
      <c r="J65" s="186"/>
      <c r="K65" s="186"/>
      <c r="L65" s="186"/>
      <c r="M65" s="186"/>
      <c r="N65" s="186"/>
      <c r="O65" s="186"/>
      <c r="P65" s="186"/>
      <c r="Q65" s="186"/>
      <c r="R65" s="186"/>
      <c r="S65" s="186"/>
      <c r="T65" s="186"/>
      <c r="U65" s="186"/>
      <c r="V65" s="186"/>
      <c r="W65" s="186"/>
      <c r="X65" s="186"/>
      <c r="Y65" s="186"/>
      <c r="Z65" s="186"/>
    </row>
    <row r="66" spans="1:26" ht="12.75" customHeight="1" x14ac:dyDescent="0.25">
      <c r="A66" s="186"/>
      <c r="B66" s="186"/>
      <c r="C66" s="186"/>
      <c r="D66" s="186"/>
      <c r="E66" s="186"/>
      <c r="F66" s="186"/>
      <c r="G66" s="186"/>
      <c r="H66" s="186"/>
      <c r="I66" s="186"/>
      <c r="J66" s="186"/>
      <c r="K66" s="186"/>
      <c r="L66" s="186"/>
      <c r="M66" s="186"/>
      <c r="N66" s="186"/>
      <c r="O66" s="186"/>
      <c r="P66" s="186"/>
      <c r="Q66" s="186"/>
      <c r="R66" s="186"/>
      <c r="S66" s="186"/>
      <c r="T66" s="186"/>
      <c r="U66" s="186"/>
      <c r="V66" s="186"/>
      <c r="W66" s="186"/>
      <c r="X66" s="186"/>
      <c r="Y66" s="186"/>
      <c r="Z66" s="186"/>
    </row>
    <row r="67" spans="1:26" ht="12.75" customHeight="1" x14ac:dyDescent="0.25">
      <c r="A67" s="186"/>
      <c r="B67" s="186"/>
      <c r="C67" s="186"/>
      <c r="D67" s="186"/>
      <c r="E67" s="186"/>
      <c r="F67" s="186"/>
      <c r="G67" s="186"/>
      <c r="H67" s="186"/>
      <c r="I67" s="186"/>
      <c r="J67" s="186"/>
      <c r="K67" s="186"/>
      <c r="L67" s="186"/>
      <c r="M67" s="186"/>
      <c r="N67" s="186"/>
      <c r="O67" s="186"/>
      <c r="P67" s="186"/>
      <c r="Q67" s="186"/>
      <c r="R67" s="186"/>
      <c r="S67" s="186"/>
      <c r="T67" s="186"/>
      <c r="U67" s="186"/>
      <c r="V67" s="186"/>
      <c r="W67" s="186"/>
      <c r="X67" s="186"/>
      <c r="Y67" s="186"/>
      <c r="Z67" s="186"/>
    </row>
    <row r="68" spans="1:26" ht="12.75" customHeight="1" x14ac:dyDescent="0.25">
      <c r="A68" s="186"/>
      <c r="B68" s="186"/>
      <c r="C68" s="186"/>
      <c r="D68" s="186"/>
      <c r="E68" s="186"/>
      <c r="F68" s="186"/>
      <c r="G68" s="186"/>
      <c r="H68" s="186"/>
      <c r="I68" s="186"/>
      <c r="J68" s="186"/>
      <c r="K68" s="186"/>
      <c r="L68" s="186"/>
      <c r="M68" s="186"/>
      <c r="N68" s="186"/>
      <c r="O68" s="186"/>
      <c r="P68" s="186"/>
      <c r="Q68" s="186"/>
      <c r="R68" s="186"/>
      <c r="S68" s="186"/>
      <c r="T68" s="186"/>
      <c r="U68" s="186"/>
      <c r="V68" s="186"/>
      <c r="W68" s="186"/>
      <c r="X68" s="186"/>
      <c r="Y68" s="186"/>
      <c r="Z68" s="186"/>
    </row>
    <row r="69" spans="1:26" ht="12.75" customHeight="1" x14ac:dyDescent="0.25">
      <c r="A69" s="186"/>
      <c r="B69" s="186"/>
      <c r="C69" s="186"/>
      <c r="D69" s="186"/>
      <c r="E69" s="186"/>
      <c r="F69" s="186"/>
      <c r="G69" s="186"/>
      <c r="H69" s="186"/>
      <c r="I69" s="186"/>
      <c r="J69" s="186"/>
      <c r="K69" s="186"/>
      <c r="L69" s="186"/>
      <c r="M69" s="186"/>
      <c r="N69" s="186"/>
      <c r="O69" s="186"/>
      <c r="P69" s="186"/>
      <c r="Q69" s="186"/>
      <c r="R69" s="186"/>
      <c r="S69" s="186"/>
      <c r="T69" s="186"/>
      <c r="U69" s="186"/>
      <c r="V69" s="186"/>
      <c r="W69" s="186"/>
      <c r="X69" s="186"/>
      <c r="Y69" s="186"/>
      <c r="Z69" s="186"/>
    </row>
    <row r="70" spans="1:26" ht="12.75" customHeight="1" x14ac:dyDescent="0.25">
      <c r="A70" s="186"/>
      <c r="B70" s="186"/>
      <c r="C70" s="186"/>
      <c r="D70" s="186"/>
      <c r="E70" s="186"/>
      <c r="F70" s="186"/>
      <c r="G70" s="186"/>
      <c r="H70" s="186"/>
      <c r="I70" s="186"/>
      <c r="J70" s="186"/>
      <c r="K70" s="186"/>
      <c r="L70" s="186"/>
      <c r="M70" s="186"/>
      <c r="N70" s="186"/>
      <c r="O70" s="186"/>
      <c r="P70" s="186"/>
      <c r="Q70" s="186"/>
      <c r="R70" s="186"/>
      <c r="S70" s="186"/>
      <c r="T70" s="186"/>
      <c r="U70" s="186"/>
      <c r="V70" s="186"/>
      <c r="W70" s="186"/>
      <c r="X70" s="186"/>
      <c r="Y70" s="186"/>
      <c r="Z70" s="186"/>
    </row>
    <row r="71" spans="1:26" ht="12.75" customHeight="1" x14ac:dyDescent="0.25">
      <c r="A71" s="186"/>
      <c r="B71" s="186"/>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row>
    <row r="72" spans="1:26" ht="12.75" customHeight="1" x14ac:dyDescent="0.25">
      <c r="A72" s="186"/>
      <c r="B72" s="186"/>
      <c r="C72" s="186"/>
      <c r="D72" s="186"/>
      <c r="E72" s="186"/>
      <c r="F72" s="186"/>
      <c r="G72" s="186"/>
      <c r="H72" s="186"/>
      <c r="I72" s="186"/>
      <c r="J72" s="186"/>
      <c r="K72" s="186"/>
      <c r="L72" s="186"/>
      <c r="M72" s="186"/>
      <c r="N72" s="186"/>
      <c r="O72" s="186"/>
      <c r="P72" s="186"/>
      <c r="Q72" s="186"/>
      <c r="R72" s="186"/>
      <c r="S72" s="186"/>
      <c r="T72" s="186"/>
      <c r="U72" s="186"/>
      <c r="V72" s="186"/>
      <c r="W72" s="186"/>
      <c r="X72" s="186"/>
      <c r="Y72" s="186"/>
      <c r="Z72" s="186"/>
    </row>
    <row r="73" spans="1:26" ht="12.75" customHeight="1" x14ac:dyDescent="0.25">
      <c r="A73" s="186"/>
      <c r="B73" s="186"/>
      <c r="C73" s="186"/>
      <c r="D73" s="186"/>
      <c r="E73" s="186"/>
      <c r="F73" s="186"/>
      <c r="G73" s="186"/>
      <c r="H73" s="186"/>
      <c r="I73" s="186"/>
      <c r="J73" s="186"/>
      <c r="K73" s="186"/>
      <c r="L73" s="186"/>
      <c r="M73" s="186"/>
      <c r="N73" s="186"/>
      <c r="O73" s="186"/>
      <c r="P73" s="186"/>
      <c r="Q73" s="186"/>
      <c r="R73" s="186"/>
      <c r="S73" s="186"/>
      <c r="T73" s="186"/>
      <c r="U73" s="186"/>
      <c r="V73" s="186"/>
      <c r="W73" s="186"/>
      <c r="X73" s="186"/>
      <c r="Y73" s="186"/>
      <c r="Z73" s="186"/>
    </row>
    <row r="74" spans="1:26" ht="12.75" customHeight="1" x14ac:dyDescent="0.25">
      <c r="A74" s="186"/>
      <c r="B74" s="186"/>
      <c r="C74" s="186"/>
      <c r="D74" s="186"/>
      <c r="E74" s="186"/>
      <c r="F74" s="186"/>
      <c r="G74" s="186"/>
      <c r="H74" s="186"/>
      <c r="I74" s="186"/>
      <c r="J74" s="186"/>
      <c r="K74" s="186"/>
      <c r="L74" s="186"/>
      <c r="M74" s="186"/>
      <c r="N74" s="186"/>
      <c r="O74" s="186"/>
      <c r="P74" s="186"/>
      <c r="Q74" s="186"/>
      <c r="R74" s="186"/>
      <c r="S74" s="186"/>
      <c r="T74" s="186"/>
      <c r="U74" s="186"/>
      <c r="V74" s="186"/>
      <c r="W74" s="186"/>
      <c r="X74" s="186"/>
      <c r="Y74" s="186"/>
      <c r="Z74" s="186"/>
    </row>
    <row r="75" spans="1:26" ht="12.75" customHeight="1" x14ac:dyDescent="0.25">
      <c r="A75" s="186"/>
      <c r="B75" s="186"/>
      <c r="C75" s="186"/>
      <c r="D75" s="186"/>
      <c r="E75" s="186"/>
      <c r="F75" s="186"/>
      <c r="G75" s="186"/>
      <c r="H75" s="186"/>
      <c r="I75" s="186"/>
      <c r="J75" s="186"/>
      <c r="K75" s="186"/>
      <c r="L75" s="186"/>
      <c r="M75" s="186"/>
      <c r="N75" s="186"/>
      <c r="O75" s="186"/>
      <c r="P75" s="186"/>
      <c r="Q75" s="186"/>
      <c r="R75" s="186"/>
      <c r="S75" s="186"/>
      <c r="T75" s="186"/>
      <c r="U75" s="186"/>
      <c r="V75" s="186"/>
      <c r="W75" s="186"/>
      <c r="X75" s="186"/>
      <c r="Y75" s="186"/>
      <c r="Z75" s="186"/>
    </row>
    <row r="76" spans="1:26" ht="12.75" customHeight="1" x14ac:dyDescent="0.25">
      <c r="A76" s="186"/>
      <c r="B76" s="186"/>
      <c r="C76" s="186"/>
      <c r="D76" s="186"/>
      <c r="E76" s="186"/>
      <c r="F76" s="186"/>
      <c r="G76" s="186"/>
      <c r="H76" s="186"/>
      <c r="I76" s="186"/>
      <c r="J76" s="186"/>
      <c r="K76" s="186"/>
      <c r="L76" s="186"/>
      <c r="M76" s="186"/>
      <c r="N76" s="186"/>
      <c r="O76" s="186"/>
      <c r="P76" s="186"/>
      <c r="Q76" s="186"/>
      <c r="R76" s="186"/>
      <c r="S76" s="186"/>
      <c r="T76" s="186"/>
      <c r="U76" s="186"/>
      <c r="V76" s="186"/>
      <c r="W76" s="186"/>
      <c r="X76" s="186"/>
      <c r="Y76" s="186"/>
      <c r="Z76" s="186"/>
    </row>
    <row r="77" spans="1:26" ht="12.75" customHeight="1" x14ac:dyDescent="0.25">
      <c r="A77" s="186"/>
      <c r="B77" s="186"/>
      <c r="C77" s="186"/>
      <c r="D77" s="186"/>
      <c r="E77" s="186"/>
      <c r="F77" s="186"/>
      <c r="G77" s="186"/>
      <c r="H77" s="186"/>
      <c r="I77" s="186"/>
      <c r="J77" s="186"/>
      <c r="K77" s="186"/>
      <c r="L77" s="186"/>
      <c r="M77" s="186"/>
      <c r="N77" s="186"/>
      <c r="O77" s="186"/>
      <c r="P77" s="186"/>
      <c r="Q77" s="186"/>
      <c r="R77" s="186"/>
      <c r="S77" s="186"/>
      <c r="T77" s="186"/>
      <c r="U77" s="186"/>
      <c r="V77" s="186"/>
      <c r="W77" s="186"/>
      <c r="X77" s="186"/>
      <c r="Y77" s="186"/>
      <c r="Z77" s="186"/>
    </row>
    <row r="78" spans="1:26" ht="12.75" customHeight="1" x14ac:dyDescent="0.25">
      <c r="A78" s="186"/>
      <c r="B78" s="186"/>
      <c r="C78" s="186"/>
      <c r="D78" s="186"/>
      <c r="E78" s="186"/>
      <c r="F78" s="186"/>
      <c r="G78" s="186"/>
      <c r="H78" s="186"/>
      <c r="I78" s="186"/>
      <c r="J78" s="186"/>
      <c r="K78" s="186"/>
      <c r="L78" s="186"/>
      <c r="M78" s="186"/>
      <c r="N78" s="186"/>
      <c r="O78" s="186"/>
      <c r="P78" s="186"/>
      <c r="Q78" s="186"/>
      <c r="R78" s="186"/>
      <c r="S78" s="186"/>
      <c r="T78" s="186"/>
      <c r="U78" s="186"/>
      <c r="V78" s="186"/>
      <c r="W78" s="186"/>
      <c r="X78" s="186"/>
      <c r="Y78" s="186"/>
      <c r="Z78" s="186"/>
    </row>
    <row r="79" spans="1:26" ht="12.75" customHeight="1" x14ac:dyDescent="0.25">
      <c r="A79" s="186"/>
      <c r="B79" s="186"/>
      <c r="C79" s="186"/>
      <c r="D79" s="186"/>
      <c r="E79" s="186"/>
      <c r="F79" s="186"/>
      <c r="G79" s="186"/>
      <c r="H79" s="186"/>
      <c r="I79" s="186"/>
      <c r="J79" s="186"/>
      <c r="K79" s="186"/>
      <c r="L79" s="186"/>
      <c r="M79" s="186"/>
      <c r="N79" s="186"/>
      <c r="O79" s="186"/>
      <c r="P79" s="186"/>
      <c r="Q79" s="186"/>
      <c r="R79" s="186"/>
      <c r="S79" s="186"/>
      <c r="T79" s="186"/>
      <c r="U79" s="186"/>
      <c r="V79" s="186"/>
      <c r="W79" s="186"/>
      <c r="X79" s="186"/>
      <c r="Y79" s="186"/>
      <c r="Z79" s="186"/>
    </row>
    <row r="80" spans="1:26" ht="12.75" customHeight="1" x14ac:dyDescent="0.25">
      <c r="A80" s="186"/>
      <c r="B80" s="186"/>
      <c r="C80" s="186"/>
      <c r="D80" s="186"/>
      <c r="E80" s="186"/>
      <c r="F80" s="186"/>
      <c r="G80" s="186"/>
      <c r="H80" s="186"/>
      <c r="I80" s="186"/>
      <c r="J80" s="186"/>
      <c r="K80" s="186"/>
      <c r="L80" s="186"/>
      <c r="M80" s="186"/>
      <c r="N80" s="186"/>
      <c r="O80" s="186"/>
      <c r="P80" s="186"/>
      <c r="Q80" s="186"/>
      <c r="R80" s="186"/>
      <c r="S80" s="186"/>
      <c r="T80" s="186"/>
      <c r="U80" s="186"/>
      <c r="V80" s="186"/>
      <c r="W80" s="186"/>
      <c r="X80" s="186"/>
      <c r="Y80" s="186"/>
      <c r="Z80" s="186"/>
    </row>
    <row r="81" spans="1:26" ht="12.75" customHeight="1" x14ac:dyDescent="0.25">
      <c r="A81" s="186"/>
      <c r="B81" s="186"/>
      <c r="C81" s="186"/>
      <c r="D81" s="186"/>
      <c r="E81" s="186"/>
      <c r="F81" s="186"/>
      <c r="G81" s="186"/>
      <c r="H81" s="186"/>
      <c r="I81" s="186"/>
      <c r="J81" s="186"/>
      <c r="K81" s="186"/>
      <c r="L81" s="186"/>
      <c r="M81" s="186"/>
      <c r="N81" s="186"/>
      <c r="O81" s="186"/>
      <c r="P81" s="186"/>
      <c r="Q81" s="186"/>
      <c r="R81" s="186"/>
      <c r="S81" s="186"/>
      <c r="T81" s="186"/>
      <c r="U81" s="186"/>
      <c r="V81" s="186"/>
      <c r="W81" s="186"/>
      <c r="X81" s="186"/>
      <c r="Y81" s="186"/>
      <c r="Z81" s="186"/>
    </row>
    <row r="82" spans="1:26" ht="12.75" customHeight="1" x14ac:dyDescent="0.25">
      <c r="A82" s="186"/>
      <c r="B82" s="186"/>
      <c r="C82" s="186"/>
      <c r="D82" s="186"/>
      <c r="E82" s="186"/>
      <c r="F82" s="186"/>
      <c r="G82" s="186"/>
      <c r="H82" s="186"/>
      <c r="I82" s="186"/>
      <c r="J82" s="186"/>
      <c r="K82" s="186"/>
      <c r="L82" s="186"/>
      <c r="M82" s="186"/>
      <c r="N82" s="186"/>
      <c r="O82" s="186"/>
      <c r="P82" s="186"/>
      <c r="Q82" s="186"/>
      <c r="R82" s="186"/>
      <c r="S82" s="186"/>
      <c r="T82" s="186"/>
      <c r="U82" s="186"/>
      <c r="V82" s="186"/>
      <c r="W82" s="186"/>
      <c r="X82" s="186"/>
      <c r="Y82" s="186"/>
      <c r="Z82" s="186"/>
    </row>
    <row r="83" spans="1:26" ht="12.75" customHeight="1" x14ac:dyDescent="0.25">
      <c r="A83" s="186"/>
      <c r="B83" s="186"/>
      <c r="C83" s="186"/>
      <c r="D83" s="186"/>
      <c r="E83" s="186"/>
      <c r="F83" s="186"/>
      <c r="G83" s="186"/>
      <c r="H83" s="186"/>
      <c r="I83" s="186"/>
      <c r="J83" s="186"/>
      <c r="K83" s="186"/>
      <c r="L83" s="186"/>
      <c r="M83" s="186"/>
      <c r="N83" s="186"/>
      <c r="O83" s="186"/>
      <c r="P83" s="186"/>
      <c r="Q83" s="186"/>
      <c r="R83" s="186"/>
      <c r="S83" s="186"/>
      <c r="T83" s="186"/>
      <c r="U83" s="186"/>
      <c r="V83" s="186"/>
      <c r="W83" s="186"/>
      <c r="X83" s="186"/>
      <c r="Y83" s="186"/>
      <c r="Z83" s="186"/>
    </row>
    <row r="84" spans="1:26" ht="12.75" customHeight="1" x14ac:dyDescent="0.25">
      <c r="A84" s="186"/>
      <c r="B84" s="186"/>
      <c r="C84" s="186"/>
      <c r="D84" s="186"/>
      <c r="E84" s="186"/>
      <c r="F84" s="186"/>
      <c r="G84" s="186"/>
      <c r="H84" s="186"/>
      <c r="I84" s="186"/>
      <c r="J84" s="186"/>
      <c r="K84" s="186"/>
      <c r="L84" s="186"/>
      <c r="M84" s="186"/>
      <c r="N84" s="186"/>
      <c r="O84" s="186"/>
      <c r="P84" s="186"/>
      <c r="Q84" s="186"/>
      <c r="R84" s="186"/>
      <c r="S84" s="186"/>
      <c r="T84" s="186"/>
      <c r="U84" s="186"/>
      <c r="V84" s="186"/>
      <c r="W84" s="186"/>
      <c r="X84" s="186"/>
      <c r="Y84" s="186"/>
      <c r="Z84" s="186"/>
    </row>
    <row r="85" spans="1:26" ht="12.75" customHeight="1" x14ac:dyDescent="0.25">
      <c r="A85" s="186"/>
      <c r="B85" s="186"/>
      <c r="C85" s="186"/>
      <c r="D85" s="186"/>
      <c r="E85" s="186"/>
      <c r="F85" s="186"/>
      <c r="G85" s="186"/>
      <c r="H85" s="186"/>
      <c r="I85" s="186"/>
      <c r="J85" s="186"/>
      <c r="K85" s="186"/>
      <c r="L85" s="186"/>
      <c r="M85" s="186"/>
      <c r="N85" s="186"/>
      <c r="O85" s="186"/>
      <c r="P85" s="186"/>
      <c r="Q85" s="186"/>
      <c r="R85" s="186"/>
      <c r="S85" s="186"/>
      <c r="T85" s="186"/>
      <c r="U85" s="186"/>
      <c r="V85" s="186"/>
      <c r="W85" s="186"/>
      <c r="X85" s="186"/>
      <c r="Y85" s="186"/>
      <c r="Z85" s="186"/>
    </row>
    <row r="86" spans="1:26" ht="12.75" customHeight="1" x14ac:dyDescent="0.25">
      <c r="A86" s="186"/>
      <c r="B86" s="186"/>
      <c r="C86" s="186"/>
      <c r="D86" s="186"/>
      <c r="E86" s="186"/>
      <c r="F86" s="186"/>
      <c r="G86" s="186"/>
      <c r="H86" s="186"/>
      <c r="I86" s="186"/>
      <c r="J86" s="186"/>
      <c r="K86" s="186"/>
      <c r="L86" s="186"/>
      <c r="M86" s="186"/>
      <c r="N86" s="186"/>
      <c r="O86" s="186"/>
      <c r="P86" s="186"/>
      <c r="Q86" s="186"/>
      <c r="R86" s="186"/>
      <c r="S86" s="186"/>
      <c r="T86" s="186"/>
      <c r="U86" s="186"/>
      <c r="V86" s="186"/>
      <c r="W86" s="186"/>
      <c r="X86" s="186"/>
      <c r="Y86" s="186"/>
      <c r="Z86" s="186"/>
    </row>
    <row r="87" spans="1:26" ht="12.75" customHeight="1" x14ac:dyDescent="0.25">
      <c r="A87" s="186"/>
      <c r="B87" s="186"/>
      <c r="C87" s="186"/>
      <c r="D87" s="186"/>
      <c r="E87" s="186"/>
      <c r="F87" s="186"/>
      <c r="G87" s="186"/>
      <c r="H87" s="186"/>
      <c r="I87" s="186"/>
      <c r="J87" s="186"/>
      <c r="K87" s="186"/>
      <c r="L87" s="186"/>
      <c r="M87" s="186"/>
      <c r="N87" s="186"/>
      <c r="O87" s="186"/>
      <c r="P87" s="186"/>
      <c r="Q87" s="186"/>
      <c r="R87" s="186"/>
      <c r="S87" s="186"/>
      <c r="T87" s="186"/>
      <c r="U87" s="186"/>
      <c r="V87" s="186"/>
      <c r="W87" s="186"/>
      <c r="X87" s="186"/>
      <c r="Y87" s="186"/>
      <c r="Z87" s="186"/>
    </row>
    <row r="88" spans="1:26" ht="12.75" customHeight="1" x14ac:dyDescent="0.25">
      <c r="A88" s="186"/>
      <c r="B88" s="186"/>
      <c r="C88" s="186"/>
      <c r="D88" s="186"/>
      <c r="E88" s="186"/>
      <c r="F88" s="186"/>
      <c r="G88" s="186"/>
      <c r="H88" s="186"/>
      <c r="I88" s="186"/>
      <c r="J88" s="186"/>
      <c r="K88" s="186"/>
      <c r="L88" s="186"/>
      <c r="M88" s="186"/>
      <c r="N88" s="186"/>
      <c r="O88" s="186"/>
      <c r="P88" s="186"/>
      <c r="Q88" s="186"/>
      <c r="R88" s="186"/>
      <c r="S88" s="186"/>
      <c r="T88" s="186"/>
      <c r="U88" s="186"/>
      <c r="V88" s="186"/>
      <c r="W88" s="186"/>
      <c r="X88" s="186"/>
      <c r="Y88" s="186"/>
      <c r="Z88" s="186"/>
    </row>
    <row r="89" spans="1:26" ht="12.75" customHeight="1" x14ac:dyDescent="0.25">
      <c r="A89" s="186"/>
      <c r="B89" s="186"/>
      <c r="C89" s="186"/>
      <c r="D89" s="186"/>
      <c r="E89" s="186"/>
      <c r="F89" s="186"/>
      <c r="G89" s="186"/>
      <c r="H89" s="186"/>
      <c r="I89" s="186"/>
      <c r="J89" s="186"/>
      <c r="K89" s="186"/>
      <c r="L89" s="186"/>
      <c r="M89" s="186"/>
      <c r="N89" s="186"/>
      <c r="O89" s="186"/>
      <c r="P89" s="186"/>
      <c r="Q89" s="186"/>
      <c r="R89" s="186"/>
      <c r="S89" s="186"/>
      <c r="T89" s="186"/>
      <c r="U89" s="186"/>
      <c r="V89" s="186"/>
      <c r="W89" s="186"/>
      <c r="X89" s="186"/>
      <c r="Y89" s="186"/>
      <c r="Z89" s="186"/>
    </row>
    <row r="90" spans="1:26" ht="12.75" customHeight="1" x14ac:dyDescent="0.25">
      <c r="A90" s="186"/>
      <c r="B90" s="186"/>
      <c r="C90" s="186"/>
      <c r="D90" s="186"/>
      <c r="E90" s="186"/>
      <c r="F90" s="186"/>
      <c r="G90" s="186"/>
      <c r="H90" s="186"/>
      <c r="I90" s="186"/>
      <c r="J90" s="186"/>
      <c r="K90" s="186"/>
      <c r="L90" s="186"/>
      <c r="M90" s="186"/>
      <c r="N90" s="186"/>
      <c r="O90" s="186"/>
      <c r="P90" s="186"/>
      <c r="Q90" s="186"/>
      <c r="R90" s="186"/>
      <c r="S90" s="186"/>
      <c r="T90" s="186"/>
      <c r="U90" s="186"/>
      <c r="V90" s="186"/>
      <c r="W90" s="186"/>
      <c r="X90" s="186"/>
      <c r="Y90" s="186"/>
      <c r="Z90" s="186"/>
    </row>
    <row r="91" spans="1:26" ht="12.75" customHeight="1" x14ac:dyDescent="0.25">
      <c r="A91" s="186"/>
      <c r="B91" s="186"/>
      <c r="C91" s="186"/>
      <c r="D91" s="186"/>
      <c r="E91" s="186"/>
      <c r="F91" s="186"/>
      <c r="G91" s="186"/>
      <c r="H91" s="186"/>
      <c r="I91" s="186"/>
      <c r="J91" s="186"/>
      <c r="K91" s="186"/>
      <c r="L91" s="186"/>
      <c r="M91" s="186"/>
      <c r="N91" s="186"/>
      <c r="O91" s="186"/>
      <c r="P91" s="186"/>
      <c r="Q91" s="186"/>
      <c r="R91" s="186"/>
      <c r="S91" s="186"/>
      <c r="T91" s="186"/>
      <c r="U91" s="186"/>
      <c r="V91" s="186"/>
      <c r="W91" s="186"/>
      <c r="X91" s="186"/>
      <c r="Y91" s="186"/>
      <c r="Z91" s="186"/>
    </row>
    <row r="92" spans="1:26" ht="12.75" customHeight="1" x14ac:dyDescent="0.25">
      <c r="A92" s="186"/>
      <c r="B92" s="186"/>
      <c r="C92" s="186"/>
      <c r="D92" s="186"/>
      <c r="E92" s="186"/>
      <c r="F92" s="186"/>
      <c r="G92" s="186"/>
      <c r="H92" s="186"/>
      <c r="I92" s="186"/>
      <c r="J92" s="186"/>
      <c r="K92" s="186"/>
      <c r="L92" s="186"/>
      <c r="M92" s="186"/>
      <c r="N92" s="186"/>
      <c r="O92" s="186"/>
      <c r="P92" s="186"/>
      <c r="Q92" s="186"/>
      <c r="R92" s="186"/>
      <c r="S92" s="186"/>
      <c r="T92" s="186"/>
      <c r="U92" s="186"/>
      <c r="V92" s="186"/>
      <c r="W92" s="186"/>
      <c r="X92" s="186"/>
      <c r="Y92" s="186"/>
      <c r="Z92" s="186"/>
    </row>
    <row r="93" spans="1:26" ht="12.75" customHeight="1" x14ac:dyDescent="0.25">
      <c r="A93" s="186"/>
      <c r="B93" s="186"/>
      <c r="C93" s="186"/>
      <c r="D93" s="186"/>
      <c r="E93" s="186"/>
      <c r="F93" s="186"/>
      <c r="G93" s="186"/>
      <c r="H93" s="186"/>
      <c r="I93" s="186"/>
      <c r="J93" s="186"/>
      <c r="K93" s="186"/>
      <c r="L93" s="186"/>
      <c r="M93" s="186"/>
      <c r="N93" s="186"/>
      <c r="O93" s="186"/>
      <c r="P93" s="186"/>
      <c r="Q93" s="186"/>
      <c r="R93" s="186"/>
      <c r="S93" s="186"/>
      <c r="T93" s="186"/>
      <c r="U93" s="186"/>
      <c r="V93" s="186"/>
      <c r="W93" s="186"/>
      <c r="X93" s="186"/>
      <c r="Y93" s="186"/>
      <c r="Z93" s="186"/>
    </row>
    <row r="94" spans="1:26" ht="12.75" customHeight="1" x14ac:dyDescent="0.25">
      <c r="A94" s="186"/>
      <c r="B94" s="186"/>
      <c r="C94" s="186"/>
      <c r="D94" s="186"/>
      <c r="E94" s="186"/>
      <c r="F94" s="186"/>
      <c r="G94" s="186"/>
      <c r="H94" s="186"/>
      <c r="I94" s="186"/>
      <c r="J94" s="186"/>
      <c r="K94" s="186"/>
      <c r="L94" s="186"/>
      <c r="M94" s="186"/>
      <c r="N94" s="186"/>
      <c r="O94" s="186"/>
      <c r="P94" s="186"/>
      <c r="Q94" s="186"/>
      <c r="R94" s="186"/>
      <c r="S94" s="186"/>
      <c r="T94" s="186"/>
      <c r="U94" s="186"/>
      <c r="V94" s="186"/>
      <c r="W94" s="186"/>
      <c r="X94" s="186"/>
      <c r="Y94" s="186"/>
      <c r="Z94" s="186"/>
    </row>
    <row r="95" spans="1:26" ht="12.75" customHeight="1" x14ac:dyDescent="0.25">
      <c r="A95" s="186"/>
      <c r="B95" s="186"/>
      <c r="C95" s="186"/>
      <c r="D95" s="186"/>
      <c r="E95" s="186"/>
      <c r="F95" s="186"/>
      <c r="G95" s="186"/>
      <c r="H95" s="186"/>
      <c r="I95" s="186"/>
      <c r="J95" s="186"/>
      <c r="K95" s="186"/>
      <c r="L95" s="186"/>
      <c r="M95" s="186"/>
      <c r="N95" s="186"/>
      <c r="O95" s="186"/>
      <c r="P95" s="186"/>
      <c r="Q95" s="186"/>
      <c r="R95" s="186"/>
      <c r="S95" s="186"/>
      <c r="T95" s="186"/>
      <c r="U95" s="186"/>
      <c r="V95" s="186"/>
      <c r="W95" s="186"/>
      <c r="X95" s="186"/>
      <c r="Y95" s="186"/>
      <c r="Z95" s="186"/>
    </row>
    <row r="96" spans="1:26" ht="12.75" customHeight="1" x14ac:dyDescent="0.25">
      <c r="A96" s="186"/>
      <c r="B96" s="186"/>
      <c r="C96" s="186"/>
      <c r="D96" s="186"/>
      <c r="E96" s="186"/>
      <c r="F96" s="186"/>
      <c r="G96" s="186"/>
      <c r="H96" s="186"/>
      <c r="I96" s="186"/>
      <c r="J96" s="186"/>
      <c r="K96" s="186"/>
      <c r="L96" s="186"/>
      <c r="M96" s="186"/>
      <c r="N96" s="186"/>
      <c r="O96" s="186"/>
      <c r="P96" s="186"/>
      <c r="Q96" s="186"/>
      <c r="R96" s="186"/>
      <c r="S96" s="186"/>
      <c r="T96" s="186"/>
      <c r="U96" s="186"/>
      <c r="V96" s="186"/>
      <c r="W96" s="186"/>
      <c r="X96" s="186"/>
      <c r="Y96" s="186"/>
      <c r="Z96" s="186"/>
    </row>
    <row r="97" spans="1:26" ht="12.75" customHeight="1" x14ac:dyDescent="0.25">
      <c r="A97" s="186"/>
      <c r="B97" s="186"/>
      <c r="C97" s="186"/>
      <c r="D97" s="186"/>
      <c r="E97" s="186"/>
      <c r="F97" s="186"/>
      <c r="G97" s="186"/>
      <c r="H97" s="186"/>
      <c r="I97" s="186"/>
      <c r="J97" s="186"/>
      <c r="K97" s="186"/>
      <c r="L97" s="186"/>
      <c r="M97" s="186"/>
      <c r="N97" s="186"/>
      <c r="O97" s="186"/>
      <c r="P97" s="186"/>
      <c r="Q97" s="186"/>
      <c r="R97" s="186"/>
      <c r="S97" s="186"/>
      <c r="T97" s="186"/>
      <c r="U97" s="186"/>
      <c r="V97" s="186"/>
      <c r="W97" s="186"/>
      <c r="X97" s="186"/>
      <c r="Y97" s="186"/>
      <c r="Z97" s="186"/>
    </row>
    <row r="98" spans="1:26" ht="12.75" customHeight="1" x14ac:dyDescent="0.25">
      <c r="A98" s="186"/>
      <c r="B98" s="186"/>
      <c r="C98" s="186"/>
      <c r="D98" s="186"/>
      <c r="E98" s="186"/>
      <c r="F98" s="186"/>
      <c r="G98" s="186"/>
      <c r="H98" s="186"/>
      <c r="I98" s="186"/>
      <c r="J98" s="186"/>
      <c r="K98" s="186"/>
      <c r="L98" s="186"/>
      <c r="M98" s="186"/>
      <c r="N98" s="186"/>
      <c r="O98" s="186"/>
      <c r="P98" s="186"/>
      <c r="Q98" s="186"/>
      <c r="R98" s="186"/>
      <c r="S98" s="186"/>
      <c r="T98" s="186"/>
      <c r="U98" s="186"/>
      <c r="V98" s="186"/>
      <c r="W98" s="186"/>
      <c r="X98" s="186"/>
      <c r="Y98" s="186"/>
      <c r="Z98" s="186"/>
    </row>
    <row r="99" spans="1:26" ht="12.75" customHeight="1" x14ac:dyDescent="0.25">
      <c r="A99" s="186"/>
      <c r="B99" s="186"/>
      <c r="C99" s="186"/>
      <c r="D99" s="186"/>
      <c r="E99" s="186"/>
      <c r="F99" s="186"/>
      <c r="G99" s="186"/>
      <c r="H99" s="186"/>
      <c r="I99" s="186"/>
      <c r="J99" s="186"/>
      <c r="K99" s="186"/>
      <c r="L99" s="186"/>
      <c r="M99" s="186"/>
      <c r="N99" s="186"/>
      <c r="O99" s="186"/>
      <c r="P99" s="186"/>
      <c r="Q99" s="186"/>
      <c r="R99" s="186"/>
      <c r="S99" s="186"/>
      <c r="T99" s="186"/>
      <c r="U99" s="186"/>
      <c r="V99" s="186"/>
      <c r="W99" s="186"/>
      <c r="X99" s="186"/>
      <c r="Y99" s="186"/>
      <c r="Z99" s="186"/>
    </row>
    <row r="100" spans="1:26" ht="12.75" customHeight="1" x14ac:dyDescent="0.25">
      <c r="A100" s="186"/>
      <c r="B100" s="186"/>
      <c r="C100" s="186"/>
      <c r="D100" s="186"/>
      <c r="E100" s="186"/>
      <c r="F100" s="186"/>
      <c r="G100" s="186"/>
      <c r="H100" s="186"/>
      <c r="I100" s="186"/>
      <c r="J100" s="186"/>
      <c r="K100" s="186"/>
      <c r="L100" s="186"/>
      <c r="M100" s="186"/>
      <c r="N100" s="186"/>
      <c r="O100" s="186"/>
      <c r="P100" s="186"/>
      <c r="Q100" s="186"/>
      <c r="R100" s="186"/>
      <c r="S100" s="186"/>
      <c r="T100" s="186"/>
      <c r="U100" s="186"/>
      <c r="V100" s="186"/>
      <c r="W100" s="186"/>
      <c r="X100" s="186"/>
      <c r="Y100" s="186"/>
      <c r="Z100" s="186"/>
    </row>
    <row r="101" spans="1:26" ht="12.75" customHeight="1" x14ac:dyDescent="0.25">
      <c r="A101" s="186"/>
      <c r="B101" s="186"/>
      <c r="C101" s="186"/>
      <c r="D101" s="186"/>
      <c r="E101" s="186"/>
      <c r="F101" s="186"/>
      <c r="G101" s="186"/>
      <c r="H101" s="186"/>
      <c r="I101" s="186"/>
      <c r="J101" s="186"/>
      <c r="K101" s="186"/>
      <c r="L101" s="186"/>
      <c r="M101" s="186"/>
      <c r="N101" s="186"/>
      <c r="O101" s="186"/>
      <c r="P101" s="186"/>
      <c r="Q101" s="186"/>
      <c r="R101" s="186"/>
      <c r="S101" s="186"/>
      <c r="T101" s="186"/>
      <c r="U101" s="186"/>
      <c r="V101" s="186"/>
      <c r="W101" s="186"/>
      <c r="X101" s="186"/>
      <c r="Y101" s="186"/>
      <c r="Z101" s="186"/>
    </row>
    <row r="102" spans="1:26" ht="12.75" customHeight="1" x14ac:dyDescent="0.25">
      <c r="A102" s="186"/>
      <c r="B102" s="186"/>
      <c r="C102" s="186"/>
      <c r="D102" s="186"/>
      <c r="E102" s="186"/>
      <c r="F102" s="186"/>
      <c r="G102" s="186"/>
      <c r="H102" s="186"/>
      <c r="I102" s="186"/>
      <c r="J102" s="186"/>
      <c r="K102" s="186"/>
      <c r="L102" s="186"/>
      <c r="M102" s="186"/>
      <c r="N102" s="186"/>
      <c r="O102" s="186"/>
      <c r="P102" s="186"/>
      <c r="Q102" s="186"/>
      <c r="R102" s="186"/>
      <c r="S102" s="186"/>
      <c r="T102" s="186"/>
      <c r="U102" s="186"/>
      <c r="V102" s="186"/>
      <c r="W102" s="186"/>
      <c r="X102" s="186"/>
      <c r="Y102" s="186"/>
      <c r="Z102" s="186"/>
    </row>
    <row r="103" spans="1:26" ht="12.75" customHeight="1" x14ac:dyDescent="0.25">
      <c r="A103" s="186"/>
      <c r="B103" s="186"/>
      <c r="C103" s="186"/>
      <c r="D103" s="186"/>
      <c r="E103" s="186"/>
      <c r="F103" s="186"/>
      <c r="G103" s="186"/>
      <c r="H103" s="186"/>
      <c r="I103" s="186"/>
      <c r="J103" s="186"/>
      <c r="K103" s="186"/>
      <c r="L103" s="186"/>
      <c r="M103" s="186"/>
      <c r="N103" s="186"/>
      <c r="O103" s="186"/>
      <c r="P103" s="186"/>
      <c r="Q103" s="186"/>
      <c r="R103" s="186"/>
      <c r="S103" s="186"/>
      <c r="T103" s="186"/>
      <c r="U103" s="186"/>
      <c r="V103" s="186"/>
      <c r="W103" s="186"/>
      <c r="X103" s="186"/>
      <c r="Y103" s="186"/>
      <c r="Z103" s="186"/>
    </row>
    <row r="104" spans="1:26" ht="12.75" customHeight="1" x14ac:dyDescent="0.25">
      <c r="A104" s="186"/>
      <c r="B104" s="186"/>
      <c r="C104" s="186"/>
      <c r="D104" s="186"/>
      <c r="E104" s="186"/>
      <c r="F104" s="186"/>
      <c r="G104" s="186"/>
      <c r="H104" s="186"/>
      <c r="I104" s="186"/>
      <c r="J104" s="186"/>
      <c r="K104" s="186"/>
      <c r="L104" s="186"/>
      <c r="M104" s="186"/>
      <c r="N104" s="186"/>
      <c r="O104" s="186"/>
      <c r="P104" s="186"/>
      <c r="Q104" s="186"/>
      <c r="R104" s="186"/>
      <c r="S104" s="186"/>
      <c r="T104" s="186"/>
      <c r="U104" s="186"/>
      <c r="V104" s="186"/>
      <c r="W104" s="186"/>
      <c r="X104" s="186"/>
      <c r="Y104" s="186"/>
      <c r="Z104" s="186"/>
    </row>
    <row r="105" spans="1:26" ht="12.75" customHeight="1" x14ac:dyDescent="0.25">
      <c r="A105" s="186"/>
      <c r="B105" s="186"/>
      <c r="C105" s="186"/>
      <c r="D105" s="186"/>
      <c r="E105" s="186"/>
      <c r="F105" s="186"/>
      <c r="G105" s="186"/>
      <c r="H105" s="186"/>
      <c r="I105" s="186"/>
      <c r="J105" s="186"/>
      <c r="K105" s="186"/>
      <c r="L105" s="186"/>
      <c r="M105" s="186"/>
      <c r="N105" s="186"/>
      <c r="O105" s="186"/>
      <c r="P105" s="186"/>
      <c r="Q105" s="186"/>
      <c r="R105" s="186"/>
      <c r="S105" s="186"/>
      <c r="T105" s="186"/>
      <c r="U105" s="186"/>
      <c r="V105" s="186"/>
      <c r="W105" s="186"/>
      <c r="X105" s="186"/>
      <c r="Y105" s="186"/>
      <c r="Z105" s="186"/>
    </row>
    <row r="106" spans="1:26" ht="12.75" customHeight="1" x14ac:dyDescent="0.25">
      <c r="A106" s="186"/>
      <c r="B106" s="186"/>
      <c r="C106" s="186"/>
      <c r="D106" s="186"/>
      <c r="E106" s="186"/>
      <c r="F106" s="186"/>
      <c r="G106" s="186"/>
      <c r="H106" s="186"/>
      <c r="I106" s="186"/>
      <c r="J106" s="186"/>
      <c r="K106" s="186"/>
      <c r="L106" s="186"/>
      <c r="M106" s="186"/>
      <c r="N106" s="186"/>
      <c r="O106" s="186"/>
      <c r="P106" s="186"/>
      <c r="Q106" s="186"/>
      <c r="R106" s="186"/>
      <c r="S106" s="186"/>
      <c r="T106" s="186"/>
      <c r="U106" s="186"/>
      <c r="V106" s="186"/>
      <c r="W106" s="186"/>
      <c r="X106" s="186"/>
      <c r="Y106" s="186"/>
      <c r="Z106" s="186"/>
    </row>
    <row r="107" spans="1:26" ht="12.75" customHeight="1" x14ac:dyDescent="0.25">
      <c r="A107" s="186"/>
      <c r="B107" s="186"/>
      <c r="C107" s="186"/>
      <c r="D107" s="186"/>
      <c r="E107" s="186"/>
      <c r="F107" s="186"/>
      <c r="G107" s="186"/>
      <c r="H107" s="186"/>
      <c r="I107" s="186"/>
      <c r="J107" s="186"/>
      <c r="K107" s="186"/>
      <c r="L107" s="186"/>
      <c r="M107" s="186"/>
      <c r="N107" s="186"/>
      <c r="O107" s="186"/>
      <c r="P107" s="186"/>
      <c r="Q107" s="186"/>
      <c r="R107" s="186"/>
      <c r="S107" s="186"/>
      <c r="T107" s="186"/>
      <c r="U107" s="186"/>
      <c r="V107" s="186"/>
      <c r="W107" s="186"/>
      <c r="X107" s="186"/>
      <c r="Y107" s="186"/>
      <c r="Z107" s="186"/>
    </row>
    <row r="108" spans="1:26" ht="12.75" customHeight="1" x14ac:dyDescent="0.25">
      <c r="A108" s="186"/>
      <c r="B108" s="186"/>
      <c r="C108" s="186"/>
      <c r="D108" s="186"/>
      <c r="E108" s="186"/>
      <c r="F108" s="186"/>
      <c r="G108" s="186"/>
      <c r="H108" s="186"/>
      <c r="I108" s="186"/>
      <c r="J108" s="186"/>
      <c r="K108" s="186"/>
      <c r="L108" s="186"/>
      <c r="M108" s="186"/>
      <c r="N108" s="186"/>
      <c r="O108" s="186"/>
      <c r="P108" s="186"/>
      <c r="Q108" s="186"/>
      <c r="R108" s="186"/>
      <c r="S108" s="186"/>
      <c r="T108" s="186"/>
      <c r="U108" s="186"/>
      <c r="V108" s="186"/>
      <c r="W108" s="186"/>
      <c r="X108" s="186"/>
      <c r="Y108" s="186"/>
      <c r="Z108" s="186"/>
    </row>
    <row r="109" spans="1:26" ht="12.75" customHeight="1" x14ac:dyDescent="0.25">
      <c r="A109" s="186"/>
      <c r="B109" s="186"/>
      <c r="C109" s="186"/>
      <c r="D109" s="186"/>
      <c r="E109" s="186"/>
      <c r="F109" s="186"/>
      <c r="G109" s="186"/>
      <c r="H109" s="186"/>
      <c r="I109" s="186"/>
      <c r="J109" s="186"/>
      <c r="K109" s="186"/>
      <c r="L109" s="186"/>
      <c r="M109" s="186"/>
      <c r="N109" s="186"/>
      <c r="O109" s="186"/>
      <c r="P109" s="186"/>
      <c r="Q109" s="186"/>
      <c r="R109" s="186"/>
      <c r="S109" s="186"/>
      <c r="T109" s="186"/>
      <c r="U109" s="186"/>
      <c r="V109" s="186"/>
      <c r="W109" s="186"/>
      <c r="X109" s="186"/>
      <c r="Y109" s="186"/>
      <c r="Z109" s="186"/>
    </row>
    <row r="110" spans="1:26" ht="12.75" customHeight="1" x14ac:dyDescent="0.25">
      <c r="A110" s="186"/>
      <c r="B110" s="186"/>
      <c r="C110" s="186"/>
      <c r="D110" s="186"/>
      <c r="E110" s="186"/>
      <c r="F110" s="186"/>
      <c r="G110" s="186"/>
      <c r="H110" s="186"/>
      <c r="I110" s="186"/>
      <c r="J110" s="186"/>
      <c r="K110" s="186"/>
      <c r="L110" s="186"/>
      <c r="M110" s="186"/>
      <c r="N110" s="186"/>
      <c r="O110" s="186"/>
      <c r="P110" s="186"/>
      <c r="Q110" s="186"/>
      <c r="R110" s="186"/>
      <c r="S110" s="186"/>
      <c r="T110" s="186"/>
      <c r="U110" s="186"/>
      <c r="V110" s="186"/>
      <c r="W110" s="186"/>
      <c r="X110" s="186"/>
      <c r="Y110" s="186"/>
      <c r="Z110" s="186"/>
    </row>
    <row r="111" spans="1:26" ht="12.75" customHeight="1" x14ac:dyDescent="0.25">
      <c r="A111" s="186"/>
      <c r="B111" s="186"/>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6"/>
      <c r="Z111" s="186"/>
    </row>
    <row r="112" spans="1:26" ht="12.75" customHeight="1" x14ac:dyDescent="0.25">
      <c r="A112" s="186"/>
      <c r="B112" s="186"/>
      <c r="C112" s="186"/>
      <c r="D112" s="186"/>
      <c r="E112" s="186"/>
      <c r="F112" s="186"/>
      <c r="G112" s="186"/>
      <c r="H112" s="186"/>
      <c r="I112" s="186"/>
      <c r="J112" s="186"/>
      <c r="K112" s="186"/>
      <c r="L112" s="186"/>
      <c r="M112" s="186"/>
      <c r="N112" s="186"/>
      <c r="O112" s="186"/>
      <c r="P112" s="186"/>
      <c r="Q112" s="186"/>
      <c r="R112" s="186"/>
      <c r="S112" s="186"/>
      <c r="T112" s="186"/>
      <c r="U112" s="186"/>
      <c r="V112" s="186"/>
      <c r="W112" s="186"/>
      <c r="X112" s="186"/>
      <c r="Y112" s="186"/>
      <c r="Z112" s="186"/>
    </row>
    <row r="113" spans="1:26" ht="12.75" customHeight="1" x14ac:dyDescent="0.25">
      <c r="A113" s="186"/>
      <c r="B113" s="186"/>
      <c r="C113" s="186"/>
      <c r="D113" s="186"/>
      <c r="E113" s="186"/>
      <c r="F113" s="186"/>
      <c r="G113" s="186"/>
      <c r="H113" s="186"/>
      <c r="I113" s="186"/>
      <c r="J113" s="186"/>
      <c r="K113" s="186"/>
      <c r="L113" s="186"/>
      <c r="M113" s="186"/>
      <c r="N113" s="186"/>
      <c r="O113" s="186"/>
      <c r="P113" s="186"/>
      <c r="Q113" s="186"/>
      <c r="R113" s="186"/>
      <c r="S113" s="186"/>
      <c r="T113" s="186"/>
      <c r="U113" s="186"/>
      <c r="V113" s="186"/>
      <c r="W113" s="186"/>
      <c r="X113" s="186"/>
      <c r="Y113" s="186"/>
      <c r="Z113" s="186"/>
    </row>
    <row r="114" spans="1:26" ht="12.75" customHeight="1" x14ac:dyDescent="0.25">
      <c r="A114" s="186"/>
      <c r="B114" s="186"/>
      <c r="C114" s="186"/>
      <c r="D114" s="186"/>
      <c r="E114" s="186"/>
      <c r="F114" s="186"/>
      <c r="G114" s="186"/>
      <c r="H114" s="186"/>
      <c r="I114" s="186"/>
      <c r="J114" s="186"/>
      <c r="K114" s="186"/>
      <c r="L114" s="186"/>
      <c r="M114" s="186"/>
      <c r="N114" s="186"/>
      <c r="O114" s="186"/>
      <c r="P114" s="186"/>
      <c r="Q114" s="186"/>
      <c r="R114" s="186"/>
      <c r="S114" s="186"/>
      <c r="T114" s="186"/>
      <c r="U114" s="186"/>
      <c r="V114" s="186"/>
      <c r="W114" s="186"/>
      <c r="X114" s="186"/>
      <c r="Y114" s="186"/>
      <c r="Z114" s="186"/>
    </row>
    <row r="115" spans="1:26" ht="12.75" customHeight="1" x14ac:dyDescent="0.25">
      <c r="A115" s="186"/>
      <c r="B115" s="186"/>
      <c r="C115" s="186"/>
      <c r="D115" s="186"/>
      <c r="E115" s="186"/>
      <c r="F115" s="186"/>
      <c r="G115" s="186"/>
      <c r="H115" s="186"/>
      <c r="I115" s="186"/>
      <c r="J115" s="186"/>
      <c r="K115" s="186"/>
      <c r="L115" s="186"/>
      <c r="M115" s="186"/>
      <c r="N115" s="186"/>
      <c r="O115" s="186"/>
      <c r="P115" s="186"/>
      <c r="Q115" s="186"/>
      <c r="R115" s="186"/>
      <c r="S115" s="186"/>
      <c r="T115" s="186"/>
      <c r="U115" s="186"/>
      <c r="V115" s="186"/>
      <c r="W115" s="186"/>
      <c r="X115" s="186"/>
      <c r="Y115" s="186"/>
      <c r="Z115" s="186"/>
    </row>
    <row r="116" spans="1:26" ht="12.75" customHeight="1" x14ac:dyDescent="0.25">
      <c r="A116" s="186"/>
      <c r="B116" s="186"/>
      <c r="C116" s="186"/>
      <c r="D116" s="186"/>
      <c r="E116" s="186"/>
      <c r="F116" s="186"/>
      <c r="G116" s="186"/>
      <c r="H116" s="186"/>
      <c r="I116" s="186"/>
      <c r="J116" s="186"/>
      <c r="K116" s="186"/>
      <c r="L116" s="186"/>
      <c r="M116" s="186"/>
      <c r="N116" s="186"/>
      <c r="O116" s="186"/>
      <c r="P116" s="186"/>
      <c r="Q116" s="186"/>
      <c r="R116" s="186"/>
      <c r="S116" s="186"/>
      <c r="T116" s="186"/>
      <c r="U116" s="186"/>
      <c r="V116" s="186"/>
      <c r="W116" s="186"/>
      <c r="X116" s="186"/>
      <c r="Y116" s="186"/>
      <c r="Z116" s="186"/>
    </row>
    <row r="117" spans="1:26" ht="12.75" customHeight="1" x14ac:dyDescent="0.25">
      <c r="A117" s="186"/>
      <c r="B117" s="186"/>
      <c r="C117" s="186"/>
      <c r="D117" s="186"/>
      <c r="E117" s="186"/>
      <c r="F117" s="186"/>
      <c r="G117" s="186"/>
      <c r="H117" s="186"/>
      <c r="I117" s="186"/>
      <c r="J117" s="186"/>
      <c r="K117" s="186"/>
      <c r="L117" s="186"/>
      <c r="M117" s="186"/>
      <c r="N117" s="186"/>
      <c r="O117" s="186"/>
      <c r="P117" s="186"/>
      <c r="Q117" s="186"/>
      <c r="R117" s="186"/>
      <c r="S117" s="186"/>
      <c r="T117" s="186"/>
      <c r="U117" s="186"/>
      <c r="V117" s="186"/>
      <c r="W117" s="186"/>
      <c r="X117" s="186"/>
      <c r="Y117" s="186"/>
      <c r="Z117" s="186"/>
    </row>
    <row r="118" spans="1:26" ht="12.75" customHeight="1" x14ac:dyDescent="0.25">
      <c r="A118" s="186"/>
      <c r="B118" s="186"/>
      <c r="C118" s="186"/>
      <c r="D118" s="186"/>
      <c r="E118" s="186"/>
      <c r="F118" s="186"/>
      <c r="G118" s="186"/>
      <c r="H118" s="186"/>
      <c r="I118" s="186"/>
      <c r="J118" s="186"/>
      <c r="K118" s="186"/>
      <c r="L118" s="186"/>
      <c r="M118" s="186"/>
      <c r="N118" s="186"/>
      <c r="O118" s="186"/>
      <c r="P118" s="186"/>
      <c r="Q118" s="186"/>
      <c r="R118" s="186"/>
      <c r="S118" s="186"/>
      <c r="T118" s="186"/>
      <c r="U118" s="186"/>
      <c r="V118" s="186"/>
      <c r="W118" s="186"/>
      <c r="X118" s="186"/>
      <c r="Y118" s="186"/>
      <c r="Z118" s="186"/>
    </row>
    <row r="119" spans="1:26" ht="12.75" customHeight="1" x14ac:dyDescent="0.25">
      <c r="A119" s="186"/>
      <c r="B119" s="186"/>
      <c r="C119" s="186"/>
      <c r="D119" s="186"/>
      <c r="E119" s="186"/>
      <c r="F119" s="186"/>
      <c r="G119" s="186"/>
      <c r="H119" s="186"/>
      <c r="I119" s="186"/>
      <c r="J119" s="186"/>
      <c r="K119" s="186"/>
      <c r="L119" s="186"/>
      <c r="M119" s="186"/>
      <c r="N119" s="186"/>
      <c r="O119" s="186"/>
      <c r="P119" s="186"/>
      <c r="Q119" s="186"/>
      <c r="R119" s="186"/>
      <c r="S119" s="186"/>
      <c r="T119" s="186"/>
      <c r="U119" s="186"/>
      <c r="V119" s="186"/>
      <c r="W119" s="186"/>
      <c r="X119" s="186"/>
      <c r="Y119" s="186"/>
      <c r="Z119" s="186"/>
    </row>
    <row r="120" spans="1:26" ht="12.75" customHeight="1" x14ac:dyDescent="0.25">
      <c r="A120" s="186"/>
      <c r="B120" s="186"/>
      <c r="C120" s="186"/>
      <c r="D120" s="186"/>
      <c r="E120" s="186"/>
      <c r="F120" s="186"/>
      <c r="G120" s="186"/>
      <c r="H120" s="186"/>
      <c r="I120" s="186"/>
      <c r="J120" s="186"/>
      <c r="K120" s="186"/>
      <c r="L120" s="186"/>
      <c r="M120" s="186"/>
      <c r="N120" s="186"/>
      <c r="O120" s="186"/>
      <c r="P120" s="186"/>
      <c r="Q120" s="186"/>
      <c r="R120" s="186"/>
      <c r="S120" s="186"/>
      <c r="T120" s="186"/>
      <c r="U120" s="186"/>
      <c r="V120" s="186"/>
      <c r="W120" s="186"/>
      <c r="X120" s="186"/>
      <c r="Y120" s="186"/>
      <c r="Z120" s="186"/>
    </row>
    <row r="121" spans="1:26" ht="12.75" customHeight="1" x14ac:dyDescent="0.25">
      <c r="A121" s="186"/>
      <c r="B121" s="186"/>
      <c r="C121" s="186"/>
      <c r="D121" s="186"/>
      <c r="E121" s="186"/>
      <c r="F121" s="186"/>
      <c r="G121" s="186"/>
      <c r="H121" s="186"/>
      <c r="I121" s="186"/>
      <c r="J121" s="186"/>
      <c r="K121" s="186"/>
      <c r="L121" s="186"/>
      <c r="M121" s="186"/>
      <c r="N121" s="186"/>
      <c r="O121" s="186"/>
      <c r="P121" s="186"/>
      <c r="Q121" s="186"/>
      <c r="R121" s="186"/>
      <c r="S121" s="186"/>
      <c r="T121" s="186"/>
      <c r="U121" s="186"/>
      <c r="V121" s="186"/>
      <c r="W121" s="186"/>
      <c r="X121" s="186"/>
      <c r="Y121" s="186"/>
      <c r="Z121" s="186"/>
    </row>
    <row r="122" spans="1:26" ht="12.75" customHeight="1" x14ac:dyDescent="0.25">
      <c r="A122" s="186"/>
      <c r="B122" s="186"/>
      <c r="C122" s="186"/>
      <c r="D122" s="186"/>
      <c r="E122" s="186"/>
      <c r="F122" s="186"/>
      <c r="G122" s="186"/>
      <c r="H122" s="186"/>
      <c r="I122" s="186"/>
      <c r="J122" s="186"/>
      <c r="K122" s="186"/>
      <c r="L122" s="186"/>
      <c r="M122" s="186"/>
      <c r="N122" s="186"/>
      <c r="O122" s="186"/>
      <c r="P122" s="186"/>
      <c r="Q122" s="186"/>
      <c r="R122" s="186"/>
      <c r="S122" s="186"/>
      <c r="T122" s="186"/>
      <c r="U122" s="186"/>
      <c r="V122" s="186"/>
      <c r="W122" s="186"/>
      <c r="X122" s="186"/>
      <c r="Y122" s="186"/>
      <c r="Z122" s="186"/>
    </row>
    <row r="123" spans="1:26" ht="12.75" customHeight="1" x14ac:dyDescent="0.25">
      <c r="A123" s="186"/>
      <c r="B123" s="186"/>
      <c r="C123" s="186"/>
      <c r="D123" s="186"/>
      <c r="E123" s="186"/>
      <c r="F123" s="186"/>
      <c r="G123" s="186"/>
      <c r="H123" s="186"/>
      <c r="I123" s="186"/>
      <c r="J123" s="186"/>
      <c r="K123" s="186"/>
      <c r="L123" s="186"/>
      <c r="M123" s="186"/>
      <c r="N123" s="186"/>
      <c r="O123" s="186"/>
      <c r="P123" s="186"/>
      <c r="Q123" s="186"/>
      <c r="R123" s="186"/>
      <c r="S123" s="186"/>
      <c r="T123" s="186"/>
      <c r="U123" s="186"/>
      <c r="V123" s="186"/>
      <c r="W123" s="186"/>
      <c r="X123" s="186"/>
      <c r="Y123" s="186"/>
      <c r="Z123" s="186"/>
    </row>
    <row r="124" spans="1:26" ht="12.75" customHeight="1" x14ac:dyDescent="0.25">
      <c r="A124" s="186"/>
      <c r="B124" s="186"/>
      <c r="C124" s="186"/>
      <c r="D124" s="186"/>
      <c r="E124" s="186"/>
      <c r="F124" s="186"/>
      <c r="G124" s="186"/>
      <c r="H124" s="186"/>
      <c r="I124" s="186"/>
      <c r="J124" s="186"/>
      <c r="K124" s="186"/>
      <c r="L124" s="186"/>
      <c r="M124" s="186"/>
      <c r="N124" s="186"/>
      <c r="O124" s="186"/>
      <c r="P124" s="186"/>
      <c r="Q124" s="186"/>
      <c r="R124" s="186"/>
      <c r="S124" s="186"/>
      <c r="T124" s="186"/>
      <c r="U124" s="186"/>
      <c r="V124" s="186"/>
      <c r="W124" s="186"/>
      <c r="X124" s="186"/>
      <c r="Y124" s="186"/>
      <c r="Z124" s="186"/>
    </row>
    <row r="125" spans="1:26" ht="12.75" customHeight="1" x14ac:dyDescent="0.25">
      <c r="A125" s="186"/>
      <c r="B125" s="186"/>
      <c r="C125" s="186"/>
      <c r="D125" s="186"/>
      <c r="E125" s="186"/>
      <c r="F125" s="186"/>
      <c r="G125" s="186"/>
      <c r="H125" s="186"/>
      <c r="I125" s="186"/>
      <c r="J125" s="186"/>
      <c r="K125" s="186"/>
      <c r="L125" s="186"/>
      <c r="M125" s="186"/>
      <c r="N125" s="186"/>
      <c r="O125" s="186"/>
      <c r="P125" s="186"/>
      <c r="Q125" s="186"/>
      <c r="R125" s="186"/>
      <c r="S125" s="186"/>
      <c r="T125" s="186"/>
      <c r="U125" s="186"/>
      <c r="V125" s="186"/>
      <c r="W125" s="186"/>
      <c r="X125" s="186"/>
      <c r="Y125" s="186"/>
      <c r="Z125" s="186"/>
    </row>
    <row r="126" spans="1:26" ht="12.75" customHeight="1" x14ac:dyDescent="0.25">
      <c r="A126" s="186"/>
      <c r="B126" s="186"/>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row>
    <row r="127" spans="1:26" ht="12.75" customHeight="1" x14ac:dyDescent="0.25">
      <c r="A127" s="186"/>
      <c r="B127" s="186"/>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row>
    <row r="128" spans="1:26" ht="12.75" customHeight="1" x14ac:dyDescent="0.25">
      <c r="A128" s="186"/>
      <c r="B128" s="186"/>
      <c r="C128" s="186"/>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row>
    <row r="129" spans="1:26" ht="12.75" customHeight="1" x14ac:dyDescent="0.25">
      <c r="A129" s="186"/>
      <c r="B129" s="186"/>
      <c r="C129" s="186"/>
      <c r="D129" s="186"/>
      <c r="E129" s="186"/>
      <c r="F129" s="186"/>
      <c r="G129" s="186"/>
      <c r="H129" s="186"/>
      <c r="I129" s="186"/>
      <c r="J129" s="186"/>
      <c r="K129" s="186"/>
      <c r="L129" s="186"/>
      <c r="M129" s="186"/>
      <c r="N129" s="186"/>
      <c r="O129" s="186"/>
      <c r="P129" s="186"/>
      <c r="Q129" s="186"/>
      <c r="R129" s="186"/>
      <c r="S129" s="186"/>
      <c r="T129" s="186"/>
      <c r="U129" s="186"/>
      <c r="V129" s="186"/>
      <c r="W129" s="186"/>
      <c r="X129" s="186"/>
      <c r="Y129" s="186"/>
      <c r="Z129" s="186"/>
    </row>
    <row r="130" spans="1:26" ht="12.75" customHeight="1" x14ac:dyDescent="0.25">
      <c r="A130" s="186"/>
      <c r="B130" s="186"/>
      <c r="C130" s="186"/>
      <c r="D130" s="186"/>
      <c r="E130" s="186"/>
      <c r="F130" s="186"/>
      <c r="G130" s="186"/>
      <c r="H130" s="186"/>
      <c r="I130" s="186"/>
      <c r="J130" s="186"/>
      <c r="K130" s="186"/>
      <c r="L130" s="186"/>
      <c r="M130" s="186"/>
      <c r="N130" s="186"/>
      <c r="O130" s="186"/>
      <c r="P130" s="186"/>
      <c r="Q130" s="186"/>
      <c r="R130" s="186"/>
      <c r="S130" s="186"/>
      <c r="T130" s="186"/>
      <c r="U130" s="186"/>
      <c r="V130" s="186"/>
      <c r="W130" s="186"/>
      <c r="X130" s="186"/>
      <c r="Y130" s="186"/>
      <c r="Z130" s="186"/>
    </row>
    <row r="131" spans="1:26" ht="12.75" customHeight="1" x14ac:dyDescent="0.25">
      <c r="A131" s="186"/>
      <c r="B131" s="186"/>
      <c r="C131" s="186"/>
      <c r="D131" s="186"/>
      <c r="E131" s="186"/>
      <c r="F131" s="186"/>
      <c r="G131" s="186"/>
      <c r="H131" s="186"/>
      <c r="I131" s="186"/>
      <c r="J131" s="186"/>
      <c r="K131" s="186"/>
      <c r="L131" s="186"/>
      <c r="M131" s="186"/>
      <c r="N131" s="186"/>
      <c r="O131" s="186"/>
      <c r="P131" s="186"/>
      <c r="Q131" s="186"/>
      <c r="R131" s="186"/>
      <c r="S131" s="186"/>
      <c r="T131" s="186"/>
      <c r="U131" s="186"/>
      <c r="V131" s="186"/>
      <c r="W131" s="186"/>
      <c r="X131" s="186"/>
      <c r="Y131" s="186"/>
      <c r="Z131" s="186"/>
    </row>
    <row r="132" spans="1:26" ht="12.75" customHeight="1" x14ac:dyDescent="0.25">
      <c r="A132" s="186"/>
      <c r="B132" s="186"/>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row>
    <row r="133" spans="1:26" ht="12.75" customHeight="1" x14ac:dyDescent="0.25">
      <c r="A133" s="186"/>
      <c r="B133" s="186"/>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row>
    <row r="134" spans="1:26" ht="12.75" customHeight="1" x14ac:dyDescent="0.25">
      <c r="A134" s="186"/>
      <c r="B134" s="186"/>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row>
    <row r="135" spans="1:26" ht="12.75" customHeight="1" x14ac:dyDescent="0.25">
      <c r="A135" s="186"/>
      <c r="B135" s="186"/>
      <c r="C135" s="186"/>
      <c r="D135" s="186"/>
      <c r="E135" s="186"/>
      <c r="F135" s="186"/>
      <c r="G135" s="186"/>
      <c r="H135" s="186"/>
      <c r="I135" s="186"/>
      <c r="J135" s="186"/>
      <c r="K135" s="186"/>
      <c r="L135" s="186"/>
      <c r="M135" s="186"/>
      <c r="N135" s="186"/>
      <c r="O135" s="186"/>
      <c r="P135" s="186"/>
      <c r="Q135" s="186"/>
      <c r="R135" s="186"/>
      <c r="S135" s="186"/>
      <c r="T135" s="186"/>
      <c r="U135" s="186"/>
      <c r="V135" s="186"/>
      <c r="W135" s="186"/>
      <c r="X135" s="186"/>
      <c r="Y135" s="186"/>
      <c r="Z135" s="186"/>
    </row>
    <row r="136" spans="1:26" ht="12.75" customHeight="1" x14ac:dyDescent="0.25">
      <c r="A136" s="186"/>
      <c r="B136" s="186"/>
      <c r="C136" s="186"/>
      <c r="D136" s="186"/>
      <c r="E136" s="186"/>
      <c r="F136" s="186"/>
      <c r="G136" s="186"/>
      <c r="H136" s="186"/>
      <c r="I136" s="186"/>
      <c r="J136" s="186"/>
      <c r="K136" s="186"/>
      <c r="L136" s="186"/>
      <c r="M136" s="186"/>
      <c r="N136" s="186"/>
      <c r="O136" s="186"/>
      <c r="P136" s="186"/>
      <c r="Q136" s="186"/>
      <c r="R136" s="186"/>
      <c r="S136" s="186"/>
      <c r="T136" s="186"/>
      <c r="U136" s="186"/>
      <c r="V136" s="186"/>
      <c r="W136" s="186"/>
      <c r="X136" s="186"/>
      <c r="Y136" s="186"/>
      <c r="Z136" s="186"/>
    </row>
    <row r="137" spans="1:26" ht="12.75" customHeight="1" x14ac:dyDescent="0.25">
      <c r="A137" s="186"/>
      <c r="B137" s="186"/>
      <c r="C137" s="186"/>
      <c r="D137" s="186"/>
      <c r="E137" s="186"/>
      <c r="F137" s="186"/>
      <c r="G137" s="186"/>
      <c r="H137" s="186"/>
      <c r="I137" s="186"/>
      <c r="J137" s="186"/>
      <c r="K137" s="186"/>
      <c r="L137" s="186"/>
      <c r="M137" s="186"/>
      <c r="N137" s="186"/>
      <c r="O137" s="186"/>
      <c r="P137" s="186"/>
      <c r="Q137" s="186"/>
      <c r="R137" s="186"/>
      <c r="S137" s="186"/>
      <c r="T137" s="186"/>
      <c r="U137" s="186"/>
      <c r="V137" s="186"/>
      <c r="W137" s="186"/>
      <c r="X137" s="186"/>
      <c r="Y137" s="186"/>
      <c r="Z137" s="186"/>
    </row>
    <row r="138" spans="1:26" ht="12.75" customHeight="1" x14ac:dyDescent="0.25">
      <c r="A138" s="186"/>
      <c r="B138" s="186"/>
      <c r="C138" s="186"/>
      <c r="D138" s="186"/>
      <c r="E138" s="186"/>
      <c r="F138" s="186"/>
      <c r="G138" s="186"/>
      <c r="H138" s="186"/>
      <c r="I138" s="186"/>
      <c r="J138" s="186"/>
      <c r="K138" s="186"/>
      <c r="L138" s="186"/>
      <c r="M138" s="186"/>
      <c r="N138" s="186"/>
      <c r="O138" s="186"/>
      <c r="P138" s="186"/>
      <c r="Q138" s="186"/>
      <c r="R138" s="186"/>
      <c r="S138" s="186"/>
      <c r="T138" s="186"/>
      <c r="U138" s="186"/>
      <c r="V138" s="186"/>
      <c r="W138" s="186"/>
      <c r="X138" s="186"/>
      <c r="Y138" s="186"/>
      <c r="Z138" s="186"/>
    </row>
    <row r="139" spans="1:26" ht="12.75" customHeight="1" x14ac:dyDescent="0.25">
      <c r="A139" s="186"/>
      <c r="B139" s="186"/>
      <c r="C139" s="186"/>
      <c r="D139" s="186"/>
      <c r="E139" s="186"/>
      <c r="F139" s="186"/>
      <c r="G139" s="186"/>
      <c r="H139" s="186"/>
      <c r="I139" s="186"/>
      <c r="J139" s="186"/>
      <c r="K139" s="186"/>
      <c r="L139" s="186"/>
      <c r="M139" s="186"/>
      <c r="N139" s="186"/>
      <c r="O139" s="186"/>
      <c r="P139" s="186"/>
      <c r="Q139" s="186"/>
      <c r="R139" s="186"/>
      <c r="S139" s="186"/>
      <c r="T139" s="186"/>
      <c r="U139" s="186"/>
      <c r="V139" s="186"/>
      <c r="W139" s="186"/>
      <c r="X139" s="186"/>
      <c r="Y139" s="186"/>
      <c r="Z139" s="186"/>
    </row>
    <row r="140" spans="1:26" ht="12.75" customHeight="1" x14ac:dyDescent="0.25">
      <c r="A140" s="186"/>
      <c r="B140" s="186"/>
      <c r="C140" s="186"/>
      <c r="D140" s="186"/>
      <c r="E140" s="186"/>
      <c r="F140" s="186"/>
      <c r="G140" s="186"/>
      <c r="H140" s="186"/>
      <c r="I140" s="186"/>
      <c r="J140" s="186"/>
      <c r="K140" s="186"/>
      <c r="L140" s="186"/>
      <c r="M140" s="186"/>
      <c r="N140" s="186"/>
      <c r="O140" s="186"/>
      <c r="P140" s="186"/>
      <c r="Q140" s="186"/>
      <c r="R140" s="186"/>
      <c r="S140" s="186"/>
      <c r="T140" s="186"/>
      <c r="U140" s="186"/>
      <c r="V140" s="186"/>
      <c r="W140" s="186"/>
      <c r="X140" s="186"/>
      <c r="Y140" s="186"/>
      <c r="Z140" s="186"/>
    </row>
    <row r="141" spans="1:26" ht="12.75" customHeight="1" x14ac:dyDescent="0.25">
      <c r="A141" s="186"/>
      <c r="B141" s="186"/>
      <c r="C141" s="186"/>
      <c r="D141" s="186"/>
      <c r="E141" s="186"/>
      <c r="F141" s="186"/>
      <c r="G141" s="186"/>
      <c r="H141" s="186"/>
      <c r="I141" s="186"/>
      <c r="J141" s="186"/>
      <c r="K141" s="186"/>
      <c r="L141" s="186"/>
      <c r="M141" s="186"/>
      <c r="N141" s="186"/>
      <c r="O141" s="186"/>
      <c r="P141" s="186"/>
      <c r="Q141" s="186"/>
      <c r="R141" s="186"/>
      <c r="S141" s="186"/>
      <c r="T141" s="186"/>
      <c r="U141" s="186"/>
      <c r="V141" s="186"/>
      <c r="W141" s="186"/>
      <c r="X141" s="186"/>
      <c r="Y141" s="186"/>
      <c r="Z141" s="186"/>
    </row>
    <row r="142" spans="1:26" ht="12.75" customHeight="1" x14ac:dyDescent="0.25">
      <c r="A142" s="186"/>
      <c r="B142" s="186"/>
      <c r="C142" s="186"/>
      <c r="D142" s="186"/>
      <c r="E142" s="186"/>
      <c r="F142" s="186"/>
      <c r="G142" s="186"/>
      <c r="H142" s="186"/>
      <c r="I142" s="186"/>
      <c r="J142" s="186"/>
      <c r="K142" s="186"/>
      <c r="L142" s="186"/>
      <c r="M142" s="186"/>
      <c r="N142" s="186"/>
      <c r="O142" s="186"/>
      <c r="P142" s="186"/>
      <c r="Q142" s="186"/>
      <c r="R142" s="186"/>
      <c r="S142" s="186"/>
      <c r="T142" s="186"/>
      <c r="U142" s="186"/>
      <c r="V142" s="186"/>
      <c r="W142" s="186"/>
      <c r="X142" s="186"/>
      <c r="Y142" s="186"/>
      <c r="Z142" s="186"/>
    </row>
    <row r="143" spans="1:26" ht="12.75" customHeight="1" x14ac:dyDescent="0.25">
      <c r="A143" s="186"/>
      <c r="B143" s="186"/>
      <c r="C143" s="186"/>
      <c r="D143" s="186"/>
      <c r="E143" s="186"/>
      <c r="F143" s="186"/>
      <c r="G143" s="186"/>
      <c r="H143" s="186"/>
      <c r="I143" s="186"/>
      <c r="J143" s="186"/>
      <c r="K143" s="186"/>
      <c r="L143" s="186"/>
      <c r="M143" s="186"/>
      <c r="N143" s="186"/>
      <c r="O143" s="186"/>
      <c r="P143" s="186"/>
      <c r="Q143" s="186"/>
      <c r="R143" s="186"/>
      <c r="S143" s="186"/>
      <c r="T143" s="186"/>
      <c r="U143" s="186"/>
      <c r="V143" s="186"/>
      <c r="W143" s="186"/>
      <c r="X143" s="186"/>
      <c r="Y143" s="186"/>
      <c r="Z143" s="186"/>
    </row>
    <row r="144" spans="1:26" ht="12.75" customHeight="1" x14ac:dyDescent="0.25">
      <c r="A144" s="186"/>
      <c r="B144" s="186"/>
      <c r="C144" s="186"/>
      <c r="D144" s="186"/>
      <c r="E144" s="186"/>
      <c r="F144" s="186"/>
      <c r="G144" s="186"/>
      <c r="H144" s="186"/>
      <c r="I144" s="186"/>
      <c r="J144" s="186"/>
      <c r="K144" s="186"/>
      <c r="L144" s="186"/>
      <c r="M144" s="186"/>
      <c r="N144" s="186"/>
      <c r="O144" s="186"/>
      <c r="P144" s="186"/>
      <c r="Q144" s="186"/>
      <c r="R144" s="186"/>
      <c r="S144" s="186"/>
      <c r="T144" s="186"/>
      <c r="U144" s="186"/>
      <c r="V144" s="186"/>
      <c r="W144" s="186"/>
      <c r="X144" s="186"/>
      <c r="Y144" s="186"/>
      <c r="Z144" s="186"/>
    </row>
    <row r="145" spans="1:26" ht="12.75" customHeight="1" x14ac:dyDescent="0.25">
      <c r="A145" s="186"/>
      <c r="B145" s="186"/>
      <c r="C145" s="186"/>
      <c r="D145" s="186"/>
      <c r="E145" s="186"/>
      <c r="F145" s="186"/>
      <c r="G145" s="186"/>
      <c r="H145" s="186"/>
      <c r="I145" s="186"/>
      <c r="J145" s="186"/>
      <c r="K145" s="186"/>
      <c r="L145" s="186"/>
      <c r="M145" s="186"/>
      <c r="N145" s="186"/>
      <c r="O145" s="186"/>
      <c r="P145" s="186"/>
      <c r="Q145" s="186"/>
      <c r="R145" s="186"/>
      <c r="S145" s="186"/>
      <c r="T145" s="186"/>
      <c r="U145" s="186"/>
      <c r="V145" s="186"/>
      <c r="W145" s="186"/>
      <c r="X145" s="186"/>
      <c r="Y145" s="186"/>
      <c r="Z145" s="186"/>
    </row>
    <row r="146" spans="1:26" ht="12.75" customHeight="1" x14ac:dyDescent="0.25">
      <c r="A146" s="186"/>
      <c r="B146" s="186"/>
      <c r="C146" s="186"/>
      <c r="D146" s="186"/>
      <c r="E146" s="186"/>
      <c r="F146" s="186"/>
      <c r="G146" s="186"/>
      <c r="H146" s="186"/>
      <c r="I146" s="186"/>
      <c r="J146" s="186"/>
      <c r="K146" s="186"/>
      <c r="L146" s="186"/>
      <c r="M146" s="186"/>
      <c r="N146" s="186"/>
      <c r="O146" s="186"/>
      <c r="P146" s="186"/>
      <c r="Q146" s="186"/>
      <c r="R146" s="186"/>
      <c r="S146" s="186"/>
      <c r="T146" s="186"/>
      <c r="U146" s="186"/>
      <c r="V146" s="186"/>
      <c r="W146" s="186"/>
      <c r="X146" s="186"/>
      <c r="Y146" s="186"/>
      <c r="Z146" s="186"/>
    </row>
    <row r="147" spans="1:26" ht="12.75" customHeight="1" x14ac:dyDescent="0.25">
      <c r="A147" s="186"/>
      <c r="B147" s="186"/>
      <c r="C147" s="186"/>
      <c r="D147" s="186"/>
      <c r="E147" s="186"/>
      <c r="F147" s="186"/>
      <c r="G147" s="186"/>
      <c r="H147" s="186"/>
      <c r="I147" s="186"/>
      <c r="J147" s="186"/>
      <c r="K147" s="186"/>
      <c r="L147" s="186"/>
      <c r="M147" s="186"/>
      <c r="N147" s="186"/>
      <c r="O147" s="186"/>
      <c r="P147" s="186"/>
      <c r="Q147" s="186"/>
      <c r="R147" s="186"/>
      <c r="S147" s="186"/>
      <c r="T147" s="186"/>
      <c r="U147" s="186"/>
      <c r="V147" s="186"/>
      <c r="W147" s="186"/>
      <c r="X147" s="186"/>
      <c r="Y147" s="186"/>
      <c r="Z147" s="186"/>
    </row>
    <row r="148" spans="1:26" ht="12.75" customHeight="1" x14ac:dyDescent="0.25">
      <c r="A148" s="186"/>
      <c r="B148" s="186"/>
      <c r="C148" s="186"/>
      <c r="D148" s="186"/>
      <c r="E148" s="186"/>
      <c r="F148" s="186"/>
      <c r="G148" s="186"/>
      <c r="H148" s="186"/>
      <c r="I148" s="186"/>
      <c r="J148" s="186"/>
      <c r="K148" s="186"/>
      <c r="L148" s="186"/>
      <c r="M148" s="186"/>
      <c r="N148" s="186"/>
      <c r="O148" s="186"/>
      <c r="P148" s="186"/>
      <c r="Q148" s="186"/>
      <c r="R148" s="186"/>
      <c r="S148" s="186"/>
      <c r="T148" s="186"/>
      <c r="U148" s="186"/>
      <c r="V148" s="186"/>
      <c r="W148" s="186"/>
      <c r="X148" s="186"/>
      <c r="Y148" s="186"/>
      <c r="Z148" s="186"/>
    </row>
    <row r="149" spans="1:26" ht="12.75" customHeight="1" x14ac:dyDescent="0.25">
      <c r="A149" s="186"/>
      <c r="B149" s="186"/>
      <c r="C149" s="186"/>
      <c r="D149" s="186"/>
      <c r="E149" s="186"/>
      <c r="F149" s="186"/>
      <c r="G149" s="186"/>
      <c r="H149" s="186"/>
      <c r="I149" s="186"/>
      <c r="J149" s="186"/>
      <c r="K149" s="186"/>
      <c r="L149" s="186"/>
      <c r="M149" s="186"/>
      <c r="N149" s="186"/>
      <c r="O149" s="186"/>
      <c r="P149" s="186"/>
      <c r="Q149" s="186"/>
      <c r="R149" s="186"/>
      <c r="S149" s="186"/>
      <c r="T149" s="186"/>
      <c r="U149" s="186"/>
      <c r="V149" s="186"/>
      <c r="W149" s="186"/>
      <c r="X149" s="186"/>
      <c r="Y149" s="186"/>
      <c r="Z149" s="186"/>
    </row>
    <row r="150" spans="1:26" ht="12.75" customHeight="1" x14ac:dyDescent="0.25">
      <c r="A150" s="186"/>
      <c r="B150" s="186"/>
      <c r="C150" s="186"/>
      <c r="D150" s="186"/>
      <c r="E150" s="186"/>
      <c r="F150" s="186"/>
      <c r="G150" s="186"/>
      <c r="H150" s="186"/>
      <c r="I150" s="186"/>
      <c r="J150" s="186"/>
      <c r="K150" s="186"/>
      <c r="L150" s="186"/>
      <c r="M150" s="186"/>
      <c r="N150" s="186"/>
      <c r="O150" s="186"/>
      <c r="P150" s="186"/>
      <c r="Q150" s="186"/>
      <c r="R150" s="186"/>
      <c r="S150" s="186"/>
      <c r="T150" s="186"/>
      <c r="U150" s="186"/>
      <c r="V150" s="186"/>
      <c r="W150" s="186"/>
      <c r="X150" s="186"/>
      <c r="Y150" s="186"/>
      <c r="Z150" s="186"/>
    </row>
    <row r="151" spans="1:26" ht="12.75" customHeight="1" x14ac:dyDescent="0.25">
      <c r="A151" s="186"/>
      <c r="B151" s="186"/>
      <c r="C151" s="186"/>
      <c r="D151" s="186"/>
      <c r="E151" s="186"/>
      <c r="F151" s="186"/>
      <c r="G151" s="186"/>
      <c r="H151" s="186"/>
      <c r="I151" s="186"/>
      <c r="J151" s="186"/>
      <c r="K151" s="186"/>
      <c r="L151" s="186"/>
      <c r="M151" s="186"/>
      <c r="N151" s="186"/>
      <c r="O151" s="186"/>
      <c r="P151" s="186"/>
      <c r="Q151" s="186"/>
      <c r="R151" s="186"/>
      <c r="S151" s="186"/>
      <c r="T151" s="186"/>
      <c r="U151" s="186"/>
      <c r="V151" s="186"/>
      <c r="W151" s="186"/>
      <c r="X151" s="186"/>
      <c r="Y151" s="186"/>
      <c r="Z151" s="186"/>
    </row>
    <row r="152" spans="1:26" ht="12.75" customHeight="1" x14ac:dyDescent="0.25">
      <c r="A152" s="186"/>
      <c r="B152" s="186"/>
      <c r="C152" s="186"/>
      <c r="D152" s="186"/>
      <c r="E152" s="186"/>
      <c r="F152" s="186"/>
      <c r="G152" s="186"/>
      <c r="H152" s="186"/>
      <c r="I152" s="186"/>
      <c r="J152" s="186"/>
      <c r="K152" s="186"/>
      <c r="L152" s="186"/>
      <c r="M152" s="186"/>
      <c r="N152" s="186"/>
      <c r="O152" s="186"/>
      <c r="P152" s="186"/>
      <c r="Q152" s="186"/>
      <c r="R152" s="186"/>
      <c r="S152" s="186"/>
      <c r="T152" s="186"/>
      <c r="U152" s="186"/>
      <c r="V152" s="186"/>
      <c r="W152" s="186"/>
      <c r="X152" s="186"/>
      <c r="Y152" s="186"/>
      <c r="Z152" s="186"/>
    </row>
    <row r="153" spans="1:26" ht="12.75" customHeight="1" x14ac:dyDescent="0.25">
      <c r="A153" s="186"/>
      <c r="B153" s="186"/>
      <c r="C153" s="186"/>
      <c r="D153" s="186"/>
      <c r="E153" s="186"/>
      <c r="F153" s="186"/>
      <c r="G153" s="186"/>
      <c r="H153" s="186"/>
      <c r="I153" s="186"/>
      <c r="J153" s="186"/>
      <c r="K153" s="186"/>
      <c r="L153" s="186"/>
      <c r="M153" s="186"/>
      <c r="N153" s="186"/>
      <c r="O153" s="186"/>
      <c r="P153" s="186"/>
      <c r="Q153" s="186"/>
      <c r="R153" s="186"/>
      <c r="S153" s="186"/>
      <c r="T153" s="186"/>
      <c r="U153" s="186"/>
      <c r="V153" s="186"/>
      <c r="W153" s="186"/>
      <c r="X153" s="186"/>
      <c r="Y153" s="186"/>
      <c r="Z153" s="186"/>
    </row>
    <row r="154" spans="1:26" ht="12.75" customHeight="1" x14ac:dyDescent="0.25">
      <c r="A154" s="186"/>
      <c r="B154" s="186"/>
      <c r="C154" s="186"/>
      <c r="D154" s="186"/>
      <c r="E154" s="186"/>
      <c r="F154" s="186"/>
      <c r="G154" s="186"/>
      <c r="H154" s="186"/>
      <c r="I154" s="186"/>
      <c r="J154" s="186"/>
      <c r="K154" s="186"/>
      <c r="L154" s="186"/>
      <c r="M154" s="186"/>
      <c r="N154" s="186"/>
      <c r="O154" s="186"/>
      <c r="P154" s="186"/>
      <c r="Q154" s="186"/>
      <c r="R154" s="186"/>
      <c r="S154" s="186"/>
      <c r="T154" s="186"/>
      <c r="U154" s="186"/>
      <c r="V154" s="186"/>
      <c r="W154" s="186"/>
      <c r="X154" s="186"/>
      <c r="Y154" s="186"/>
      <c r="Z154" s="186"/>
    </row>
    <row r="155" spans="1:26" ht="12.75" customHeight="1" x14ac:dyDescent="0.25">
      <c r="A155" s="186"/>
      <c r="B155" s="186"/>
      <c r="C155" s="186"/>
      <c r="D155" s="186"/>
      <c r="E155" s="186"/>
      <c r="F155" s="186"/>
      <c r="G155" s="186"/>
      <c r="H155" s="186"/>
      <c r="I155" s="186"/>
      <c r="J155" s="186"/>
      <c r="K155" s="186"/>
      <c r="L155" s="186"/>
      <c r="M155" s="186"/>
      <c r="N155" s="186"/>
      <c r="O155" s="186"/>
      <c r="P155" s="186"/>
      <c r="Q155" s="186"/>
      <c r="R155" s="186"/>
      <c r="S155" s="186"/>
      <c r="T155" s="186"/>
      <c r="U155" s="186"/>
      <c r="V155" s="186"/>
      <c r="W155" s="186"/>
      <c r="X155" s="186"/>
      <c r="Y155" s="186"/>
      <c r="Z155" s="186"/>
    </row>
    <row r="156" spans="1:26" ht="12.75" customHeight="1" x14ac:dyDescent="0.25">
      <c r="A156" s="186"/>
      <c r="B156" s="186"/>
      <c r="C156" s="186"/>
      <c r="D156" s="186"/>
      <c r="E156" s="186"/>
      <c r="F156" s="186"/>
      <c r="G156" s="186"/>
      <c r="H156" s="186"/>
      <c r="I156" s="186"/>
      <c r="J156" s="186"/>
      <c r="K156" s="186"/>
      <c r="L156" s="186"/>
      <c r="M156" s="186"/>
      <c r="N156" s="186"/>
      <c r="O156" s="186"/>
      <c r="P156" s="186"/>
      <c r="Q156" s="186"/>
      <c r="R156" s="186"/>
      <c r="S156" s="186"/>
      <c r="T156" s="186"/>
      <c r="U156" s="186"/>
      <c r="V156" s="186"/>
      <c r="W156" s="186"/>
      <c r="X156" s="186"/>
      <c r="Y156" s="186"/>
      <c r="Z156" s="186"/>
    </row>
    <row r="157" spans="1:26" ht="12.75" customHeight="1" x14ac:dyDescent="0.25">
      <c r="A157" s="186"/>
      <c r="B157" s="186"/>
      <c r="C157" s="186"/>
      <c r="D157" s="186"/>
      <c r="E157" s="186"/>
      <c r="F157" s="186"/>
      <c r="G157" s="186"/>
      <c r="H157" s="186"/>
      <c r="I157" s="186"/>
      <c r="J157" s="186"/>
      <c r="K157" s="186"/>
      <c r="L157" s="186"/>
      <c r="M157" s="186"/>
      <c r="N157" s="186"/>
      <c r="O157" s="186"/>
      <c r="P157" s="186"/>
      <c r="Q157" s="186"/>
      <c r="R157" s="186"/>
      <c r="S157" s="186"/>
      <c r="T157" s="186"/>
      <c r="U157" s="186"/>
      <c r="V157" s="186"/>
      <c r="W157" s="186"/>
      <c r="X157" s="186"/>
      <c r="Y157" s="186"/>
      <c r="Z157" s="186"/>
    </row>
    <row r="158" spans="1:26" ht="12.75" customHeight="1" x14ac:dyDescent="0.25">
      <c r="A158" s="186"/>
      <c r="B158" s="186"/>
      <c r="C158" s="186"/>
      <c r="D158" s="186"/>
      <c r="E158" s="186"/>
      <c r="F158" s="186"/>
      <c r="G158" s="186"/>
      <c r="H158" s="186"/>
      <c r="I158" s="186"/>
      <c r="J158" s="186"/>
      <c r="K158" s="186"/>
      <c r="L158" s="186"/>
      <c r="M158" s="186"/>
      <c r="N158" s="186"/>
      <c r="O158" s="186"/>
      <c r="P158" s="186"/>
      <c r="Q158" s="186"/>
      <c r="R158" s="186"/>
      <c r="S158" s="186"/>
      <c r="T158" s="186"/>
      <c r="U158" s="186"/>
      <c r="V158" s="186"/>
      <c r="W158" s="186"/>
      <c r="X158" s="186"/>
      <c r="Y158" s="186"/>
      <c r="Z158" s="186"/>
    </row>
    <row r="159" spans="1:26" ht="12.75" customHeight="1" x14ac:dyDescent="0.25">
      <c r="A159" s="186"/>
      <c r="B159" s="186"/>
      <c r="C159" s="186"/>
      <c r="D159" s="186"/>
      <c r="E159" s="186"/>
      <c r="F159" s="186"/>
      <c r="G159" s="186"/>
      <c r="H159" s="186"/>
      <c r="I159" s="186"/>
      <c r="J159" s="186"/>
      <c r="K159" s="186"/>
      <c r="L159" s="186"/>
      <c r="M159" s="186"/>
      <c r="N159" s="186"/>
      <c r="O159" s="186"/>
      <c r="P159" s="186"/>
      <c r="Q159" s="186"/>
      <c r="R159" s="186"/>
      <c r="S159" s="186"/>
      <c r="T159" s="186"/>
      <c r="U159" s="186"/>
      <c r="V159" s="186"/>
      <c r="W159" s="186"/>
      <c r="X159" s="186"/>
      <c r="Y159" s="186"/>
      <c r="Z159" s="186"/>
    </row>
    <row r="160" spans="1:26" ht="12.75" customHeight="1" x14ac:dyDescent="0.25">
      <c r="A160" s="186"/>
      <c r="B160" s="186"/>
      <c r="C160" s="186"/>
      <c r="D160" s="186"/>
      <c r="E160" s="186"/>
      <c r="F160" s="186"/>
      <c r="G160" s="186"/>
      <c r="H160" s="186"/>
      <c r="I160" s="186"/>
      <c r="J160" s="186"/>
      <c r="K160" s="186"/>
      <c r="L160" s="186"/>
      <c r="M160" s="186"/>
      <c r="N160" s="186"/>
      <c r="O160" s="186"/>
      <c r="P160" s="186"/>
      <c r="Q160" s="186"/>
      <c r="R160" s="186"/>
      <c r="S160" s="186"/>
      <c r="T160" s="186"/>
      <c r="U160" s="186"/>
      <c r="V160" s="186"/>
      <c r="W160" s="186"/>
      <c r="X160" s="186"/>
      <c r="Y160" s="186"/>
      <c r="Z160" s="186"/>
    </row>
    <row r="161" spans="1:26" ht="12.75" customHeight="1" x14ac:dyDescent="0.25">
      <c r="A161" s="186"/>
      <c r="B161" s="186"/>
      <c r="C161" s="186"/>
      <c r="D161" s="186"/>
      <c r="E161" s="186"/>
      <c r="F161" s="186"/>
      <c r="G161" s="186"/>
      <c r="H161" s="186"/>
      <c r="I161" s="186"/>
      <c r="J161" s="186"/>
      <c r="K161" s="186"/>
      <c r="L161" s="186"/>
      <c r="M161" s="186"/>
      <c r="N161" s="186"/>
      <c r="O161" s="186"/>
      <c r="P161" s="186"/>
      <c r="Q161" s="186"/>
      <c r="R161" s="186"/>
      <c r="S161" s="186"/>
      <c r="T161" s="186"/>
      <c r="U161" s="186"/>
      <c r="V161" s="186"/>
      <c r="W161" s="186"/>
      <c r="X161" s="186"/>
      <c r="Y161" s="186"/>
      <c r="Z161" s="186"/>
    </row>
    <row r="162" spans="1:26" ht="12.75" customHeight="1" x14ac:dyDescent="0.25">
      <c r="A162" s="186"/>
      <c r="B162" s="186"/>
      <c r="C162" s="186"/>
      <c r="D162" s="186"/>
      <c r="E162" s="186"/>
      <c r="F162" s="186"/>
      <c r="G162" s="186"/>
      <c r="H162" s="186"/>
      <c r="I162" s="186"/>
      <c r="J162" s="186"/>
      <c r="K162" s="186"/>
      <c r="L162" s="186"/>
      <c r="M162" s="186"/>
      <c r="N162" s="186"/>
      <c r="O162" s="186"/>
      <c r="P162" s="186"/>
      <c r="Q162" s="186"/>
      <c r="R162" s="186"/>
      <c r="S162" s="186"/>
      <c r="T162" s="186"/>
      <c r="U162" s="186"/>
      <c r="V162" s="186"/>
      <c r="W162" s="186"/>
      <c r="X162" s="186"/>
      <c r="Y162" s="186"/>
      <c r="Z162" s="186"/>
    </row>
    <row r="163" spans="1:26" ht="12.75" customHeight="1" x14ac:dyDescent="0.25">
      <c r="A163" s="186"/>
      <c r="B163" s="186"/>
      <c r="C163" s="186"/>
      <c r="D163" s="186"/>
      <c r="E163" s="186"/>
      <c r="F163" s="186"/>
      <c r="G163" s="186"/>
      <c r="H163" s="186"/>
      <c r="I163" s="186"/>
      <c r="J163" s="186"/>
      <c r="K163" s="186"/>
      <c r="L163" s="186"/>
      <c r="M163" s="186"/>
      <c r="N163" s="186"/>
      <c r="O163" s="186"/>
      <c r="P163" s="186"/>
      <c r="Q163" s="186"/>
      <c r="R163" s="186"/>
      <c r="S163" s="186"/>
      <c r="T163" s="186"/>
      <c r="U163" s="186"/>
      <c r="V163" s="186"/>
      <c r="W163" s="186"/>
      <c r="X163" s="186"/>
      <c r="Y163" s="186"/>
      <c r="Z163" s="186"/>
    </row>
    <row r="164" spans="1:26" ht="12.75" customHeight="1" x14ac:dyDescent="0.25">
      <c r="A164" s="186"/>
      <c r="B164" s="186"/>
      <c r="C164" s="186"/>
      <c r="D164" s="186"/>
      <c r="E164" s="186"/>
      <c r="F164" s="186"/>
      <c r="G164" s="186"/>
      <c r="H164" s="186"/>
      <c r="I164" s="186"/>
      <c r="J164" s="186"/>
      <c r="K164" s="186"/>
      <c r="L164" s="186"/>
      <c r="M164" s="186"/>
      <c r="N164" s="186"/>
      <c r="O164" s="186"/>
      <c r="P164" s="186"/>
      <c r="Q164" s="186"/>
      <c r="R164" s="186"/>
      <c r="S164" s="186"/>
      <c r="T164" s="186"/>
      <c r="U164" s="186"/>
      <c r="V164" s="186"/>
      <c r="W164" s="186"/>
      <c r="X164" s="186"/>
      <c r="Y164" s="186"/>
      <c r="Z164" s="186"/>
    </row>
    <row r="165" spans="1:26" ht="12.75" customHeight="1" x14ac:dyDescent="0.25">
      <c r="A165" s="186"/>
      <c r="B165" s="186"/>
      <c r="C165" s="186"/>
      <c r="D165" s="186"/>
      <c r="E165" s="186"/>
      <c r="F165" s="186"/>
      <c r="G165" s="186"/>
      <c r="H165" s="186"/>
      <c r="I165" s="186"/>
      <c r="J165" s="186"/>
      <c r="K165" s="186"/>
      <c r="L165" s="186"/>
      <c r="M165" s="186"/>
      <c r="N165" s="186"/>
      <c r="O165" s="186"/>
      <c r="P165" s="186"/>
      <c r="Q165" s="186"/>
      <c r="R165" s="186"/>
      <c r="S165" s="186"/>
      <c r="T165" s="186"/>
      <c r="U165" s="186"/>
      <c r="V165" s="186"/>
      <c r="W165" s="186"/>
      <c r="X165" s="186"/>
      <c r="Y165" s="186"/>
      <c r="Z165" s="186"/>
    </row>
    <row r="166" spans="1:26" ht="12.75" customHeight="1" x14ac:dyDescent="0.25">
      <c r="A166" s="186"/>
      <c r="B166" s="186"/>
      <c r="C166" s="186"/>
      <c r="D166" s="186"/>
      <c r="E166" s="186"/>
      <c r="F166" s="186"/>
      <c r="G166" s="186"/>
      <c r="H166" s="186"/>
      <c r="I166" s="186"/>
      <c r="J166" s="186"/>
      <c r="K166" s="186"/>
      <c r="L166" s="186"/>
      <c r="M166" s="186"/>
      <c r="N166" s="186"/>
      <c r="O166" s="186"/>
      <c r="P166" s="186"/>
      <c r="Q166" s="186"/>
      <c r="R166" s="186"/>
      <c r="S166" s="186"/>
      <c r="T166" s="186"/>
      <c r="U166" s="186"/>
      <c r="V166" s="186"/>
      <c r="W166" s="186"/>
      <c r="X166" s="186"/>
      <c r="Y166" s="186"/>
      <c r="Z166" s="186"/>
    </row>
    <row r="167" spans="1:26" ht="12.75" customHeight="1" x14ac:dyDescent="0.25">
      <c r="A167" s="186"/>
      <c r="B167" s="186"/>
      <c r="C167" s="186"/>
      <c r="D167" s="186"/>
      <c r="E167" s="186"/>
      <c r="F167" s="186"/>
      <c r="G167" s="186"/>
      <c r="H167" s="186"/>
      <c r="I167" s="186"/>
      <c r="J167" s="186"/>
      <c r="K167" s="186"/>
      <c r="L167" s="186"/>
      <c r="M167" s="186"/>
      <c r="N167" s="186"/>
      <c r="O167" s="186"/>
      <c r="P167" s="186"/>
      <c r="Q167" s="186"/>
      <c r="R167" s="186"/>
      <c r="S167" s="186"/>
      <c r="T167" s="186"/>
      <c r="U167" s="186"/>
      <c r="V167" s="186"/>
      <c r="W167" s="186"/>
      <c r="X167" s="186"/>
      <c r="Y167" s="186"/>
      <c r="Z167" s="186"/>
    </row>
    <row r="168" spans="1:26" ht="12.75" customHeight="1" x14ac:dyDescent="0.25">
      <c r="A168" s="186"/>
      <c r="B168" s="186"/>
      <c r="C168" s="186"/>
      <c r="D168" s="186"/>
      <c r="E168" s="186"/>
      <c r="F168" s="186"/>
      <c r="G168" s="186"/>
      <c r="H168" s="186"/>
      <c r="I168" s="186"/>
      <c r="J168" s="186"/>
      <c r="K168" s="186"/>
      <c r="L168" s="186"/>
      <c r="M168" s="186"/>
      <c r="N168" s="186"/>
      <c r="O168" s="186"/>
      <c r="P168" s="186"/>
      <c r="Q168" s="186"/>
      <c r="R168" s="186"/>
      <c r="S168" s="186"/>
      <c r="T168" s="186"/>
      <c r="U168" s="186"/>
      <c r="V168" s="186"/>
      <c r="W168" s="186"/>
      <c r="X168" s="186"/>
      <c r="Y168" s="186"/>
      <c r="Z168" s="186"/>
    </row>
    <row r="169" spans="1:26" ht="12.75" customHeight="1" x14ac:dyDescent="0.25">
      <c r="A169" s="186"/>
      <c r="B169" s="186"/>
      <c r="C169" s="186"/>
      <c r="D169" s="186"/>
      <c r="E169" s="186"/>
      <c r="F169" s="186"/>
      <c r="G169" s="186"/>
      <c r="H169" s="186"/>
      <c r="I169" s="186"/>
      <c r="J169" s="186"/>
      <c r="K169" s="186"/>
      <c r="L169" s="186"/>
      <c r="M169" s="186"/>
      <c r="N169" s="186"/>
      <c r="O169" s="186"/>
      <c r="P169" s="186"/>
      <c r="Q169" s="186"/>
      <c r="R169" s="186"/>
      <c r="S169" s="186"/>
      <c r="T169" s="186"/>
      <c r="U169" s="186"/>
      <c r="V169" s="186"/>
      <c r="W169" s="186"/>
      <c r="X169" s="186"/>
      <c r="Y169" s="186"/>
      <c r="Z169" s="186"/>
    </row>
    <row r="170" spans="1:26" ht="12.75" customHeight="1" x14ac:dyDescent="0.25">
      <c r="A170" s="186"/>
      <c r="B170" s="186"/>
      <c r="C170" s="186"/>
      <c r="D170" s="186"/>
      <c r="E170" s="186"/>
      <c r="F170" s="186"/>
      <c r="G170" s="186"/>
      <c r="H170" s="186"/>
      <c r="I170" s="186"/>
      <c r="J170" s="186"/>
      <c r="K170" s="186"/>
      <c r="L170" s="186"/>
      <c r="M170" s="186"/>
      <c r="N170" s="186"/>
      <c r="O170" s="186"/>
      <c r="P170" s="186"/>
      <c r="Q170" s="186"/>
      <c r="R170" s="186"/>
      <c r="S170" s="186"/>
      <c r="T170" s="186"/>
      <c r="U170" s="186"/>
      <c r="V170" s="186"/>
      <c r="W170" s="186"/>
      <c r="X170" s="186"/>
      <c r="Y170" s="186"/>
      <c r="Z170" s="186"/>
    </row>
    <row r="171" spans="1:26" ht="12.75" customHeight="1" x14ac:dyDescent="0.25">
      <c r="A171" s="186"/>
      <c r="B171" s="186"/>
      <c r="C171" s="186"/>
      <c r="D171" s="186"/>
      <c r="E171" s="186"/>
      <c r="F171" s="186"/>
      <c r="G171" s="186"/>
      <c r="H171" s="186"/>
      <c r="I171" s="186"/>
      <c r="J171" s="186"/>
      <c r="K171" s="186"/>
      <c r="L171" s="186"/>
      <c r="M171" s="186"/>
      <c r="N171" s="186"/>
      <c r="O171" s="186"/>
      <c r="P171" s="186"/>
      <c r="Q171" s="186"/>
      <c r="R171" s="186"/>
      <c r="S171" s="186"/>
      <c r="T171" s="186"/>
      <c r="U171" s="186"/>
      <c r="V171" s="186"/>
      <c r="W171" s="186"/>
      <c r="X171" s="186"/>
      <c r="Y171" s="186"/>
      <c r="Z171" s="186"/>
    </row>
    <row r="172" spans="1:26" ht="12.75" customHeight="1" x14ac:dyDescent="0.25">
      <c r="A172" s="186"/>
      <c r="B172" s="186"/>
      <c r="C172" s="186"/>
      <c r="D172" s="186"/>
      <c r="E172" s="186"/>
      <c r="F172" s="186"/>
      <c r="G172" s="186"/>
      <c r="H172" s="186"/>
      <c r="I172" s="186"/>
      <c r="J172" s="186"/>
      <c r="K172" s="186"/>
      <c r="L172" s="186"/>
      <c r="M172" s="186"/>
      <c r="N172" s="186"/>
      <c r="O172" s="186"/>
      <c r="P172" s="186"/>
      <c r="Q172" s="186"/>
      <c r="R172" s="186"/>
      <c r="S172" s="186"/>
      <c r="T172" s="186"/>
      <c r="U172" s="186"/>
      <c r="V172" s="186"/>
      <c r="W172" s="186"/>
      <c r="X172" s="186"/>
      <c r="Y172" s="186"/>
      <c r="Z172" s="186"/>
    </row>
    <row r="173" spans="1:26" ht="12.75" customHeight="1" x14ac:dyDescent="0.25">
      <c r="A173" s="186"/>
      <c r="B173" s="186"/>
      <c r="C173" s="186"/>
      <c r="D173" s="186"/>
      <c r="E173" s="186"/>
      <c r="F173" s="186"/>
      <c r="G173" s="186"/>
      <c r="H173" s="186"/>
      <c r="I173" s="186"/>
      <c r="J173" s="186"/>
      <c r="K173" s="186"/>
      <c r="L173" s="186"/>
      <c r="M173" s="186"/>
      <c r="N173" s="186"/>
      <c r="O173" s="186"/>
      <c r="P173" s="186"/>
      <c r="Q173" s="186"/>
      <c r="R173" s="186"/>
      <c r="S173" s="186"/>
      <c r="T173" s="186"/>
      <c r="U173" s="186"/>
      <c r="V173" s="186"/>
      <c r="W173" s="186"/>
      <c r="X173" s="186"/>
      <c r="Y173" s="186"/>
      <c r="Z173" s="186"/>
    </row>
    <row r="174" spans="1:26" ht="12.75" customHeight="1" x14ac:dyDescent="0.25">
      <c r="A174" s="186"/>
      <c r="B174" s="186"/>
      <c r="C174" s="186"/>
      <c r="D174" s="186"/>
      <c r="E174" s="186"/>
      <c r="F174" s="186"/>
      <c r="G174" s="186"/>
      <c r="H174" s="186"/>
      <c r="I174" s="186"/>
      <c r="J174" s="186"/>
      <c r="K174" s="186"/>
      <c r="L174" s="186"/>
      <c r="M174" s="186"/>
      <c r="N174" s="186"/>
      <c r="O174" s="186"/>
      <c r="P174" s="186"/>
      <c r="Q174" s="186"/>
      <c r="R174" s="186"/>
      <c r="S174" s="186"/>
      <c r="T174" s="186"/>
      <c r="U174" s="186"/>
      <c r="V174" s="186"/>
      <c r="W174" s="186"/>
      <c r="X174" s="186"/>
      <c r="Y174" s="186"/>
      <c r="Z174" s="186"/>
    </row>
    <row r="175" spans="1:26" ht="12.75" customHeight="1" x14ac:dyDescent="0.25">
      <c r="A175" s="186"/>
      <c r="B175" s="186"/>
      <c r="C175" s="186"/>
      <c r="D175" s="186"/>
      <c r="E175" s="186"/>
      <c r="F175" s="186"/>
      <c r="G175" s="186"/>
      <c r="H175" s="186"/>
      <c r="I175" s="186"/>
      <c r="J175" s="186"/>
      <c r="K175" s="186"/>
      <c r="L175" s="186"/>
      <c r="M175" s="186"/>
      <c r="N175" s="186"/>
      <c r="O175" s="186"/>
      <c r="P175" s="186"/>
      <c r="Q175" s="186"/>
      <c r="R175" s="186"/>
      <c r="S175" s="186"/>
      <c r="T175" s="186"/>
      <c r="U175" s="186"/>
      <c r="V175" s="186"/>
      <c r="W175" s="186"/>
      <c r="X175" s="186"/>
      <c r="Y175" s="186"/>
      <c r="Z175" s="186"/>
    </row>
    <row r="176" spans="1:26" ht="12.75" customHeight="1" x14ac:dyDescent="0.25">
      <c r="A176" s="186"/>
      <c r="B176" s="186"/>
      <c r="C176" s="186"/>
      <c r="D176" s="186"/>
      <c r="E176" s="186"/>
      <c r="F176" s="186"/>
      <c r="G176" s="186"/>
      <c r="H176" s="186"/>
      <c r="I176" s="186"/>
      <c r="J176" s="186"/>
      <c r="K176" s="186"/>
      <c r="L176" s="186"/>
      <c r="M176" s="186"/>
      <c r="N176" s="186"/>
      <c r="O176" s="186"/>
      <c r="P176" s="186"/>
      <c r="Q176" s="186"/>
      <c r="R176" s="186"/>
      <c r="S176" s="186"/>
      <c r="T176" s="186"/>
      <c r="U176" s="186"/>
      <c r="V176" s="186"/>
      <c r="W176" s="186"/>
      <c r="X176" s="186"/>
      <c r="Y176" s="186"/>
      <c r="Z176" s="186"/>
    </row>
    <row r="177" spans="1:26" ht="12.75" customHeight="1" x14ac:dyDescent="0.25">
      <c r="A177" s="186"/>
      <c r="B177" s="186"/>
      <c r="C177" s="186"/>
      <c r="D177" s="186"/>
      <c r="E177" s="186"/>
      <c r="F177" s="186"/>
      <c r="G177" s="186"/>
      <c r="H177" s="186"/>
      <c r="I177" s="186"/>
      <c r="J177" s="186"/>
      <c r="K177" s="186"/>
      <c r="L177" s="186"/>
      <c r="M177" s="186"/>
      <c r="N177" s="186"/>
      <c r="O177" s="186"/>
      <c r="P177" s="186"/>
      <c r="Q177" s="186"/>
      <c r="R177" s="186"/>
      <c r="S177" s="186"/>
      <c r="T177" s="186"/>
      <c r="U177" s="186"/>
      <c r="V177" s="186"/>
      <c r="W177" s="186"/>
      <c r="X177" s="186"/>
      <c r="Y177" s="186"/>
      <c r="Z177" s="186"/>
    </row>
    <row r="178" spans="1:26" ht="12.75" customHeight="1" x14ac:dyDescent="0.25">
      <c r="A178" s="186"/>
      <c r="B178" s="186"/>
      <c r="C178" s="186"/>
      <c r="D178" s="186"/>
      <c r="E178" s="186"/>
      <c r="F178" s="186"/>
      <c r="G178" s="186"/>
      <c r="H178" s="186"/>
      <c r="I178" s="186"/>
      <c r="J178" s="186"/>
      <c r="K178" s="186"/>
      <c r="L178" s="186"/>
      <c r="M178" s="186"/>
      <c r="N178" s="186"/>
      <c r="O178" s="186"/>
      <c r="P178" s="186"/>
      <c r="Q178" s="186"/>
      <c r="R178" s="186"/>
      <c r="S178" s="186"/>
      <c r="T178" s="186"/>
      <c r="U178" s="186"/>
      <c r="V178" s="186"/>
      <c r="W178" s="186"/>
      <c r="X178" s="186"/>
      <c r="Y178" s="186"/>
      <c r="Z178" s="186"/>
    </row>
    <row r="179" spans="1:26" ht="12.75" customHeight="1" x14ac:dyDescent="0.25">
      <c r="A179" s="186"/>
      <c r="B179" s="186"/>
      <c r="C179" s="186"/>
      <c r="D179" s="186"/>
      <c r="E179" s="186"/>
      <c r="F179" s="186"/>
      <c r="G179" s="186"/>
      <c r="H179" s="186"/>
      <c r="I179" s="186"/>
      <c r="J179" s="186"/>
      <c r="K179" s="186"/>
      <c r="L179" s="186"/>
      <c r="M179" s="186"/>
      <c r="N179" s="186"/>
      <c r="O179" s="186"/>
      <c r="P179" s="186"/>
      <c r="Q179" s="186"/>
      <c r="R179" s="186"/>
      <c r="S179" s="186"/>
      <c r="T179" s="186"/>
      <c r="U179" s="186"/>
      <c r="V179" s="186"/>
      <c r="W179" s="186"/>
      <c r="X179" s="186"/>
      <c r="Y179" s="186"/>
      <c r="Z179" s="186"/>
    </row>
    <row r="180" spans="1:26" ht="12.75" customHeight="1" x14ac:dyDescent="0.25">
      <c r="A180" s="186"/>
      <c r="B180" s="186"/>
      <c r="C180" s="186"/>
      <c r="D180" s="186"/>
      <c r="E180" s="186"/>
      <c r="F180" s="186"/>
      <c r="G180" s="186"/>
      <c r="H180" s="186"/>
      <c r="I180" s="186"/>
      <c r="J180" s="186"/>
      <c r="K180" s="186"/>
      <c r="L180" s="186"/>
      <c r="M180" s="186"/>
      <c r="N180" s="186"/>
      <c r="O180" s="186"/>
      <c r="P180" s="186"/>
      <c r="Q180" s="186"/>
      <c r="R180" s="186"/>
      <c r="S180" s="186"/>
      <c r="T180" s="186"/>
      <c r="U180" s="186"/>
      <c r="V180" s="186"/>
      <c r="W180" s="186"/>
      <c r="X180" s="186"/>
      <c r="Y180" s="186"/>
      <c r="Z180" s="186"/>
    </row>
    <row r="181" spans="1:26" ht="12.75" customHeight="1" x14ac:dyDescent="0.25">
      <c r="A181" s="186"/>
      <c r="B181" s="186"/>
      <c r="C181" s="186"/>
      <c r="D181" s="186"/>
      <c r="E181" s="186"/>
      <c r="F181" s="186"/>
      <c r="G181" s="186"/>
      <c r="H181" s="186"/>
      <c r="I181" s="186"/>
      <c r="J181" s="186"/>
      <c r="K181" s="186"/>
      <c r="L181" s="186"/>
      <c r="M181" s="186"/>
      <c r="N181" s="186"/>
      <c r="O181" s="186"/>
      <c r="P181" s="186"/>
      <c r="Q181" s="186"/>
      <c r="R181" s="186"/>
      <c r="S181" s="186"/>
      <c r="T181" s="186"/>
      <c r="U181" s="186"/>
      <c r="V181" s="186"/>
      <c r="W181" s="186"/>
      <c r="X181" s="186"/>
      <c r="Y181" s="186"/>
      <c r="Z181" s="186"/>
    </row>
    <row r="182" spans="1:26" ht="12.75" customHeight="1" x14ac:dyDescent="0.25">
      <c r="A182" s="186"/>
      <c r="B182" s="186"/>
      <c r="C182" s="186"/>
      <c r="D182" s="186"/>
      <c r="E182" s="186"/>
      <c r="F182" s="186"/>
      <c r="G182" s="186"/>
      <c r="H182" s="186"/>
      <c r="I182" s="186"/>
      <c r="J182" s="186"/>
      <c r="K182" s="186"/>
      <c r="L182" s="186"/>
      <c r="M182" s="186"/>
      <c r="N182" s="186"/>
      <c r="O182" s="186"/>
      <c r="P182" s="186"/>
      <c r="Q182" s="186"/>
      <c r="R182" s="186"/>
      <c r="S182" s="186"/>
      <c r="T182" s="186"/>
      <c r="U182" s="186"/>
      <c r="V182" s="186"/>
      <c r="W182" s="186"/>
      <c r="X182" s="186"/>
      <c r="Y182" s="186"/>
      <c r="Z182" s="186"/>
    </row>
    <row r="183" spans="1:26" ht="12.75" customHeight="1" x14ac:dyDescent="0.25">
      <c r="A183" s="186"/>
      <c r="B183" s="186"/>
      <c r="C183" s="186"/>
      <c r="D183" s="186"/>
      <c r="E183" s="186"/>
      <c r="F183" s="186"/>
      <c r="G183" s="186"/>
      <c r="H183" s="186"/>
      <c r="I183" s="186"/>
      <c r="J183" s="186"/>
      <c r="K183" s="186"/>
      <c r="L183" s="186"/>
      <c r="M183" s="186"/>
      <c r="N183" s="186"/>
      <c r="O183" s="186"/>
      <c r="P183" s="186"/>
      <c r="Q183" s="186"/>
      <c r="R183" s="186"/>
      <c r="S183" s="186"/>
      <c r="T183" s="186"/>
      <c r="U183" s="186"/>
      <c r="V183" s="186"/>
      <c r="W183" s="186"/>
      <c r="X183" s="186"/>
      <c r="Y183" s="186"/>
      <c r="Z183" s="186"/>
    </row>
    <row r="184" spans="1:26" ht="12.75" customHeight="1" x14ac:dyDescent="0.25">
      <c r="A184" s="186"/>
      <c r="B184" s="186"/>
      <c r="C184" s="186"/>
      <c r="D184" s="186"/>
      <c r="E184" s="186"/>
      <c r="F184" s="186"/>
      <c r="G184" s="186"/>
      <c r="H184" s="186"/>
      <c r="I184" s="186"/>
      <c r="J184" s="186"/>
      <c r="K184" s="186"/>
      <c r="L184" s="186"/>
      <c r="M184" s="186"/>
      <c r="N184" s="186"/>
      <c r="O184" s="186"/>
      <c r="P184" s="186"/>
      <c r="Q184" s="186"/>
      <c r="R184" s="186"/>
      <c r="S184" s="186"/>
      <c r="T184" s="186"/>
      <c r="U184" s="186"/>
      <c r="V184" s="186"/>
      <c r="W184" s="186"/>
      <c r="X184" s="186"/>
      <c r="Y184" s="186"/>
      <c r="Z184" s="186"/>
    </row>
    <row r="185" spans="1:26" ht="12.75" customHeight="1" x14ac:dyDescent="0.25">
      <c r="A185" s="186"/>
      <c r="B185" s="186"/>
      <c r="C185" s="186"/>
      <c r="D185" s="186"/>
      <c r="E185" s="186"/>
      <c r="F185" s="186"/>
      <c r="G185" s="186"/>
      <c r="H185" s="186"/>
      <c r="I185" s="186"/>
      <c r="J185" s="186"/>
      <c r="K185" s="186"/>
      <c r="L185" s="186"/>
      <c r="M185" s="186"/>
      <c r="N185" s="186"/>
      <c r="O185" s="186"/>
      <c r="P185" s="186"/>
      <c r="Q185" s="186"/>
      <c r="R185" s="186"/>
      <c r="S185" s="186"/>
      <c r="T185" s="186"/>
      <c r="U185" s="186"/>
      <c r="V185" s="186"/>
      <c r="W185" s="186"/>
      <c r="X185" s="186"/>
      <c r="Y185" s="186"/>
      <c r="Z185" s="186"/>
    </row>
    <row r="186" spans="1:26" ht="12.75" customHeight="1" x14ac:dyDescent="0.25">
      <c r="A186" s="186"/>
      <c r="B186" s="186"/>
      <c r="C186" s="186"/>
      <c r="D186" s="186"/>
      <c r="E186" s="186"/>
      <c r="F186" s="186"/>
      <c r="G186" s="186"/>
      <c r="H186" s="186"/>
      <c r="I186" s="186"/>
      <c r="J186" s="186"/>
      <c r="K186" s="186"/>
      <c r="L186" s="186"/>
      <c r="M186" s="186"/>
      <c r="N186" s="186"/>
      <c r="O186" s="186"/>
      <c r="P186" s="186"/>
      <c r="Q186" s="186"/>
      <c r="R186" s="186"/>
      <c r="S186" s="186"/>
      <c r="T186" s="186"/>
      <c r="U186" s="186"/>
      <c r="V186" s="186"/>
      <c r="W186" s="186"/>
      <c r="X186" s="186"/>
      <c r="Y186" s="186"/>
      <c r="Z186" s="186"/>
    </row>
    <row r="187" spans="1:26" ht="12.75" customHeight="1" x14ac:dyDescent="0.25">
      <c r="A187" s="186"/>
      <c r="B187" s="186"/>
      <c r="C187" s="186"/>
      <c r="D187" s="186"/>
      <c r="E187" s="186"/>
      <c r="F187" s="186"/>
      <c r="G187" s="186"/>
      <c r="H187" s="186"/>
      <c r="I187" s="186"/>
      <c r="J187" s="186"/>
      <c r="K187" s="186"/>
      <c r="L187" s="186"/>
      <c r="M187" s="186"/>
      <c r="N187" s="186"/>
      <c r="O187" s="186"/>
      <c r="P187" s="186"/>
      <c r="Q187" s="186"/>
      <c r="R187" s="186"/>
      <c r="S187" s="186"/>
      <c r="T187" s="186"/>
      <c r="U187" s="186"/>
      <c r="V187" s="186"/>
      <c r="W187" s="186"/>
      <c r="X187" s="186"/>
      <c r="Y187" s="186"/>
      <c r="Z187" s="186"/>
    </row>
    <row r="188" spans="1:26" ht="12.75" customHeight="1" x14ac:dyDescent="0.25">
      <c r="A188" s="186"/>
      <c r="B188" s="186"/>
      <c r="C188" s="186"/>
      <c r="D188" s="186"/>
      <c r="E188" s="186"/>
      <c r="F188" s="186"/>
      <c r="G188" s="186"/>
      <c r="H188" s="186"/>
      <c r="I188" s="186"/>
      <c r="J188" s="186"/>
      <c r="K188" s="186"/>
      <c r="L188" s="186"/>
      <c r="M188" s="186"/>
      <c r="N188" s="186"/>
      <c r="O188" s="186"/>
      <c r="P188" s="186"/>
      <c r="Q188" s="186"/>
      <c r="R188" s="186"/>
      <c r="S188" s="186"/>
      <c r="T188" s="186"/>
      <c r="U188" s="186"/>
      <c r="V188" s="186"/>
      <c r="W188" s="186"/>
      <c r="X188" s="186"/>
      <c r="Y188" s="186"/>
      <c r="Z188" s="186"/>
    </row>
    <row r="189" spans="1:26" ht="12.75" customHeight="1" x14ac:dyDescent="0.25">
      <c r="A189" s="186"/>
      <c r="B189" s="186"/>
      <c r="C189" s="186"/>
      <c r="D189" s="186"/>
      <c r="E189" s="186"/>
      <c r="F189" s="186"/>
      <c r="G189" s="186"/>
      <c r="H189" s="186"/>
      <c r="I189" s="186"/>
      <c r="J189" s="186"/>
      <c r="K189" s="186"/>
      <c r="L189" s="186"/>
      <c r="M189" s="186"/>
      <c r="N189" s="186"/>
      <c r="O189" s="186"/>
      <c r="P189" s="186"/>
      <c r="Q189" s="186"/>
      <c r="R189" s="186"/>
      <c r="S189" s="186"/>
      <c r="T189" s="186"/>
      <c r="U189" s="186"/>
      <c r="V189" s="186"/>
      <c r="W189" s="186"/>
      <c r="X189" s="186"/>
      <c r="Y189" s="186"/>
      <c r="Z189" s="186"/>
    </row>
    <row r="190" spans="1:26" ht="12.75" customHeight="1" x14ac:dyDescent="0.25">
      <c r="A190" s="186"/>
      <c r="B190" s="186"/>
      <c r="C190" s="186"/>
      <c r="D190" s="186"/>
      <c r="E190" s="186"/>
      <c r="F190" s="186"/>
      <c r="G190" s="186"/>
      <c r="H190" s="186"/>
      <c r="I190" s="186"/>
      <c r="J190" s="186"/>
      <c r="K190" s="186"/>
      <c r="L190" s="186"/>
      <c r="M190" s="186"/>
      <c r="N190" s="186"/>
      <c r="O190" s="186"/>
      <c r="P190" s="186"/>
      <c r="Q190" s="186"/>
      <c r="R190" s="186"/>
      <c r="S190" s="186"/>
      <c r="T190" s="186"/>
      <c r="U190" s="186"/>
      <c r="V190" s="186"/>
      <c r="W190" s="186"/>
      <c r="X190" s="186"/>
      <c r="Y190" s="186"/>
      <c r="Z190" s="186"/>
    </row>
    <row r="191" spans="1:26" ht="12.75" customHeight="1" x14ac:dyDescent="0.25">
      <c r="A191" s="186"/>
      <c r="B191" s="186"/>
      <c r="C191" s="186"/>
      <c r="D191" s="186"/>
      <c r="E191" s="186"/>
      <c r="F191" s="186"/>
      <c r="G191" s="186"/>
      <c r="H191" s="186"/>
      <c r="I191" s="186"/>
      <c r="J191" s="186"/>
      <c r="K191" s="186"/>
      <c r="L191" s="186"/>
      <c r="M191" s="186"/>
      <c r="N191" s="186"/>
      <c r="O191" s="186"/>
      <c r="P191" s="186"/>
      <c r="Q191" s="186"/>
      <c r="R191" s="186"/>
      <c r="S191" s="186"/>
      <c r="T191" s="186"/>
      <c r="U191" s="186"/>
      <c r="V191" s="186"/>
      <c r="W191" s="186"/>
      <c r="X191" s="186"/>
      <c r="Y191" s="186"/>
      <c r="Z191" s="186"/>
    </row>
    <row r="192" spans="1:26" ht="12.75" customHeight="1" x14ac:dyDescent="0.25">
      <c r="A192" s="186"/>
      <c r="B192" s="186"/>
      <c r="C192" s="186"/>
      <c r="D192" s="186"/>
      <c r="E192" s="186"/>
      <c r="F192" s="186"/>
      <c r="G192" s="186"/>
      <c r="H192" s="186"/>
      <c r="I192" s="186"/>
      <c r="J192" s="186"/>
      <c r="K192" s="186"/>
      <c r="L192" s="186"/>
      <c r="M192" s="186"/>
      <c r="N192" s="186"/>
      <c r="O192" s="186"/>
      <c r="P192" s="186"/>
      <c r="Q192" s="186"/>
      <c r="R192" s="186"/>
      <c r="S192" s="186"/>
      <c r="T192" s="186"/>
      <c r="U192" s="186"/>
      <c r="V192" s="186"/>
      <c r="W192" s="186"/>
      <c r="X192" s="186"/>
      <c r="Y192" s="186"/>
      <c r="Z192" s="186"/>
    </row>
    <row r="193" spans="1:26" ht="12.75" customHeight="1" x14ac:dyDescent="0.25">
      <c r="A193" s="186"/>
      <c r="B193" s="186"/>
      <c r="C193" s="186"/>
      <c r="D193" s="186"/>
      <c r="E193" s="186"/>
      <c r="F193" s="186"/>
      <c r="G193" s="186"/>
      <c r="H193" s="186"/>
      <c r="I193" s="186"/>
      <c r="J193" s="186"/>
      <c r="K193" s="186"/>
      <c r="L193" s="186"/>
      <c r="M193" s="186"/>
      <c r="N193" s="186"/>
      <c r="O193" s="186"/>
      <c r="P193" s="186"/>
      <c r="Q193" s="186"/>
      <c r="R193" s="186"/>
      <c r="S193" s="186"/>
      <c r="T193" s="186"/>
      <c r="U193" s="186"/>
      <c r="V193" s="186"/>
      <c r="W193" s="186"/>
      <c r="X193" s="186"/>
      <c r="Y193" s="186"/>
      <c r="Z193" s="186"/>
    </row>
    <row r="194" spans="1:26" ht="12.75" customHeight="1" x14ac:dyDescent="0.25">
      <c r="A194" s="186"/>
      <c r="B194" s="186"/>
      <c r="C194" s="186"/>
      <c r="D194" s="186"/>
      <c r="E194" s="186"/>
      <c r="F194" s="186"/>
      <c r="G194" s="186"/>
      <c r="H194" s="186"/>
      <c r="I194" s="186"/>
      <c r="J194" s="186"/>
      <c r="K194" s="186"/>
      <c r="L194" s="186"/>
      <c r="M194" s="186"/>
      <c r="N194" s="186"/>
      <c r="O194" s="186"/>
      <c r="P194" s="186"/>
      <c r="Q194" s="186"/>
      <c r="R194" s="186"/>
      <c r="S194" s="186"/>
      <c r="T194" s="186"/>
      <c r="U194" s="186"/>
      <c r="V194" s="186"/>
      <c r="W194" s="186"/>
      <c r="X194" s="186"/>
      <c r="Y194" s="186"/>
      <c r="Z194" s="186"/>
    </row>
    <row r="195" spans="1:26" ht="12.75" customHeight="1" x14ac:dyDescent="0.25">
      <c r="A195" s="186"/>
      <c r="B195" s="186"/>
      <c r="C195" s="186"/>
      <c r="D195" s="186"/>
      <c r="E195" s="186"/>
      <c r="F195" s="186"/>
      <c r="G195" s="186"/>
      <c r="H195" s="186"/>
      <c r="I195" s="186"/>
      <c r="J195" s="186"/>
      <c r="K195" s="186"/>
      <c r="L195" s="186"/>
      <c r="M195" s="186"/>
      <c r="N195" s="186"/>
      <c r="O195" s="186"/>
      <c r="P195" s="186"/>
      <c r="Q195" s="186"/>
      <c r="R195" s="186"/>
      <c r="S195" s="186"/>
      <c r="T195" s="186"/>
      <c r="U195" s="186"/>
      <c r="V195" s="186"/>
      <c r="W195" s="186"/>
      <c r="X195" s="186"/>
      <c r="Y195" s="186"/>
      <c r="Z195" s="186"/>
    </row>
    <row r="196" spans="1:26" ht="12.75" customHeight="1" x14ac:dyDescent="0.25">
      <c r="A196" s="186"/>
      <c r="B196" s="186"/>
      <c r="C196" s="186"/>
      <c r="D196" s="186"/>
      <c r="E196" s="186"/>
      <c r="F196" s="186"/>
      <c r="G196" s="186"/>
      <c r="H196" s="186"/>
      <c r="I196" s="186"/>
      <c r="J196" s="186"/>
      <c r="K196" s="186"/>
      <c r="L196" s="186"/>
      <c r="M196" s="186"/>
      <c r="N196" s="186"/>
      <c r="O196" s="186"/>
      <c r="P196" s="186"/>
      <c r="Q196" s="186"/>
      <c r="R196" s="186"/>
      <c r="S196" s="186"/>
      <c r="T196" s="186"/>
      <c r="U196" s="186"/>
      <c r="V196" s="186"/>
      <c r="W196" s="186"/>
      <c r="X196" s="186"/>
      <c r="Y196" s="186"/>
      <c r="Z196" s="186"/>
    </row>
    <row r="197" spans="1:26" ht="12.75" customHeight="1" x14ac:dyDescent="0.25">
      <c r="A197" s="186"/>
      <c r="B197" s="186"/>
      <c r="C197" s="186"/>
      <c r="D197" s="186"/>
      <c r="E197" s="186"/>
      <c r="F197" s="186"/>
      <c r="G197" s="186"/>
      <c r="H197" s="186"/>
      <c r="I197" s="186"/>
      <c r="J197" s="186"/>
      <c r="K197" s="186"/>
      <c r="L197" s="186"/>
      <c r="M197" s="186"/>
      <c r="N197" s="186"/>
      <c r="O197" s="186"/>
      <c r="P197" s="186"/>
      <c r="Q197" s="186"/>
      <c r="R197" s="186"/>
      <c r="S197" s="186"/>
      <c r="T197" s="186"/>
      <c r="U197" s="186"/>
      <c r="V197" s="186"/>
      <c r="W197" s="186"/>
      <c r="X197" s="186"/>
      <c r="Y197" s="186"/>
      <c r="Z197" s="186"/>
    </row>
    <row r="198" spans="1:26" ht="12.75" customHeight="1" x14ac:dyDescent="0.25">
      <c r="A198" s="186"/>
      <c r="B198" s="186"/>
      <c r="C198" s="186"/>
      <c r="D198" s="186"/>
      <c r="E198" s="186"/>
      <c r="F198" s="186"/>
      <c r="G198" s="186"/>
      <c r="H198" s="186"/>
      <c r="I198" s="186"/>
      <c r="J198" s="186"/>
      <c r="K198" s="186"/>
      <c r="L198" s="186"/>
      <c r="M198" s="186"/>
      <c r="N198" s="186"/>
      <c r="O198" s="186"/>
      <c r="P198" s="186"/>
      <c r="Q198" s="186"/>
      <c r="R198" s="186"/>
      <c r="S198" s="186"/>
      <c r="T198" s="186"/>
      <c r="U198" s="186"/>
      <c r="V198" s="186"/>
      <c r="W198" s="186"/>
      <c r="X198" s="186"/>
      <c r="Y198" s="186"/>
      <c r="Z198" s="186"/>
    </row>
    <row r="199" spans="1:26" ht="12.75" customHeight="1" x14ac:dyDescent="0.25">
      <c r="A199" s="186"/>
      <c r="B199" s="186"/>
      <c r="C199" s="186"/>
      <c r="D199" s="186"/>
      <c r="E199" s="186"/>
      <c r="F199" s="186"/>
      <c r="G199" s="186"/>
      <c r="H199" s="186"/>
      <c r="I199" s="186"/>
      <c r="J199" s="186"/>
      <c r="K199" s="186"/>
      <c r="L199" s="186"/>
      <c r="M199" s="186"/>
      <c r="N199" s="186"/>
      <c r="O199" s="186"/>
      <c r="P199" s="186"/>
      <c r="Q199" s="186"/>
      <c r="R199" s="186"/>
      <c r="S199" s="186"/>
      <c r="T199" s="186"/>
      <c r="U199" s="186"/>
      <c r="V199" s="186"/>
      <c r="W199" s="186"/>
      <c r="X199" s="186"/>
      <c r="Y199" s="186"/>
      <c r="Z199" s="186"/>
    </row>
    <row r="200" spans="1:26" ht="12.75" customHeight="1" x14ac:dyDescent="0.25">
      <c r="A200" s="186"/>
      <c r="B200" s="186"/>
      <c r="C200" s="186"/>
      <c r="D200" s="186"/>
      <c r="E200" s="186"/>
      <c r="F200" s="186"/>
      <c r="G200" s="186"/>
      <c r="H200" s="186"/>
      <c r="I200" s="186"/>
      <c r="J200" s="186"/>
      <c r="K200" s="186"/>
      <c r="L200" s="186"/>
      <c r="M200" s="186"/>
      <c r="N200" s="186"/>
      <c r="O200" s="186"/>
      <c r="P200" s="186"/>
      <c r="Q200" s="186"/>
      <c r="R200" s="186"/>
      <c r="S200" s="186"/>
      <c r="T200" s="186"/>
      <c r="U200" s="186"/>
      <c r="V200" s="186"/>
      <c r="W200" s="186"/>
      <c r="X200" s="186"/>
      <c r="Y200" s="186"/>
      <c r="Z200" s="186"/>
    </row>
    <row r="201" spans="1:26" ht="12.75" customHeight="1" x14ac:dyDescent="0.25">
      <c r="A201" s="186"/>
      <c r="B201" s="186"/>
      <c r="C201" s="186"/>
      <c r="D201" s="186"/>
      <c r="E201" s="186"/>
      <c r="F201" s="186"/>
      <c r="G201" s="186"/>
      <c r="H201" s="186"/>
      <c r="I201" s="186"/>
      <c r="J201" s="186"/>
      <c r="K201" s="186"/>
      <c r="L201" s="186"/>
      <c r="M201" s="186"/>
      <c r="N201" s="186"/>
      <c r="O201" s="186"/>
      <c r="P201" s="186"/>
      <c r="Q201" s="186"/>
      <c r="R201" s="186"/>
      <c r="S201" s="186"/>
      <c r="T201" s="186"/>
      <c r="U201" s="186"/>
      <c r="V201" s="186"/>
      <c r="W201" s="186"/>
      <c r="X201" s="186"/>
      <c r="Y201" s="186"/>
      <c r="Z201" s="186"/>
    </row>
    <row r="202" spans="1:26" ht="12.75" customHeight="1" x14ac:dyDescent="0.25">
      <c r="A202" s="186"/>
      <c r="B202" s="186"/>
      <c r="C202" s="186"/>
      <c r="D202" s="186"/>
      <c r="E202" s="186"/>
      <c r="F202" s="186"/>
      <c r="G202" s="186"/>
      <c r="H202" s="186"/>
      <c r="I202" s="186"/>
      <c r="J202" s="186"/>
      <c r="K202" s="186"/>
      <c r="L202" s="186"/>
      <c r="M202" s="186"/>
      <c r="N202" s="186"/>
      <c r="O202" s="186"/>
      <c r="P202" s="186"/>
      <c r="Q202" s="186"/>
      <c r="R202" s="186"/>
      <c r="S202" s="186"/>
      <c r="T202" s="186"/>
      <c r="U202" s="186"/>
      <c r="V202" s="186"/>
      <c r="W202" s="186"/>
      <c r="X202" s="186"/>
      <c r="Y202" s="186"/>
      <c r="Z202" s="186"/>
    </row>
    <row r="203" spans="1:26" ht="12.75" customHeight="1" x14ac:dyDescent="0.25">
      <c r="A203" s="186"/>
      <c r="B203" s="186"/>
      <c r="C203" s="186"/>
      <c r="D203" s="186"/>
      <c r="E203" s="186"/>
      <c r="F203" s="186"/>
      <c r="G203" s="186"/>
      <c r="H203" s="186"/>
      <c r="I203" s="186"/>
      <c r="J203" s="186"/>
      <c r="K203" s="186"/>
      <c r="L203" s="186"/>
      <c r="M203" s="186"/>
      <c r="N203" s="186"/>
      <c r="O203" s="186"/>
      <c r="P203" s="186"/>
      <c r="Q203" s="186"/>
      <c r="R203" s="186"/>
      <c r="S203" s="186"/>
      <c r="T203" s="186"/>
      <c r="U203" s="186"/>
      <c r="V203" s="186"/>
      <c r="W203" s="186"/>
      <c r="X203" s="186"/>
      <c r="Y203" s="186"/>
      <c r="Z203" s="186"/>
    </row>
    <row r="204" spans="1:26" ht="12.75" customHeight="1" x14ac:dyDescent="0.25">
      <c r="A204" s="186"/>
      <c r="B204" s="186"/>
      <c r="C204" s="186"/>
      <c r="D204" s="186"/>
      <c r="E204" s="186"/>
      <c r="F204" s="186"/>
      <c r="G204" s="186"/>
      <c r="H204" s="186"/>
      <c r="I204" s="186"/>
      <c r="J204" s="186"/>
      <c r="K204" s="186"/>
      <c r="L204" s="186"/>
      <c r="M204" s="186"/>
      <c r="N204" s="186"/>
      <c r="O204" s="186"/>
      <c r="P204" s="186"/>
      <c r="Q204" s="186"/>
      <c r="R204" s="186"/>
      <c r="S204" s="186"/>
      <c r="T204" s="186"/>
      <c r="U204" s="186"/>
      <c r="V204" s="186"/>
      <c r="W204" s="186"/>
      <c r="X204" s="186"/>
      <c r="Y204" s="186"/>
      <c r="Z204" s="186"/>
    </row>
    <row r="205" spans="1:26" ht="12.75" customHeight="1" x14ac:dyDescent="0.25">
      <c r="A205" s="186"/>
      <c r="B205" s="186"/>
      <c r="C205" s="186"/>
      <c r="D205" s="186"/>
      <c r="E205" s="186"/>
      <c r="F205" s="186"/>
      <c r="G205" s="186"/>
      <c r="H205" s="186"/>
      <c r="I205" s="186"/>
      <c r="J205" s="186"/>
      <c r="K205" s="186"/>
      <c r="L205" s="186"/>
      <c r="M205" s="186"/>
      <c r="N205" s="186"/>
      <c r="O205" s="186"/>
      <c r="P205" s="186"/>
      <c r="Q205" s="186"/>
      <c r="R205" s="186"/>
      <c r="S205" s="186"/>
      <c r="T205" s="186"/>
      <c r="U205" s="186"/>
      <c r="V205" s="186"/>
      <c r="W205" s="186"/>
      <c r="X205" s="186"/>
      <c r="Y205" s="186"/>
      <c r="Z205" s="186"/>
    </row>
    <row r="206" spans="1:26" ht="12.75" customHeight="1" x14ac:dyDescent="0.25">
      <c r="A206" s="186"/>
      <c r="B206" s="186"/>
      <c r="C206" s="186"/>
      <c r="D206" s="186"/>
      <c r="E206" s="186"/>
      <c r="F206" s="186"/>
      <c r="G206" s="186"/>
      <c r="H206" s="186"/>
      <c r="I206" s="186"/>
      <c r="J206" s="186"/>
      <c r="K206" s="186"/>
      <c r="L206" s="186"/>
      <c r="M206" s="186"/>
      <c r="N206" s="186"/>
      <c r="O206" s="186"/>
      <c r="P206" s="186"/>
      <c r="Q206" s="186"/>
      <c r="R206" s="186"/>
      <c r="S206" s="186"/>
      <c r="T206" s="186"/>
      <c r="U206" s="186"/>
      <c r="V206" s="186"/>
      <c r="W206" s="186"/>
      <c r="X206" s="186"/>
      <c r="Y206" s="186"/>
      <c r="Z206" s="186"/>
    </row>
    <row r="207" spans="1:26" ht="12.75" customHeight="1" x14ac:dyDescent="0.25">
      <c r="A207" s="186"/>
      <c r="B207" s="186"/>
      <c r="C207" s="186"/>
      <c r="D207" s="186"/>
      <c r="E207" s="186"/>
      <c r="F207" s="186"/>
      <c r="G207" s="186"/>
      <c r="H207" s="186"/>
      <c r="I207" s="186"/>
      <c r="J207" s="186"/>
      <c r="K207" s="186"/>
      <c r="L207" s="186"/>
      <c r="M207" s="186"/>
      <c r="N207" s="186"/>
      <c r="O207" s="186"/>
      <c r="P207" s="186"/>
      <c r="Q207" s="186"/>
      <c r="R207" s="186"/>
      <c r="S207" s="186"/>
      <c r="T207" s="186"/>
      <c r="U207" s="186"/>
      <c r="V207" s="186"/>
      <c r="W207" s="186"/>
      <c r="X207" s="186"/>
      <c r="Y207" s="186"/>
      <c r="Z207" s="186"/>
    </row>
    <row r="208" spans="1:26" ht="12.75" customHeight="1" x14ac:dyDescent="0.25">
      <c r="A208" s="186"/>
      <c r="B208" s="186"/>
      <c r="C208" s="186"/>
      <c r="D208" s="186"/>
      <c r="E208" s="186"/>
      <c r="F208" s="186"/>
      <c r="G208" s="186"/>
      <c r="H208" s="186"/>
      <c r="I208" s="186"/>
      <c r="J208" s="186"/>
      <c r="K208" s="186"/>
      <c r="L208" s="186"/>
      <c r="M208" s="186"/>
      <c r="N208" s="186"/>
      <c r="O208" s="186"/>
      <c r="P208" s="186"/>
      <c r="Q208" s="186"/>
      <c r="R208" s="186"/>
      <c r="S208" s="186"/>
      <c r="T208" s="186"/>
      <c r="U208" s="186"/>
      <c r="V208" s="186"/>
      <c r="W208" s="186"/>
      <c r="X208" s="186"/>
      <c r="Y208" s="186"/>
      <c r="Z208" s="186"/>
    </row>
    <row r="209" spans="1:26" ht="12.75" customHeight="1" x14ac:dyDescent="0.25">
      <c r="A209" s="186"/>
      <c r="B209" s="186"/>
      <c r="C209" s="186"/>
      <c r="D209" s="186"/>
      <c r="E209" s="186"/>
      <c r="F209" s="186"/>
      <c r="G209" s="186"/>
      <c r="H209" s="186"/>
      <c r="I209" s="186"/>
      <c r="J209" s="186"/>
      <c r="K209" s="186"/>
      <c r="L209" s="186"/>
      <c r="M209" s="186"/>
      <c r="N209" s="186"/>
      <c r="O209" s="186"/>
      <c r="P209" s="186"/>
      <c r="Q209" s="186"/>
      <c r="R209" s="186"/>
      <c r="S209" s="186"/>
      <c r="T209" s="186"/>
      <c r="U209" s="186"/>
      <c r="V209" s="186"/>
      <c r="W209" s="186"/>
      <c r="X209" s="186"/>
      <c r="Y209" s="186"/>
      <c r="Z209" s="186"/>
    </row>
    <row r="210" spans="1:26" ht="12.75" customHeight="1" x14ac:dyDescent="0.25">
      <c r="A210" s="186"/>
      <c r="B210" s="186"/>
      <c r="C210" s="186"/>
      <c r="D210" s="186"/>
      <c r="E210" s="186"/>
      <c r="F210" s="186"/>
      <c r="G210" s="186"/>
      <c r="H210" s="186"/>
      <c r="I210" s="186"/>
      <c r="J210" s="186"/>
      <c r="K210" s="186"/>
      <c r="L210" s="186"/>
      <c r="M210" s="186"/>
      <c r="N210" s="186"/>
      <c r="O210" s="186"/>
      <c r="P210" s="186"/>
      <c r="Q210" s="186"/>
      <c r="R210" s="186"/>
      <c r="S210" s="186"/>
      <c r="T210" s="186"/>
      <c r="U210" s="186"/>
      <c r="V210" s="186"/>
      <c r="W210" s="186"/>
      <c r="X210" s="186"/>
      <c r="Y210" s="186"/>
      <c r="Z210" s="186"/>
    </row>
    <row r="211" spans="1:26" ht="12.75" customHeight="1" x14ac:dyDescent="0.25">
      <c r="A211" s="186"/>
      <c r="B211" s="186"/>
      <c r="C211" s="186"/>
      <c r="D211" s="186"/>
      <c r="E211" s="186"/>
      <c r="F211" s="186"/>
      <c r="G211" s="186"/>
      <c r="H211" s="186"/>
      <c r="I211" s="186"/>
      <c r="J211" s="186"/>
      <c r="K211" s="186"/>
      <c r="L211" s="186"/>
      <c r="M211" s="186"/>
      <c r="N211" s="186"/>
      <c r="O211" s="186"/>
      <c r="P211" s="186"/>
      <c r="Q211" s="186"/>
      <c r="R211" s="186"/>
      <c r="S211" s="186"/>
      <c r="T211" s="186"/>
      <c r="U211" s="186"/>
      <c r="V211" s="186"/>
      <c r="W211" s="186"/>
      <c r="X211" s="186"/>
      <c r="Y211" s="186"/>
      <c r="Z211" s="186"/>
    </row>
    <row r="212" spans="1:26" ht="12.75" customHeight="1" x14ac:dyDescent="0.25">
      <c r="A212" s="186"/>
      <c r="B212" s="186"/>
      <c r="C212" s="186"/>
      <c r="D212" s="186"/>
      <c r="E212" s="186"/>
      <c r="F212" s="186"/>
      <c r="G212" s="186"/>
      <c r="H212" s="186"/>
      <c r="I212" s="186"/>
      <c r="J212" s="186"/>
      <c r="K212" s="186"/>
      <c r="L212" s="186"/>
      <c r="M212" s="186"/>
      <c r="N212" s="186"/>
      <c r="O212" s="186"/>
      <c r="P212" s="186"/>
      <c r="Q212" s="186"/>
      <c r="R212" s="186"/>
      <c r="S212" s="186"/>
      <c r="T212" s="186"/>
      <c r="U212" s="186"/>
      <c r="V212" s="186"/>
      <c r="W212" s="186"/>
      <c r="X212" s="186"/>
      <c r="Y212" s="186"/>
      <c r="Z212" s="186"/>
    </row>
    <row r="213" spans="1:26" ht="12.75" customHeight="1" x14ac:dyDescent="0.25">
      <c r="A213" s="186"/>
      <c r="B213" s="186"/>
      <c r="C213" s="186"/>
      <c r="D213" s="186"/>
      <c r="E213" s="186"/>
      <c r="F213" s="186"/>
      <c r="G213" s="186"/>
      <c r="H213" s="186"/>
      <c r="I213" s="186"/>
      <c r="J213" s="186"/>
      <c r="K213" s="186"/>
      <c r="L213" s="186"/>
      <c r="M213" s="186"/>
      <c r="N213" s="186"/>
      <c r="O213" s="186"/>
      <c r="P213" s="186"/>
      <c r="Q213" s="186"/>
      <c r="R213" s="186"/>
      <c r="S213" s="186"/>
      <c r="T213" s="186"/>
      <c r="U213" s="186"/>
      <c r="V213" s="186"/>
      <c r="W213" s="186"/>
      <c r="X213" s="186"/>
      <c r="Y213" s="186"/>
      <c r="Z213" s="186"/>
    </row>
    <row r="214" spans="1:26" ht="12.75" customHeight="1" x14ac:dyDescent="0.25">
      <c r="A214" s="186"/>
      <c r="B214" s="186"/>
      <c r="C214" s="186"/>
      <c r="D214" s="186"/>
      <c r="E214" s="186"/>
      <c r="F214" s="186"/>
      <c r="G214" s="186"/>
      <c r="H214" s="186"/>
      <c r="I214" s="186"/>
      <c r="J214" s="186"/>
      <c r="K214" s="186"/>
      <c r="L214" s="186"/>
      <c r="M214" s="186"/>
      <c r="N214" s="186"/>
      <c r="O214" s="186"/>
      <c r="P214" s="186"/>
      <c r="Q214" s="186"/>
      <c r="R214" s="186"/>
      <c r="S214" s="186"/>
      <c r="T214" s="186"/>
      <c r="U214" s="186"/>
      <c r="V214" s="186"/>
      <c r="W214" s="186"/>
      <c r="X214" s="186"/>
      <c r="Y214" s="186"/>
      <c r="Z214" s="186"/>
    </row>
    <row r="215" spans="1:26" ht="12.75" customHeight="1" x14ac:dyDescent="0.25">
      <c r="A215" s="186"/>
      <c r="B215" s="186"/>
      <c r="C215" s="186"/>
      <c r="D215" s="186"/>
      <c r="E215" s="186"/>
      <c r="F215" s="186"/>
      <c r="G215" s="186"/>
      <c r="H215" s="186"/>
      <c r="I215" s="186"/>
      <c r="J215" s="186"/>
      <c r="K215" s="186"/>
      <c r="L215" s="186"/>
      <c r="M215" s="186"/>
      <c r="N215" s="186"/>
      <c r="O215" s="186"/>
      <c r="P215" s="186"/>
      <c r="Q215" s="186"/>
      <c r="R215" s="186"/>
      <c r="S215" s="186"/>
      <c r="T215" s="186"/>
      <c r="U215" s="186"/>
      <c r="V215" s="186"/>
      <c r="W215" s="186"/>
      <c r="X215" s="186"/>
      <c r="Y215" s="186"/>
      <c r="Z215" s="186"/>
    </row>
    <row r="216" spans="1:26" ht="12.75" customHeight="1" x14ac:dyDescent="0.25">
      <c r="A216" s="186"/>
      <c r="B216" s="186"/>
      <c r="C216" s="186"/>
      <c r="D216" s="186"/>
      <c r="E216" s="186"/>
      <c r="F216" s="186"/>
      <c r="G216" s="186"/>
      <c r="H216" s="186"/>
      <c r="I216" s="186"/>
      <c r="J216" s="186"/>
      <c r="K216" s="186"/>
      <c r="L216" s="186"/>
      <c r="M216" s="186"/>
      <c r="N216" s="186"/>
      <c r="O216" s="186"/>
      <c r="P216" s="186"/>
      <c r="Q216" s="186"/>
      <c r="R216" s="186"/>
      <c r="S216" s="186"/>
      <c r="T216" s="186"/>
      <c r="U216" s="186"/>
      <c r="V216" s="186"/>
      <c r="W216" s="186"/>
      <c r="X216" s="186"/>
      <c r="Y216" s="186"/>
      <c r="Z216" s="186"/>
    </row>
    <row r="217" spans="1:26" ht="12.75" customHeight="1" x14ac:dyDescent="0.25">
      <c r="A217" s="186"/>
      <c r="B217" s="186"/>
      <c r="C217" s="186"/>
      <c r="D217" s="186"/>
      <c r="E217" s="186"/>
      <c r="F217" s="186"/>
      <c r="G217" s="186"/>
      <c r="H217" s="186"/>
      <c r="I217" s="186"/>
      <c r="J217" s="186"/>
      <c r="K217" s="186"/>
      <c r="L217" s="186"/>
      <c r="M217" s="186"/>
      <c r="N217" s="186"/>
      <c r="O217" s="186"/>
      <c r="P217" s="186"/>
      <c r="Q217" s="186"/>
      <c r="R217" s="186"/>
      <c r="S217" s="186"/>
      <c r="T217" s="186"/>
      <c r="U217" s="186"/>
      <c r="V217" s="186"/>
      <c r="W217" s="186"/>
      <c r="X217" s="186"/>
      <c r="Y217" s="186"/>
      <c r="Z217" s="186"/>
    </row>
    <row r="218" spans="1:26" ht="12.75" customHeight="1" x14ac:dyDescent="0.25">
      <c r="A218" s="186"/>
      <c r="B218" s="186"/>
      <c r="C218" s="186"/>
      <c r="D218" s="186"/>
      <c r="E218" s="186"/>
      <c r="F218" s="186"/>
      <c r="G218" s="186"/>
      <c r="H218" s="186"/>
      <c r="I218" s="186"/>
      <c r="J218" s="186"/>
      <c r="K218" s="186"/>
      <c r="L218" s="186"/>
      <c r="M218" s="186"/>
      <c r="N218" s="186"/>
      <c r="O218" s="186"/>
      <c r="P218" s="186"/>
      <c r="Q218" s="186"/>
      <c r="R218" s="186"/>
      <c r="S218" s="186"/>
      <c r="T218" s="186"/>
      <c r="U218" s="186"/>
      <c r="V218" s="186"/>
      <c r="W218" s="186"/>
      <c r="X218" s="186"/>
      <c r="Y218" s="186"/>
      <c r="Z218" s="186"/>
    </row>
    <row r="219" spans="1:26" ht="12.75" customHeight="1" x14ac:dyDescent="0.25">
      <c r="A219" s="186"/>
      <c r="B219" s="186"/>
      <c r="C219" s="186"/>
      <c r="D219" s="186"/>
      <c r="E219" s="186"/>
      <c r="F219" s="186"/>
      <c r="G219" s="186"/>
      <c r="H219" s="186"/>
      <c r="I219" s="186"/>
      <c r="J219" s="186"/>
      <c r="K219" s="186"/>
      <c r="L219" s="186"/>
      <c r="M219" s="186"/>
      <c r="N219" s="186"/>
      <c r="O219" s="186"/>
      <c r="P219" s="186"/>
      <c r="Q219" s="186"/>
      <c r="R219" s="186"/>
      <c r="S219" s="186"/>
      <c r="T219" s="186"/>
      <c r="U219" s="186"/>
      <c r="V219" s="186"/>
      <c r="W219" s="186"/>
      <c r="X219" s="186"/>
      <c r="Y219" s="186"/>
      <c r="Z219" s="186"/>
    </row>
    <row r="220" spans="1:26" ht="12.75" customHeight="1" x14ac:dyDescent="0.25">
      <c r="A220" s="186"/>
      <c r="B220" s="186"/>
      <c r="C220" s="186"/>
      <c r="D220" s="186"/>
      <c r="E220" s="186"/>
      <c r="F220" s="186"/>
      <c r="G220" s="186"/>
      <c r="H220" s="186"/>
      <c r="I220" s="186"/>
      <c r="J220" s="186"/>
      <c r="K220" s="186"/>
      <c r="L220" s="186"/>
      <c r="M220" s="186"/>
      <c r="N220" s="186"/>
      <c r="O220" s="186"/>
      <c r="P220" s="186"/>
      <c r="Q220" s="186"/>
      <c r="R220" s="186"/>
      <c r="S220" s="186"/>
      <c r="T220" s="186"/>
      <c r="U220" s="186"/>
      <c r="V220" s="186"/>
      <c r="W220" s="186"/>
      <c r="X220" s="186"/>
      <c r="Y220" s="186"/>
      <c r="Z220" s="186"/>
    </row>
    <row r="221" spans="1:26" ht="12.75" customHeight="1" x14ac:dyDescent="0.25">
      <c r="A221" s="186"/>
      <c r="B221" s="186"/>
      <c r="C221" s="186"/>
      <c r="D221" s="186"/>
      <c r="E221" s="186"/>
      <c r="F221" s="186"/>
      <c r="G221" s="186"/>
      <c r="H221" s="186"/>
      <c r="I221" s="186"/>
      <c r="J221" s="186"/>
      <c r="K221" s="186"/>
      <c r="L221" s="186"/>
      <c r="M221" s="186"/>
      <c r="N221" s="186"/>
      <c r="O221" s="186"/>
      <c r="P221" s="186"/>
      <c r="Q221" s="186"/>
      <c r="R221" s="186"/>
      <c r="S221" s="186"/>
      <c r="T221" s="186"/>
      <c r="U221" s="186"/>
      <c r="V221" s="186"/>
      <c r="W221" s="186"/>
      <c r="X221" s="186"/>
      <c r="Y221" s="186"/>
      <c r="Z221" s="186"/>
    </row>
    <row r="222" spans="1:26" ht="12.75" customHeight="1" x14ac:dyDescent="0.25">
      <c r="A222" s="186"/>
      <c r="B222" s="186"/>
      <c r="C222" s="186"/>
      <c r="D222" s="186"/>
      <c r="E222" s="186"/>
      <c r="F222" s="186"/>
      <c r="G222" s="186"/>
      <c r="H222" s="186"/>
      <c r="I222" s="186"/>
      <c r="J222" s="186"/>
      <c r="K222" s="186"/>
      <c r="L222" s="186"/>
      <c r="M222" s="186"/>
      <c r="N222" s="186"/>
      <c r="O222" s="186"/>
      <c r="P222" s="186"/>
      <c r="Q222" s="186"/>
      <c r="R222" s="186"/>
      <c r="S222" s="186"/>
      <c r="T222" s="186"/>
      <c r="U222" s="186"/>
      <c r="V222" s="186"/>
      <c r="W222" s="186"/>
      <c r="X222" s="186"/>
      <c r="Y222" s="186"/>
      <c r="Z222" s="186"/>
    </row>
    <row r="223" spans="1:26" ht="12.75" customHeight="1" x14ac:dyDescent="0.25">
      <c r="A223" s="186"/>
      <c r="B223" s="186"/>
      <c r="C223" s="186"/>
      <c r="D223" s="186"/>
      <c r="E223" s="186"/>
      <c r="F223" s="186"/>
      <c r="G223" s="186"/>
      <c r="H223" s="186"/>
      <c r="I223" s="186"/>
      <c r="J223" s="186"/>
      <c r="K223" s="186"/>
      <c r="L223" s="186"/>
      <c r="M223" s="186"/>
      <c r="N223" s="186"/>
      <c r="O223" s="186"/>
      <c r="P223" s="186"/>
      <c r="Q223" s="186"/>
      <c r="R223" s="186"/>
      <c r="S223" s="186"/>
      <c r="T223" s="186"/>
      <c r="U223" s="186"/>
      <c r="V223" s="186"/>
      <c r="W223" s="186"/>
      <c r="X223" s="186"/>
      <c r="Y223" s="186"/>
      <c r="Z223" s="186"/>
    </row>
    <row r="224" spans="1:26" ht="12.75" customHeight="1" x14ac:dyDescent="0.25">
      <c r="A224" s="186"/>
      <c r="B224" s="186"/>
      <c r="C224" s="186"/>
      <c r="D224" s="186"/>
      <c r="E224" s="186"/>
      <c r="F224" s="186"/>
      <c r="G224" s="186"/>
      <c r="H224" s="186"/>
      <c r="I224" s="186"/>
      <c r="J224" s="186"/>
      <c r="K224" s="186"/>
      <c r="L224" s="186"/>
      <c r="M224" s="186"/>
      <c r="N224" s="186"/>
      <c r="O224" s="186"/>
      <c r="P224" s="186"/>
      <c r="Q224" s="186"/>
      <c r="R224" s="186"/>
      <c r="S224" s="186"/>
      <c r="T224" s="186"/>
      <c r="U224" s="186"/>
      <c r="V224" s="186"/>
      <c r="W224" s="186"/>
      <c r="X224" s="186"/>
      <c r="Y224" s="186"/>
      <c r="Z224" s="186"/>
    </row>
    <row r="225" spans="1:26" ht="12.75" customHeight="1" x14ac:dyDescent="0.25">
      <c r="A225" s="186"/>
      <c r="B225" s="186"/>
      <c r="C225" s="186"/>
      <c r="D225" s="186"/>
      <c r="E225" s="186"/>
      <c r="F225" s="186"/>
      <c r="G225" s="186"/>
      <c r="H225" s="186"/>
      <c r="I225" s="186"/>
      <c r="J225" s="186"/>
      <c r="K225" s="186"/>
      <c r="L225" s="186"/>
      <c r="M225" s="186"/>
      <c r="N225" s="186"/>
      <c r="O225" s="186"/>
      <c r="P225" s="186"/>
      <c r="Q225" s="186"/>
      <c r="R225" s="186"/>
      <c r="S225" s="186"/>
      <c r="T225" s="186"/>
      <c r="U225" s="186"/>
      <c r="V225" s="186"/>
      <c r="W225" s="186"/>
      <c r="X225" s="186"/>
      <c r="Y225" s="186"/>
      <c r="Z225" s="186"/>
    </row>
    <row r="226" spans="1:26" ht="12.75" customHeight="1" x14ac:dyDescent="0.25">
      <c r="A226" s="186"/>
      <c r="B226" s="186"/>
      <c r="C226" s="186"/>
      <c r="D226" s="186"/>
      <c r="E226" s="186"/>
      <c r="F226" s="186"/>
      <c r="G226" s="186"/>
      <c r="H226" s="186"/>
      <c r="I226" s="186"/>
      <c r="J226" s="186"/>
      <c r="K226" s="186"/>
      <c r="L226" s="186"/>
      <c r="M226" s="186"/>
      <c r="N226" s="186"/>
      <c r="O226" s="186"/>
      <c r="P226" s="186"/>
      <c r="Q226" s="186"/>
      <c r="R226" s="186"/>
      <c r="S226" s="186"/>
      <c r="T226" s="186"/>
      <c r="U226" s="186"/>
      <c r="V226" s="186"/>
      <c r="W226" s="186"/>
      <c r="X226" s="186"/>
      <c r="Y226" s="186"/>
      <c r="Z226" s="186"/>
    </row>
    <row r="227" spans="1:26" ht="12.75" customHeight="1" x14ac:dyDescent="0.25">
      <c r="A227" s="186"/>
      <c r="B227" s="186"/>
      <c r="C227" s="186"/>
      <c r="D227" s="186"/>
      <c r="E227" s="186"/>
      <c r="F227" s="186"/>
      <c r="G227" s="186"/>
      <c r="H227" s="186"/>
      <c r="I227" s="186"/>
      <c r="J227" s="186"/>
      <c r="K227" s="186"/>
      <c r="L227" s="186"/>
      <c r="M227" s="186"/>
      <c r="N227" s="186"/>
      <c r="O227" s="186"/>
      <c r="P227" s="186"/>
      <c r="Q227" s="186"/>
      <c r="R227" s="186"/>
      <c r="S227" s="186"/>
      <c r="T227" s="186"/>
      <c r="U227" s="186"/>
      <c r="V227" s="186"/>
      <c r="W227" s="186"/>
      <c r="X227" s="186"/>
      <c r="Y227" s="186"/>
      <c r="Z227" s="186"/>
    </row>
    <row r="228" spans="1:26" ht="12.75" customHeight="1" x14ac:dyDescent="0.25">
      <c r="A228" s="186"/>
      <c r="B228" s="186"/>
      <c r="C228" s="186"/>
      <c r="D228" s="186"/>
      <c r="E228" s="186"/>
      <c r="F228" s="186"/>
      <c r="G228" s="186"/>
      <c r="H228" s="186"/>
      <c r="I228" s="186"/>
      <c r="J228" s="186"/>
      <c r="K228" s="186"/>
      <c r="L228" s="186"/>
      <c r="M228" s="186"/>
      <c r="N228" s="186"/>
      <c r="O228" s="186"/>
      <c r="P228" s="186"/>
      <c r="Q228" s="186"/>
      <c r="R228" s="186"/>
      <c r="S228" s="186"/>
      <c r="T228" s="186"/>
      <c r="U228" s="186"/>
      <c r="V228" s="186"/>
      <c r="W228" s="186"/>
      <c r="X228" s="186"/>
      <c r="Y228" s="186"/>
      <c r="Z228" s="186"/>
    </row>
    <row r="229" spans="1:26" ht="12.75" customHeight="1" x14ac:dyDescent="0.25">
      <c r="A229" s="186"/>
      <c r="B229" s="186"/>
      <c r="C229" s="186"/>
      <c r="D229" s="186"/>
      <c r="E229" s="186"/>
      <c r="F229" s="186"/>
      <c r="G229" s="186"/>
      <c r="H229" s="186"/>
      <c r="I229" s="186"/>
      <c r="J229" s="186"/>
      <c r="K229" s="186"/>
      <c r="L229" s="186"/>
      <c r="M229" s="186"/>
      <c r="N229" s="186"/>
      <c r="O229" s="186"/>
      <c r="P229" s="186"/>
      <c r="Q229" s="186"/>
      <c r="R229" s="186"/>
      <c r="S229" s="186"/>
      <c r="T229" s="186"/>
      <c r="U229" s="186"/>
      <c r="V229" s="186"/>
      <c r="W229" s="186"/>
      <c r="X229" s="186"/>
      <c r="Y229" s="186"/>
      <c r="Z229" s="186"/>
    </row>
    <row r="230" spans="1:26" ht="12.75" customHeight="1" x14ac:dyDescent="0.25">
      <c r="A230" s="186"/>
      <c r="B230" s="186"/>
      <c r="C230" s="186"/>
      <c r="D230" s="186"/>
      <c r="E230" s="186"/>
      <c r="F230" s="186"/>
      <c r="G230" s="186"/>
      <c r="H230" s="186"/>
      <c r="I230" s="186"/>
      <c r="J230" s="186"/>
      <c r="K230" s="186"/>
      <c r="L230" s="186"/>
      <c r="M230" s="186"/>
      <c r="N230" s="186"/>
      <c r="O230" s="186"/>
      <c r="P230" s="186"/>
      <c r="Q230" s="186"/>
      <c r="R230" s="186"/>
      <c r="S230" s="186"/>
      <c r="T230" s="186"/>
      <c r="U230" s="186"/>
      <c r="V230" s="186"/>
      <c r="W230" s="186"/>
      <c r="X230" s="186"/>
      <c r="Y230" s="186"/>
      <c r="Z230" s="186"/>
    </row>
    <row r="231" spans="1:26" ht="12.75" customHeight="1" x14ac:dyDescent="0.25">
      <c r="A231" s="186"/>
      <c r="B231" s="186"/>
      <c r="C231" s="186"/>
      <c r="D231" s="186"/>
      <c r="E231" s="186"/>
      <c r="F231" s="186"/>
      <c r="G231" s="186"/>
      <c r="H231" s="186"/>
      <c r="I231" s="186"/>
      <c r="J231" s="186"/>
      <c r="K231" s="186"/>
      <c r="L231" s="186"/>
      <c r="M231" s="186"/>
      <c r="N231" s="186"/>
      <c r="O231" s="186"/>
      <c r="P231" s="186"/>
      <c r="Q231" s="186"/>
      <c r="R231" s="186"/>
      <c r="S231" s="186"/>
      <c r="T231" s="186"/>
      <c r="U231" s="186"/>
      <c r="V231" s="186"/>
      <c r="W231" s="186"/>
      <c r="X231" s="186"/>
      <c r="Y231" s="186"/>
      <c r="Z231" s="186"/>
    </row>
    <row r="232" spans="1:26" ht="12.75" customHeight="1" x14ac:dyDescent="0.25">
      <c r="A232" s="186"/>
      <c r="B232" s="186"/>
      <c r="C232" s="186"/>
      <c r="D232" s="186"/>
      <c r="E232" s="186"/>
      <c r="F232" s="186"/>
      <c r="G232" s="186"/>
      <c r="H232" s="186"/>
      <c r="I232" s="186"/>
      <c r="J232" s="186"/>
      <c r="K232" s="186"/>
      <c r="L232" s="186"/>
      <c r="M232" s="186"/>
      <c r="N232" s="186"/>
      <c r="O232" s="186"/>
      <c r="P232" s="186"/>
      <c r="Q232" s="186"/>
      <c r="R232" s="186"/>
      <c r="S232" s="186"/>
      <c r="T232" s="186"/>
      <c r="U232" s="186"/>
      <c r="V232" s="186"/>
      <c r="W232" s="186"/>
      <c r="X232" s="186"/>
      <c r="Y232" s="186"/>
      <c r="Z232" s="186"/>
    </row>
    <row r="233" spans="1:26" ht="12.75" customHeight="1" x14ac:dyDescent="0.25">
      <c r="A233" s="186"/>
      <c r="B233" s="186"/>
      <c r="C233" s="186"/>
      <c r="D233" s="186"/>
      <c r="E233" s="186"/>
      <c r="F233" s="186"/>
      <c r="G233" s="186"/>
      <c r="H233" s="186"/>
      <c r="I233" s="186"/>
      <c r="J233" s="186"/>
      <c r="K233" s="186"/>
      <c r="L233" s="186"/>
      <c r="M233" s="186"/>
      <c r="N233" s="186"/>
      <c r="O233" s="186"/>
      <c r="P233" s="186"/>
      <c r="Q233" s="186"/>
      <c r="R233" s="186"/>
      <c r="S233" s="186"/>
      <c r="T233" s="186"/>
      <c r="U233" s="186"/>
      <c r="V233" s="186"/>
      <c r="W233" s="186"/>
      <c r="X233" s="186"/>
      <c r="Y233" s="186"/>
      <c r="Z233" s="186"/>
    </row>
    <row r="234" spans="1:26" ht="12.75" customHeight="1" x14ac:dyDescent="0.25">
      <c r="A234" s="186"/>
      <c r="B234" s="186"/>
      <c r="C234" s="186"/>
      <c r="D234" s="186"/>
      <c r="E234" s="186"/>
      <c r="F234" s="186"/>
      <c r="G234" s="186"/>
      <c r="H234" s="186"/>
      <c r="I234" s="186"/>
      <c r="J234" s="186"/>
      <c r="K234" s="186"/>
      <c r="L234" s="186"/>
      <c r="M234" s="186"/>
      <c r="N234" s="186"/>
      <c r="O234" s="186"/>
      <c r="P234" s="186"/>
      <c r="Q234" s="186"/>
      <c r="R234" s="186"/>
      <c r="S234" s="186"/>
      <c r="T234" s="186"/>
      <c r="U234" s="186"/>
      <c r="V234" s="186"/>
      <c r="W234" s="186"/>
      <c r="X234" s="186"/>
      <c r="Y234" s="186"/>
      <c r="Z234" s="186"/>
    </row>
    <row r="235" spans="1:26" ht="12.75" customHeight="1" x14ac:dyDescent="0.25">
      <c r="A235" s="186"/>
      <c r="B235" s="186"/>
      <c r="C235" s="186"/>
      <c r="D235" s="186"/>
      <c r="E235" s="186"/>
      <c r="F235" s="186"/>
      <c r="G235" s="186"/>
      <c r="H235" s="186"/>
      <c r="I235" s="186"/>
      <c r="J235" s="186"/>
      <c r="K235" s="186"/>
      <c r="L235" s="186"/>
      <c r="M235" s="186"/>
      <c r="N235" s="186"/>
      <c r="O235" s="186"/>
      <c r="P235" s="186"/>
      <c r="Q235" s="186"/>
      <c r="R235" s="186"/>
      <c r="S235" s="186"/>
      <c r="T235" s="186"/>
      <c r="U235" s="186"/>
      <c r="V235" s="186"/>
      <c r="W235" s="186"/>
      <c r="X235" s="186"/>
      <c r="Y235" s="186"/>
      <c r="Z235" s="186"/>
    </row>
    <row r="236" spans="1:26" ht="12.75" customHeight="1" x14ac:dyDescent="0.25">
      <c r="A236" s="186"/>
      <c r="B236" s="186"/>
      <c r="C236" s="186"/>
      <c r="D236" s="186"/>
      <c r="E236" s="186"/>
      <c r="F236" s="186"/>
      <c r="G236" s="186"/>
      <c r="H236" s="186"/>
      <c r="I236" s="186"/>
      <c r="J236" s="186"/>
      <c r="K236" s="186"/>
      <c r="L236" s="186"/>
      <c r="M236" s="186"/>
      <c r="N236" s="186"/>
      <c r="O236" s="186"/>
      <c r="P236" s="186"/>
      <c r="Q236" s="186"/>
      <c r="R236" s="186"/>
      <c r="S236" s="186"/>
      <c r="T236" s="186"/>
      <c r="U236" s="186"/>
      <c r="V236" s="186"/>
      <c r="W236" s="186"/>
      <c r="X236" s="186"/>
      <c r="Y236" s="186"/>
      <c r="Z236" s="186"/>
    </row>
    <row r="237" spans="1:26" ht="12.75" customHeight="1" x14ac:dyDescent="0.25">
      <c r="A237" s="186"/>
      <c r="B237" s="186"/>
      <c r="C237" s="186"/>
      <c r="D237" s="186"/>
      <c r="E237" s="186"/>
      <c r="F237" s="186"/>
      <c r="G237" s="186"/>
      <c r="H237" s="186"/>
      <c r="I237" s="186"/>
      <c r="J237" s="186"/>
      <c r="K237" s="186"/>
      <c r="L237" s="186"/>
      <c r="M237" s="186"/>
      <c r="N237" s="186"/>
      <c r="O237" s="186"/>
      <c r="P237" s="186"/>
      <c r="Q237" s="186"/>
      <c r="R237" s="186"/>
      <c r="S237" s="186"/>
      <c r="T237" s="186"/>
      <c r="U237" s="186"/>
      <c r="V237" s="186"/>
      <c r="W237" s="186"/>
      <c r="X237" s="186"/>
      <c r="Y237" s="186"/>
      <c r="Z237" s="186"/>
    </row>
    <row r="238" spans="1:26" ht="12.75" customHeight="1" x14ac:dyDescent="0.25">
      <c r="A238" s="186"/>
      <c r="B238" s="186"/>
      <c r="C238" s="186"/>
      <c r="D238" s="186"/>
      <c r="E238" s="186"/>
      <c r="F238" s="186"/>
      <c r="G238" s="186"/>
      <c r="H238" s="186"/>
      <c r="I238" s="186"/>
      <c r="J238" s="186"/>
      <c r="K238" s="186"/>
      <c r="L238" s="186"/>
      <c r="M238" s="186"/>
      <c r="N238" s="186"/>
      <c r="O238" s="186"/>
      <c r="P238" s="186"/>
      <c r="Q238" s="186"/>
      <c r="R238" s="186"/>
      <c r="S238" s="186"/>
      <c r="T238" s="186"/>
      <c r="U238" s="186"/>
      <c r="V238" s="186"/>
      <c r="W238" s="186"/>
      <c r="X238" s="186"/>
      <c r="Y238" s="186"/>
      <c r="Z238" s="186"/>
    </row>
    <row r="239" spans="1:26" ht="12.75" customHeight="1" x14ac:dyDescent="0.25">
      <c r="A239" s="186"/>
      <c r="B239" s="186"/>
      <c r="C239" s="186"/>
      <c r="D239" s="186"/>
      <c r="E239" s="186"/>
      <c r="F239" s="186"/>
      <c r="G239" s="186"/>
      <c r="H239" s="186"/>
      <c r="I239" s="186"/>
      <c r="J239" s="186"/>
      <c r="K239" s="186"/>
      <c r="L239" s="186"/>
      <c r="M239" s="186"/>
      <c r="N239" s="186"/>
      <c r="O239" s="186"/>
      <c r="P239" s="186"/>
      <c r="Q239" s="186"/>
      <c r="R239" s="186"/>
      <c r="S239" s="186"/>
      <c r="T239" s="186"/>
      <c r="U239" s="186"/>
      <c r="V239" s="186"/>
      <c r="W239" s="186"/>
      <c r="X239" s="186"/>
      <c r="Y239" s="186"/>
      <c r="Z239" s="186"/>
    </row>
    <row r="240" spans="1:26" ht="12.75" customHeight="1" x14ac:dyDescent="0.25">
      <c r="A240" s="186"/>
      <c r="B240" s="186"/>
      <c r="C240" s="186"/>
      <c r="D240" s="186"/>
      <c r="E240" s="186"/>
      <c r="F240" s="186"/>
      <c r="G240" s="186"/>
      <c r="H240" s="186"/>
      <c r="I240" s="186"/>
      <c r="J240" s="186"/>
      <c r="K240" s="186"/>
      <c r="L240" s="186"/>
      <c r="M240" s="186"/>
      <c r="N240" s="186"/>
      <c r="O240" s="186"/>
      <c r="P240" s="186"/>
      <c r="Q240" s="186"/>
      <c r="R240" s="186"/>
      <c r="S240" s="186"/>
      <c r="T240" s="186"/>
      <c r="U240" s="186"/>
      <c r="V240" s="186"/>
      <c r="W240" s="186"/>
      <c r="X240" s="186"/>
      <c r="Y240" s="186"/>
      <c r="Z240" s="186"/>
    </row>
    <row r="241" spans="1:26" ht="12.75" customHeight="1" x14ac:dyDescent="0.25">
      <c r="A241" s="186"/>
      <c r="B241" s="186"/>
      <c r="C241" s="186"/>
      <c r="D241" s="186"/>
      <c r="E241" s="186"/>
      <c r="F241" s="186"/>
      <c r="G241" s="186"/>
      <c r="H241" s="186"/>
      <c r="I241" s="186"/>
      <c r="J241" s="186"/>
      <c r="K241" s="186"/>
      <c r="L241" s="186"/>
      <c r="M241" s="186"/>
      <c r="N241" s="186"/>
      <c r="O241" s="186"/>
      <c r="P241" s="186"/>
      <c r="Q241" s="186"/>
      <c r="R241" s="186"/>
      <c r="S241" s="186"/>
      <c r="T241" s="186"/>
      <c r="U241" s="186"/>
      <c r="V241" s="186"/>
      <c r="W241" s="186"/>
      <c r="X241" s="186"/>
      <c r="Y241" s="186"/>
      <c r="Z241" s="186"/>
    </row>
    <row r="242" spans="1:26" ht="12.75" customHeight="1" x14ac:dyDescent="0.25">
      <c r="A242" s="186"/>
      <c r="B242" s="186"/>
      <c r="C242" s="186"/>
      <c r="D242" s="186"/>
      <c r="E242" s="186"/>
      <c r="F242" s="186"/>
      <c r="G242" s="186"/>
      <c r="H242" s="186"/>
      <c r="I242" s="186"/>
      <c r="J242" s="186"/>
      <c r="K242" s="186"/>
      <c r="L242" s="186"/>
      <c r="M242" s="186"/>
      <c r="N242" s="186"/>
      <c r="O242" s="186"/>
      <c r="P242" s="186"/>
      <c r="Q242" s="186"/>
      <c r="R242" s="186"/>
      <c r="S242" s="186"/>
      <c r="T242" s="186"/>
      <c r="U242" s="186"/>
      <c r="V242" s="186"/>
      <c r="W242" s="186"/>
      <c r="X242" s="186"/>
      <c r="Y242" s="186"/>
      <c r="Z242" s="186"/>
    </row>
    <row r="243" spans="1:26" ht="12.75" customHeight="1" x14ac:dyDescent="0.25">
      <c r="A243" s="186"/>
      <c r="B243" s="186"/>
      <c r="C243" s="186"/>
      <c r="D243" s="186"/>
      <c r="E243" s="186"/>
      <c r="F243" s="186"/>
      <c r="G243" s="186"/>
      <c r="H243" s="186"/>
      <c r="I243" s="186"/>
      <c r="J243" s="186"/>
      <c r="K243" s="186"/>
      <c r="L243" s="186"/>
      <c r="M243" s="186"/>
      <c r="N243" s="186"/>
      <c r="O243" s="186"/>
      <c r="P243" s="186"/>
      <c r="Q243" s="186"/>
      <c r="R243" s="186"/>
      <c r="S243" s="186"/>
      <c r="T243" s="186"/>
      <c r="U243" s="186"/>
      <c r="V243" s="186"/>
      <c r="W243" s="186"/>
      <c r="X243" s="186"/>
      <c r="Y243" s="186"/>
      <c r="Z243" s="186"/>
    </row>
    <row r="244" spans="1:26" ht="12.75" customHeight="1" x14ac:dyDescent="0.25">
      <c r="A244" s="186"/>
      <c r="B244" s="186"/>
      <c r="C244" s="186"/>
      <c r="D244" s="186"/>
      <c r="E244" s="186"/>
      <c r="F244" s="186"/>
      <c r="G244" s="186"/>
      <c r="H244" s="186"/>
      <c r="I244" s="186"/>
      <c r="J244" s="186"/>
      <c r="K244" s="186"/>
      <c r="L244" s="186"/>
      <c r="M244" s="186"/>
      <c r="N244" s="186"/>
      <c r="O244" s="186"/>
      <c r="P244" s="186"/>
      <c r="Q244" s="186"/>
      <c r="R244" s="186"/>
      <c r="S244" s="186"/>
      <c r="T244" s="186"/>
      <c r="U244" s="186"/>
      <c r="V244" s="186"/>
      <c r="W244" s="186"/>
      <c r="X244" s="186"/>
      <c r="Y244" s="186"/>
      <c r="Z244" s="186"/>
    </row>
    <row r="245" spans="1:26" ht="12.75" customHeight="1" x14ac:dyDescent="0.25">
      <c r="A245" s="186"/>
      <c r="B245" s="186"/>
      <c r="C245" s="186"/>
      <c r="D245" s="186"/>
      <c r="E245" s="186"/>
      <c r="F245" s="186"/>
      <c r="G245" s="186"/>
      <c r="H245" s="186"/>
      <c r="I245" s="186"/>
      <c r="J245" s="186"/>
      <c r="K245" s="186"/>
      <c r="L245" s="186"/>
      <c r="M245" s="186"/>
      <c r="N245" s="186"/>
      <c r="O245" s="186"/>
      <c r="P245" s="186"/>
      <c r="Q245" s="186"/>
      <c r="R245" s="186"/>
      <c r="S245" s="186"/>
      <c r="T245" s="186"/>
      <c r="U245" s="186"/>
      <c r="V245" s="186"/>
      <c r="W245" s="186"/>
      <c r="X245" s="186"/>
      <c r="Y245" s="186"/>
      <c r="Z245" s="186"/>
    </row>
    <row r="246" spans="1:26" ht="12.75" customHeight="1" x14ac:dyDescent="0.25">
      <c r="A246" s="186"/>
      <c r="B246" s="186"/>
      <c r="C246" s="186"/>
      <c r="D246" s="186"/>
      <c r="E246" s="186"/>
      <c r="F246" s="186"/>
      <c r="G246" s="186"/>
      <c r="H246" s="186"/>
      <c r="I246" s="186"/>
      <c r="J246" s="186"/>
      <c r="K246" s="186"/>
      <c r="L246" s="186"/>
      <c r="M246" s="186"/>
      <c r="N246" s="186"/>
      <c r="O246" s="186"/>
      <c r="P246" s="186"/>
      <c r="Q246" s="186"/>
      <c r="R246" s="186"/>
      <c r="S246" s="186"/>
      <c r="T246" s="186"/>
      <c r="U246" s="186"/>
      <c r="V246" s="186"/>
      <c r="W246" s="186"/>
      <c r="X246" s="186"/>
      <c r="Y246" s="186"/>
      <c r="Z246" s="186"/>
    </row>
    <row r="247" spans="1:26" ht="12.75" customHeight="1" x14ac:dyDescent="0.25">
      <c r="A247" s="186"/>
      <c r="B247" s="186"/>
      <c r="C247" s="186"/>
      <c r="D247" s="186"/>
      <c r="E247" s="186"/>
      <c r="F247" s="186"/>
      <c r="G247" s="186"/>
      <c r="H247" s="186"/>
      <c r="I247" s="186"/>
      <c r="J247" s="186"/>
      <c r="K247" s="186"/>
      <c r="L247" s="186"/>
      <c r="M247" s="186"/>
      <c r="N247" s="186"/>
      <c r="O247" s="186"/>
      <c r="P247" s="186"/>
      <c r="Q247" s="186"/>
      <c r="R247" s="186"/>
      <c r="S247" s="186"/>
      <c r="T247" s="186"/>
      <c r="U247" s="186"/>
      <c r="V247" s="186"/>
      <c r="W247" s="186"/>
      <c r="X247" s="186"/>
      <c r="Y247" s="186"/>
      <c r="Z247" s="186"/>
    </row>
    <row r="248" spans="1:26" ht="12.75" customHeight="1" x14ac:dyDescent="0.25">
      <c r="A248" s="186"/>
      <c r="B248" s="186"/>
      <c r="C248" s="186"/>
      <c r="D248" s="186"/>
      <c r="E248" s="186"/>
      <c r="F248" s="186"/>
      <c r="G248" s="186"/>
      <c r="H248" s="186"/>
      <c r="I248" s="186"/>
      <c r="J248" s="186"/>
      <c r="K248" s="186"/>
      <c r="L248" s="186"/>
      <c r="M248" s="186"/>
      <c r="N248" s="186"/>
      <c r="O248" s="186"/>
      <c r="P248" s="186"/>
      <c r="Q248" s="186"/>
      <c r="R248" s="186"/>
      <c r="S248" s="186"/>
      <c r="T248" s="186"/>
      <c r="U248" s="186"/>
      <c r="V248" s="186"/>
      <c r="W248" s="186"/>
      <c r="X248" s="186"/>
      <c r="Y248" s="186"/>
      <c r="Z248" s="186"/>
    </row>
    <row r="249" spans="1:26" ht="12.75" customHeight="1" x14ac:dyDescent="0.25">
      <c r="A249" s="186"/>
      <c r="B249" s="186"/>
      <c r="C249" s="186"/>
      <c r="D249" s="186"/>
      <c r="E249" s="186"/>
      <c r="F249" s="186"/>
      <c r="G249" s="186"/>
      <c r="H249" s="186"/>
      <c r="I249" s="186"/>
      <c r="J249" s="186"/>
      <c r="K249" s="186"/>
      <c r="L249" s="186"/>
      <c r="M249" s="186"/>
      <c r="N249" s="186"/>
      <c r="O249" s="186"/>
      <c r="P249" s="186"/>
      <c r="Q249" s="186"/>
      <c r="R249" s="186"/>
      <c r="S249" s="186"/>
      <c r="T249" s="186"/>
      <c r="U249" s="186"/>
      <c r="V249" s="186"/>
      <c r="W249" s="186"/>
      <c r="X249" s="186"/>
      <c r="Y249" s="186"/>
      <c r="Z249" s="186"/>
    </row>
    <row r="250" spans="1:26" ht="12.75" customHeight="1" x14ac:dyDescent="0.25">
      <c r="A250" s="186"/>
      <c r="B250" s="186"/>
      <c r="C250" s="186"/>
      <c r="D250" s="186"/>
      <c r="E250" s="186"/>
      <c r="F250" s="186"/>
      <c r="G250" s="186"/>
      <c r="H250" s="186"/>
      <c r="I250" s="186"/>
      <c r="J250" s="186"/>
      <c r="K250" s="186"/>
      <c r="L250" s="186"/>
      <c r="M250" s="186"/>
      <c r="N250" s="186"/>
      <c r="O250" s="186"/>
      <c r="P250" s="186"/>
      <c r="Q250" s="186"/>
      <c r="R250" s="186"/>
      <c r="S250" s="186"/>
      <c r="T250" s="186"/>
      <c r="U250" s="186"/>
      <c r="V250" s="186"/>
      <c r="W250" s="186"/>
      <c r="X250" s="186"/>
      <c r="Y250" s="186"/>
      <c r="Z250" s="186"/>
    </row>
    <row r="251" spans="1:26" ht="12.75" customHeight="1" x14ac:dyDescent="0.25">
      <c r="A251" s="186"/>
      <c r="B251" s="186"/>
      <c r="C251" s="186"/>
      <c r="D251" s="186"/>
      <c r="E251" s="186"/>
      <c r="F251" s="186"/>
      <c r="G251" s="186"/>
      <c r="H251" s="186"/>
      <c r="I251" s="186"/>
      <c r="J251" s="186"/>
      <c r="K251" s="186"/>
      <c r="L251" s="186"/>
      <c r="M251" s="186"/>
      <c r="N251" s="186"/>
      <c r="O251" s="186"/>
      <c r="P251" s="186"/>
      <c r="Q251" s="186"/>
      <c r="R251" s="186"/>
      <c r="S251" s="186"/>
      <c r="T251" s="186"/>
      <c r="U251" s="186"/>
      <c r="V251" s="186"/>
      <c r="W251" s="186"/>
      <c r="X251" s="186"/>
      <c r="Y251" s="186"/>
      <c r="Z251" s="186"/>
    </row>
    <row r="252" spans="1:26" ht="12.75" customHeight="1" x14ac:dyDescent="0.25">
      <c r="A252" s="186"/>
      <c r="B252" s="186"/>
      <c r="C252" s="186"/>
      <c r="D252" s="186"/>
      <c r="E252" s="186"/>
      <c r="F252" s="186"/>
      <c r="G252" s="186"/>
      <c r="H252" s="186"/>
      <c r="I252" s="186"/>
      <c r="J252" s="186"/>
      <c r="K252" s="186"/>
      <c r="L252" s="186"/>
      <c r="M252" s="186"/>
      <c r="N252" s="186"/>
      <c r="O252" s="186"/>
      <c r="P252" s="186"/>
      <c r="Q252" s="186"/>
      <c r="R252" s="186"/>
      <c r="S252" s="186"/>
      <c r="T252" s="186"/>
      <c r="U252" s="186"/>
      <c r="V252" s="186"/>
      <c r="W252" s="186"/>
      <c r="X252" s="186"/>
      <c r="Y252" s="186"/>
      <c r="Z252" s="186"/>
    </row>
    <row r="253" spans="1:26" ht="12.75" customHeight="1" x14ac:dyDescent="0.25">
      <c r="A253" s="186"/>
      <c r="B253" s="186"/>
      <c r="C253" s="186"/>
      <c r="D253" s="186"/>
      <c r="E253" s="186"/>
      <c r="F253" s="186"/>
      <c r="G253" s="186"/>
      <c r="H253" s="186"/>
      <c r="I253" s="186"/>
      <c r="J253" s="186"/>
      <c r="K253" s="186"/>
      <c r="L253" s="186"/>
      <c r="M253" s="186"/>
      <c r="N253" s="186"/>
      <c r="O253" s="186"/>
      <c r="P253" s="186"/>
      <c r="Q253" s="186"/>
      <c r="R253" s="186"/>
      <c r="S253" s="186"/>
      <c r="T253" s="186"/>
      <c r="U253" s="186"/>
      <c r="V253" s="186"/>
      <c r="W253" s="186"/>
      <c r="X253" s="186"/>
      <c r="Y253" s="186"/>
      <c r="Z253" s="186"/>
    </row>
    <row r="254" spans="1:26" ht="12.75" customHeight="1" x14ac:dyDescent="0.25">
      <c r="A254" s="186"/>
      <c r="B254" s="186"/>
      <c r="C254" s="186"/>
      <c r="D254" s="186"/>
      <c r="E254" s="186"/>
      <c r="F254" s="186"/>
      <c r="G254" s="186"/>
      <c r="H254" s="186"/>
      <c r="I254" s="186"/>
      <c r="J254" s="186"/>
      <c r="K254" s="186"/>
      <c r="L254" s="186"/>
      <c r="M254" s="186"/>
      <c r="N254" s="186"/>
      <c r="O254" s="186"/>
      <c r="P254" s="186"/>
      <c r="Q254" s="186"/>
      <c r="R254" s="186"/>
      <c r="S254" s="186"/>
      <c r="T254" s="186"/>
      <c r="U254" s="186"/>
      <c r="V254" s="186"/>
      <c r="W254" s="186"/>
      <c r="X254" s="186"/>
      <c r="Y254" s="186"/>
      <c r="Z254" s="186"/>
    </row>
    <row r="255" spans="1:26" ht="12.75" customHeight="1" x14ac:dyDescent="0.25">
      <c r="A255" s="186"/>
      <c r="B255" s="186"/>
      <c r="C255" s="186"/>
      <c r="D255" s="186"/>
      <c r="E255" s="186"/>
      <c r="F255" s="186"/>
      <c r="G255" s="186"/>
      <c r="H255" s="186"/>
      <c r="I255" s="186"/>
      <c r="J255" s="186"/>
      <c r="K255" s="186"/>
      <c r="L255" s="186"/>
      <c r="M255" s="186"/>
      <c r="N255" s="186"/>
      <c r="O255" s="186"/>
      <c r="P255" s="186"/>
      <c r="Q255" s="186"/>
      <c r="R255" s="186"/>
      <c r="S255" s="186"/>
      <c r="T255" s="186"/>
      <c r="U255" s="186"/>
      <c r="V255" s="186"/>
      <c r="W255" s="186"/>
      <c r="X255" s="186"/>
      <c r="Y255" s="186"/>
      <c r="Z255" s="186"/>
    </row>
    <row r="256" spans="1:26" ht="12.75" customHeight="1" x14ac:dyDescent="0.25">
      <c r="A256" s="186"/>
      <c r="B256" s="186"/>
      <c r="C256" s="186"/>
      <c r="D256" s="186"/>
      <c r="E256" s="186"/>
      <c r="F256" s="186"/>
      <c r="G256" s="186"/>
      <c r="H256" s="186"/>
      <c r="I256" s="186"/>
      <c r="J256" s="186"/>
      <c r="K256" s="186"/>
      <c r="L256" s="186"/>
      <c r="M256" s="186"/>
      <c r="N256" s="186"/>
      <c r="O256" s="186"/>
      <c r="P256" s="186"/>
      <c r="Q256" s="186"/>
      <c r="R256" s="186"/>
      <c r="S256" s="186"/>
      <c r="T256" s="186"/>
      <c r="U256" s="186"/>
      <c r="V256" s="186"/>
      <c r="W256" s="186"/>
      <c r="X256" s="186"/>
      <c r="Y256" s="186"/>
      <c r="Z256" s="186"/>
    </row>
    <row r="257" spans="1:26" ht="12.75" customHeight="1" x14ac:dyDescent="0.25">
      <c r="A257" s="186"/>
      <c r="B257" s="186"/>
      <c r="C257" s="186"/>
      <c r="D257" s="186"/>
      <c r="E257" s="186"/>
      <c r="F257" s="186"/>
      <c r="G257" s="186"/>
      <c r="H257" s="186"/>
      <c r="I257" s="186"/>
      <c r="J257" s="186"/>
      <c r="K257" s="186"/>
      <c r="L257" s="186"/>
      <c r="M257" s="186"/>
      <c r="N257" s="186"/>
      <c r="O257" s="186"/>
      <c r="P257" s="186"/>
      <c r="Q257" s="186"/>
      <c r="R257" s="186"/>
      <c r="S257" s="186"/>
      <c r="T257" s="186"/>
      <c r="U257" s="186"/>
      <c r="V257" s="186"/>
      <c r="W257" s="186"/>
      <c r="X257" s="186"/>
      <c r="Y257" s="186"/>
      <c r="Z257" s="186"/>
    </row>
    <row r="258" spans="1:26" ht="12.75" customHeight="1" x14ac:dyDescent="0.25">
      <c r="A258" s="186"/>
      <c r="B258" s="186"/>
      <c r="C258" s="186"/>
      <c r="D258" s="186"/>
      <c r="E258" s="186"/>
      <c r="F258" s="186"/>
      <c r="G258" s="186"/>
      <c r="H258" s="186"/>
      <c r="I258" s="186"/>
      <c r="J258" s="186"/>
      <c r="K258" s="186"/>
      <c r="L258" s="186"/>
      <c r="M258" s="186"/>
      <c r="N258" s="186"/>
      <c r="O258" s="186"/>
      <c r="P258" s="186"/>
      <c r="Q258" s="186"/>
      <c r="R258" s="186"/>
      <c r="S258" s="186"/>
      <c r="T258" s="186"/>
      <c r="U258" s="186"/>
      <c r="V258" s="186"/>
      <c r="W258" s="186"/>
      <c r="X258" s="186"/>
      <c r="Y258" s="186"/>
      <c r="Z258" s="186"/>
    </row>
    <row r="259" spans="1:26" ht="12.75" customHeight="1" x14ac:dyDescent="0.25">
      <c r="A259" s="186"/>
      <c r="B259" s="186"/>
      <c r="C259" s="186"/>
      <c r="D259" s="186"/>
      <c r="E259" s="186"/>
      <c r="F259" s="186"/>
      <c r="G259" s="186"/>
      <c r="H259" s="186"/>
      <c r="I259" s="186"/>
      <c r="J259" s="186"/>
      <c r="K259" s="186"/>
      <c r="L259" s="186"/>
      <c r="M259" s="186"/>
      <c r="N259" s="186"/>
      <c r="O259" s="186"/>
      <c r="P259" s="186"/>
      <c r="Q259" s="186"/>
      <c r="R259" s="186"/>
      <c r="S259" s="186"/>
      <c r="T259" s="186"/>
      <c r="U259" s="186"/>
      <c r="V259" s="186"/>
      <c r="W259" s="186"/>
      <c r="X259" s="186"/>
      <c r="Y259" s="186"/>
      <c r="Z259" s="186"/>
    </row>
    <row r="260" spans="1:26" ht="12.75" customHeight="1" x14ac:dyDescent="0.25">
      <c r="A260" s="186"/>
      <c r="B260" s="186"/>
      <c r="C260" s="186"/>
      <c r="D260" s="186"/>
      <c r="E260" s="186"/>
      <c r="F260" s="186"/>
      <c r="G260" s="186"/>
      <c r="H260" s="186"/>
      <c r="I260" s="186"/>
      <c r="J260" s="186"/>
      <c r="K260" s="186"/>
      <c r="L260" s="186"/>
      <c r="M260" s="186"/>
      <c r="N260" s="186"/>
      <c r="O260" s="186"/>
      <c r="P260" s="186"/>
      <c r="Q260" s="186"/>
      <c r="R260" s="186"/>
      <c r="S260" s="186"/>
      <c r="T260" s="186"/>
      <c r="U260" s="186"/>
      <c r="V260" s="186"/>
      <c r="W260" s="186"/>
      <c r="X260" s="186"/>
      <c r="Y260" s="186"/>
      <c r="Z260" s="186"/>
    </row>
    <row r="261" spans="1:26" ht="12.75" customHeight="1" x14ac:dyDescent="0.25">
      <c r="A261" s="186"/>
      <c r="B261" s="186"/>
      <c r="C261" s="186"/>
      <c r="D261" s="186"/>
      <c r="E261" s="186"/>
      <c r="F261" s="186"/>
      <c r="G261" s="186"/>
      <c r="H261" s="186"/>
      <c r="I261" s="186"/>
      <c r="J261" s="186"/>
      <c r="K261" s="186"/>
      <c r="L261" s="186"/>
      <c r="M261" s="186"/>
      <c r="N261" s="186"/>
      <c r="O261" s="186"/>
      <c r="P261" s="186"/>
      <c r="Q261" s="186"/>
      <c r="R261" s="186"/>
      <c r="S261" s="186"/>
      <c r="T261" s="186"/>
      <c r="U261" s="186"/>
      <c r="V261" s="186"/>
      <c r="W261" s="186"/>
      <c r="X261" s="186"/>
      <c r="Y261" s="186"/>
      <c r="Z261" s="186"/>
    </row>
    <row r="262" spans="1:26" ht="12.75" customHeight="1" x14ac:dyDescent="0.25">
      <c r="A262" s="186"/>
      <c r="B262" s="186"/>
      <c r="C262" s="186"/>
      <c r="D262" s="186"/>
      <c r="E262" s="186"/>
      <c r="F262" s="186"/>
      <c r="G262" s="186"/>
      <c r="H262" s="186"/>
      <c r="I262" s="186"/>
      <c r="J262" s="186"/>
      <c r="K262" s="186"/>
      <c r="L262" s="186"/>
      <c r="M262" s="186"/>
      <c r="N262" s="186"/>
      <c r="O262" s="186"/>
      <c r="P262" s="186"/>
      <c r="Q262" s="186"/>
      <c r="R262" s="186"/>
      <c r="S262" s="186"/>
      <c r="T262" s="186"/>
      <c r="U262" s="186"/>
      <c r="V262" s="186"/>
      <c r="W262" s="186"/>
      <c r="X262" s="186"/>
      <c r="Y262" s="186"/>
      <c r="Z262" s="186"/>
    </row>
    <row r="263" spans="1:26" ht="12.75" customHeight="1" x14ac:dyDescent="0.25">
      <c r="A263" s="186"/>
      <c r="B263" s="186"/>
      <c r="C263" s="186"/>
      <c r="D263" s="186"/>
      <c r="E263" s="186"/>
      <c r="F263" s="186"/>
      <c r="G263" s="186"/>
      <c r="H263" s="186"/>
      <c r="I263" s="186"/>
      <c r="J263" s="186"/>
      <c r="K263" s="186"/>
      <c r="L263" s="186"/>
      <c r="M263" s="186"/>
      <c r="N263" s="186"/>
      <c r="O263" s="186"/>
      <c r="P263" s="186"/>
      <c r="Q263" s="186"/>
      <c r="R263" s="186"/>
      <c r="S263" s="186"/>
      <c r="T263" s="186"/>
      <c r="U263" s="186"/>
      <c r="V263" s="186"/>
      <c r="W263" s="186"/>
      <c r="X263" s="186"/>
      <c r="Y263" s="186"/>
      <c r="Z263" s="186"/>
    </row>
    <row r="264" spans="1:26" ht="12.75" customHeight="1" x14ac:dyDescent="0.25">
      <c r="A264" s="186"/>
      <c r="B264" s="186"/>
      <c r="C264" s="186"/>
      <c r="D264" s="186"/>
      <c r="E264" s="186"/>
      <c r="F264" s="186"/>
      <c r="G264" s="186"/>
      <c r="H264" s="186"/>
      <c r="I264" s="186"/>
      <c r="J264" s="186"/>
      <c r="K264" s="186"/>
      <c r="L264" s="186"/>
      <c r="M264" s="186"/>
      <c r="N264" s="186"/>
      <c r="O264" s="186"/>
      <c r="P264" s="186"/>
      <c r="Q264" s="186"/>
      <c r="R264" s="186"/>
      <c r="S264" s="186"/>
      <c r="T264" s="186"/>
      <c r="U264" s="186"/>
      <c r="V264" s="186"/>
      <c r="W264" s="186"/>
      <c r="X264" s="186"/>
      <c r="Y264" s="186"/>
      <c r="Z264" s="186"/>
    </row>
    <row r="265" spans="1:26" ht="12.75" customHeight="1" x14ac:dyDescent="0.25">
      <c r="A265" s="186"/>
      <c r="B265" s="186"/>
      <c r="C265" s="186"/>
      <c r="D265" s="186"/>
      <c r="E265" s="186"/>
      <c r="F265" s="186"/>
      <c r="G265" s="186"/>
      <c r="H265" s="186"/>
      <c r="I265" s="186"/>
      <c r="J265" s="186"/>
      <c r="K265" s="186"/>
      <c r="L265" s="186"/>
      <c r="M265" s="186"/>
      <c r="N265" s="186"/>
      <c r="O265" s="186"/>
      <c r="P265" s="186"/>
      <c r="Q265" s="186"/>
      <c r="R265" s="186"/>
      <c r="S265" s="186"/>
      <c r="T265" s="186"/>
      <c r="U265" s="186"/>
      <c r="V265" s="186"/>
      <c r="W265" s="186"/>
      <c r="X265" s="186"/>
      <c r="Y265" s="186"/>
      <c r="Z265" s="186"/>
    </row>
    <row r="266" spans="1:26" ht="12.75" customHeight="1" x14ac:dyDescent="0.25">
      <c r="A266" s="186"/>
      <c r="B266" s="186"/>
      <c r="C266" s="186"/>
      <c r="D266" s="186"/>
      <c r="E266" s="186"/>
      <c r="F266" s="186"/>
      <c r="G266" s="186"/>
      <c r="H266" s="186"/>
      <c r="I266" s="186"/>
      <c r="J266" s="186"/>
      <c r="K266" s="186"/>
      <c r="L266" s="186"/>
      <c r="M266" s="186"/>
      <c r="N266" s="186"/>
      <c r="O266" s="186"/>
      <c r="P266" s="186"/>
      <c r="Q266" s="186"/>
      <c r="R266" s="186"/>
      <c r="S266" s="186"/>
      <c r="T266" s="186"/>
      <c r="U266" s="186"/>
      <c r="V266" s="186"/>
      <c r="W266" s="186"/>
      <c r="X266" s="186"/>
      <c r="Y266" s="186"/>
      <c r="Z266" s="186"/>
    </row>
    <row r="267" spans="1:26" ht="12.75" customHeight="1" x14ac:dyDescent="0.25">
      <c r="A267" s="186"/>
      <c r="B267" s="186"/>
      <c r="C267" s="186"/>
      <c r="D267" s="186"/>
      <c r="E267" s="186"/>
      <c r="F267" s="186"/>
      <c r="G267" s="186"/>
      <c r="H267" s="186"/>
      <c r="I267" s="186"/>
      <c r="J267" s="186"/>
      <c r="K267" s="186"/>
      <c r="L267" s="186"/>
      <c r="M267" s="186"/>
      <c r="N267" s="186"/>
      <c r="O267" s="186"/>
      <c r="P267" s="186"/>
      <c r="Q267" s="186"/>
      <c r="R267" s="186"/>
      <c r="S267" s="186"/>
      <c r="T267" s="186"/>
      <c r="U267" s="186"/>
      <c r="V267" s="186"/>
      <c r="W267" s="186"/>
      <c r="X267" s="186"/>
      <c r="Y267" s="186"/>
      <c r="Z267" s="186"/>
    </row>
    <row r="268" spans="1:26" ht="12.75" customHeight="1" x14ac:dyDescent="0.25">
      <c r="A268" s="186"/>
      <c r="B268" s="186"/>
      <c r="C268" s="186"/>
      <c r="D268" s="186"/>
      <c r="E268" s="186"/>
      <c r="F268" s="186"/>
      <c r="G268" s="186"/>
      <c r="H268" s="186"/>
      <c r="I268" s="186"/>
      <c r="J268" s="186"/>
      <c r="K268" s="186"/>
      <c r="L268" s="186"/>
      <c r="M268" s="186"/>
      <c r="N268" s="186"/>
      <c r="O268" s="186"/>
      <c r="P268" s="186"/>
      <c r="Q268" s="186"/>
      <c r="R268" s="186"/>
      <c r="S268" s="186"/>
      <c r="T268" s="186"/>
      <c r="U268" s="186"/>
      <c r="V268" s="186"/>
      <c r="W268" s="186"/>
      <c r="X268" s="186"/>
      <c r="Y268" s="186"/>
      <c r="Z268" s="186"/>
    </row>
    <row r="269" spans="1:26" ht="12.75" customHeight="1" x14ac:dyDescent="0.25">
      <c r="A269" s="186"/>
      <c r="B269" s="186"/>
      <c r="C269" s="186"/>
      <c r="D269" s="186"/>
      <c r="E269" s="186"/>
      <c r="F269" s="186"/>
      <c r="G269" s="186"/>
      <c r="H269" s="186"/>
      <c r="I269" s="186"/>
      <c r="J269" s="186"/>
      <c r="K269" s="186"/>
      <c r="L269" s="186"/>
      <c r="M269" s="186"/>
      <c r="N269" s="186"/>
      <c r="O269" s="186"/>
      <c r="P269" s="186"/>
      <c r="Q269" s="186"/>
      <c r="R269" s="186"/>
      <c r="S269" s="186"/>
      <c r="T269" s="186"/>
      <c r="U269" s="186"/>
      <c r="V269" s="186"/>
      <c r="W269" s="186"/>
      <c r="X269" s="186"/>
      <c r="Y269" s="186"/>
      <c r="Z269" s="186"/>
    </row>
    <row r="270" spans="1:26" ht="12.75" customHeight="1" x14ac:dyDescent="0.25">
      <c r="A270" s="186"/>
      <c r="B270" s="186"/>
      <c r="C270" s="186"/>
      <c r="D270" s="186"/>
      <c r="E270" s="186"/>
      <c r="F270" s="186"/>
      <c r="G270" s="186"/>
      <c r="H270" s="186"/>
      <c r="I270" s="186"/>
      <c r="J270" s="186"/>
      <c r="K270" s="186"/>
      <c r="L270" s="186"/>
      <c r="M270" s="186"/>
      <c r="N270" s="186"/>
      <c r="O270" s="186"/>
      <c r="P270" s="186"/>
      <c r="Q270" s="186"/>
      <c r="R270" s="186"/>
      <c r="S270" s="186"/>
      <c r="T270" s="186"/>
      <c r="U270" s="186"/>
      <c r="V270" s="186"/>
      <c r="W270" s="186"/>
      <c r="X270" s="186"/>
      <c r="Y270" s="186"/>
      <c r="Z270" s="186"/>
    </row>
    <row r="271" spans="1:26" ht="12.75" customHeight="1" x14ac:dyDescent="0.25">
      <c r="A271" s="186"/>
      <c r="B271" s="186"/>
      <c r="C271" s="186"/>
      <c r="D271" s="186"/>
      <c r="E271" s="186"/>
      <c r="F271" s="186"/>
      <c r="G271" s="186"/>
      <c r="H271" s="186"/>
      <c r="I271" s="186"/>
      <c r="J271" s="186"/>
      <c r="K271" s="186"/>
      <c r="L271" s="186"/>
      <c r="M271" s="186"/>
      <c r="N271" s="186"/>
      <c r="O271" s="186"/>
      <c r="P271" s="186"/>
      <c r="Q271" s="186"/>
      <c r="R271" s="186"/>
      <c r="S271" s="186"/>
      <c r="T271" s="186"/>
      <c r="U271" s="186"/>
      <c r="V271" s="186"/>
      <c r="W271" s="186"/>
      <c r="X271" s="186"/>
      <c r="Y271" s="186"/>
      <c r="Z271" s="186"/>
    </row>
    <row r="272" spans="1:26" ht="12.75" customHeight="1" x14ac:dyDescent="0.25">
      <c r="A272" s="186"/>
      <c r="B272" s="186"/>
      <c r="C272" s="186"/>
      <c r="D272" s="186"/>
      <c r="E272" s="186"/>
      <c r="F272" s="186"/>
      <c r="G272" s="186"/>
      <c r="H272" s="186"/>
      <c r="I272" s="186"/>
      <c r="J272" s="186"/>
      <c r="K272" s="186"/>
      <c r="L272" s="186"/>
      <c r="M272" s="186"/>
      <c r="N272" s="186"/>
      <c r="O272" s="186"/>
      <c r="P272" s="186"/>
      <c r="Q272" s="186"/>
      <c r="R272" s="186"/>
      <c r="S272" s="186"/>
      <c r="T272" s="186"/>
      <c r="U272" s="186"/>
      <c r="V272" s="186"/>
      <c r="W272" s="186"/>
      <c r="X272" s="186"/>
      <c r="Y272" s="186"/>
      <c r="Z272" s="186"/>
    </row>
    <row r="273" spans="1:26" ht="12.75" customHeight="1" x14ac:dyDescent="0.25">
      <c r="A273" s="186"/>
      <c r="B273" s="186"/>
      <c r="C273" s="186"/>
      <c r="D273" s="186"/>
      <c r="E273" s="186"/>
      <c r="F273" s="186"/>
      <c r="G273" s="186"/>
      <c r="H273" s="186"/>
      <c r="I273" s="186"/>
      <c r="J273" s="186"/>
      <c r="K273" s="186"/>
      <c r="L273" s="186"/>
      <c r="M273" s="186"/>
      <c r="N273" s="186"/>
      <c r="O273" s="186"/>
      <c r="P273" s="186"/>
      <c r="Q273" s="186"/>
      <c r="R273" s="186"/>
      <c r="S273" s="186"/>
      <c r="T273" s="186"/>
      <c r="U273" s="186"/>
      <c r="V273" s="186"/>
      <c r="W273" s="186"/>
      <c r="X273" s="186"/>
      <c r="Y273" s="186"/>
      <c r="Z273" s="186"/>
    </row>
    <row r="274" spans="1:26" ht="12.75" customHeight="1" x14ac:dyDescent="0.25">
      <c r="A274" s="186"/>
      <c r="B274" s="186"/>
      <c r="C274" s="186"/>
      <c r="D274" s="186"/>
      <c r="E274" s="186"/>
      <c r="F274" s="186"/>
      <c r="G274" s="186"/>
      <c r="H274" s="186"/>
      <c r="I274" s="186"/>
      <c r="J274" s="186"/>
      <c r="K274" s="186"/>
      <c r="L274" s="186"/>
      <c r="M274" s="186"/>
      <c r="N274" s="186"/>
      <c r="O274" s="186"/>
      <c r="P274" s="186"/>
      <c r="Q274" s="186"/>
      <c r="R274" s="186"/>
      <c r="S274" s="186"/>
      <c r="T274" s="186"/>
      <c r="U274" s="186"/>
      <c r="V274" s="186"/>
      <c r="W274" s="186"/>
      <c r="X274" s="186"/>
      <c r="Y274" s="186"/>
      <c r="Z274" s="186"/>
    </row>
    <row r="275" spans="1:26" ht="12.75" customHeight="1" x14ac:dyDescent="0.25">
      <c r="A275" s="186"/>
      <c r="B275" s="186"/>
      <c r="C275" s="186"/>
      <c r="D275" s="186"/>
      <c r="E275" s="186"/>
      <c r="F275" s="186"/>
      <c r="G275" s="186"/>
      <c r="H275" s="186"/>
      <c r="I275" s="186"/>
      <c r="J275" s="186"/>
      <c r="K275" s="186"/>
      <c r="L275" s="186"/>
      <c r="M275" s="186"/>
      <c r="N275" s="186"/>
      <c r="O275" s="186"/>
      <c r="P275" s="186"/>
      <c r="Q275" s="186"/>
      <c r="R275" s="186"/>
      <c r="S275" s="186"/>
      <c r="T275" s="186"/>
      <c r="U275" s="186"/>
      <c r="V275" s="186"/>
      <c r="W275" s="186"/>
      <c r="X275" s="186"/>
      <c r="Y275" s="186"/>
      <c r="Z275" s="186"/>
    </row>
    <row r="276" spans="1:26" ht="12.75" customHeight="1" x14ac:dyDescent="0.25">
      <c r="A276" s="186"/>
      <c r="B276" s="186"/>
      <c r="C276" s="186"/>
      <c r="D276" s="186"/>
      <c r="E276" s="186"/>
      <c r="F276" s="186"/>
      <c r="G276" s="186"/>
      <c r="H276" s="186"/>
      <c r="I276" s="186"/>
      <c r="J276" s="186"/>
      <c r="K276" s="186"/>
      <c r="L276" s="186"/>
      <c r="M276" s="186"/>
      <c r="N276" s="186"/>
      <c r="O276" s="186"/>
      <c r="P276" s="186"/>
      <c r="Q276" s="186"/>
      <c r="R276" s="186"/>
      <c r="S276" s="186"/>
      <c r="T276" s="186"/>
      <c r="U276" s="186"/>
      <c r="V276" s="186"/>
      <c r="W276" s="186"/>
      <c r="X276" s="186"/>
      <c r="Y276" s="186"/>
      <c r="Z276" s="186"/>
    </row>
    <row r="277" spans="1:26" ht="12.75" customHeight="1" x14ac:dyDescent="0.25">
      <c r="A277" s="186"/>
      <c r="B277" s="186"/>
      <c r="C277" s="186"/>
      <c r="D277" s="186"/>
      <c r="E277" s="186"/>
      <c r="F277" s="186"/>
      <c r="G277" s="186"/>
      <c r="H277" s="186"/>
      <c r="I277" s="186"/>
      <c r="J277" s="186"/>
      <c r="K277" s="186"/>
      <c r="L277" s="186"/>
      <c r="M277" s="186"/>
      <c r="N277" s="186"/>
      <c r="O277" s="186"/>
      <c r="P277" s="186"/>
      <c r="Q277" s="186"/>
      <c r="R277" s="186"/>
      <c r="S277" s="186"/>
      <c r="T277" s="186"/>
      <c r="U277" s="186"/>
      <c r="V277" s="186"/>
      <c r="W277" s="186"/>
      <c r="X277" s="186"/>
      <c r="Y277" s="186"/>
      <c r="Z277" s="186"/>
    </row>
    <row r="278" spans="1:26" ht="12.75" customHeight="1" x14ac:dyDescent="0.25">
      <c r="A278" s="186"/>
      <c r="B278" s="186"/>
      <c r="C278" s="186"/>
      <c r="D278" s="186"/>
      <c r="E278" s="186"/>
      <c r="F278" s="186"/>
      <c r="G278" s="186"/>
      <c r="H278" s="186"/>
      <c r="I278" s="186"/>
      <c r="J278" s="186"/>
      <c r="K278" s="186"/>
      <c r="L278" s="186"/>
      <c r="M278" s="186"/>
      <c r="N278" s="186"/>
      <c r="O278" s="186"/>
      <c r="P278" s="186"/>
      <c r="Q278" s="186"/>
      <c r="R278" s="186"/>
      <c r="S278" s="186"/>
      <c r="T278" s="186"/>
      <c r="U278" s="186"/>
      <c r="V278" s="186"/>
      <c r="W278" s="186"/>
      <c r="X278" s="186"/>
      <c r="Y278" s="186"/>
      <c r="Z278" s="186"/>
    </row>
    <row r="279" spans="1:26" ht="12.75" customHeight="1" x14ac:dyDescent="0.25">
      <c r="A279" s="186"/>
      <c r="B279" s="186"/>
      <c r="C279" s="186"/>
      <c r="D279" s="186"/>
      <c r="E279" s="186"/>
      <c r="F279" s="186"/>
      <c r="G279" s="186"/>
      <c r="H279" s="186"/>
      <c r="I279" s="186"/>
      <c r="J279" s="186"/>
      <c r="K279" s="186"/>
      <c r="L279" s="186"/>
      <c r="M279" s="186"/>
      <c r="N279" s="186"/>
      <c r="O279" s="186"/>
      <c r="P279" s="186"/>
      <c r="Q279" s="186"/>
      <c r="R279" s="186"/>
      <c r="S279" s="186"/>
      <c r="T279" s="186"/>
      <c r="U279" s="186"/>
      <c r="V279" s="186"/>
      <c r="W279" s="186"/>
      <c r="X279" s="186"/>
      <c r="Y279" s="186"/>
      <c r="Z279" s="186"/>
    </row>
    <row r="280" spans="1:26" ht="12.75" customHeight="1" x14ac:dyDescent="0.25">
      <c r="A280" s="186"/>
      <c r="B280" s="186"/>
      <c r="C280" s="186"/>
      <c r="D280" s="186"/>
      <c r="E280" s="186"/>
      <c r="F280" s="186"/>
      <c r="G280" s="186"/>
      <c r="H280" s="186"/>
      <c r="I280" s="186"/>
      <c r="J280" s="186"/>
      <c r="K280" s="186"/>
      <c r="L280" s="186"/>
      <c r="M280" s="186"/>
      <c r="N280" s="186"/>
      <c r="O280" s="186"/>
      <c r="P280" s="186"/>
      <c r="Q280" s="186"/>
      <c r="R280" s="186"/>
      <c r="S280" s="186"/>
      <c r="T280" s="186"/>
      <c r="U280" s="186"/>
      <c r="V280" s="186"/>
      <c r="W280" s="186"/>
      <c r="X280" s="186"/>
      <c r="Y280" s="186"/>
      <c r="Z280" s="186"/>
    </row>
    <row r="281" spans="1:26" ht="12.75" customHeight="1" x14ac:dyDescent="0.25">
      <c r="A281" s="186"/>
      <c r="B281" s="186"/>
      <c r="C281" s="186"/>
      <c r="D281" s="186"/>
      <c r="E281" s="186"/>
      <c r="F281" s="186"/>
      <c r="G281" s="186"/>
      <c r="H281" s="186"/>
      <c r="I281" s="186"/>
      <c r="J281" s="186"/>
      <c r="K281" s="186"/>
      <c r="L281" s="186"/>
      <c r="M281" s="186"/>
      <c r="N281" s="186"/>
      <c r="O281" s="186"/>
      <c r="P281" s="186"/>
      <c r="Q281" s="186"/>
      <c r="R281" s="186"/>
      <c r="S281" s="186"/>
      <c r="T281" s="186"/>
      <c r="U281" s="186"/>
      <c r="V281" s="186"/>
      <c r="W281" s="186"/>
      <c r="X281" s="186"/>
      <c r="Y281" s="186"/>
      <c r="Z281" s="186"/>
    </row>
    <row r="282" spans="1:26" ht="12.75" customHeight="1" x14ac:dyDescent="0.25">
      <c r="A282" s="186"/>
      <c r="B282" s="186"/>
      <c r="C282" s="186"/>
      <c r="D282" s="186"/>
      <c r="E282" s="186"/>
      <c r="F282" s="186"/>
      <c r="G282" s="186"/>
      <c r="H282" s="186"/>
      <c r="I282" s="186"/>
      <c r="J282" s="186"/>
      <c r="K282" s="186"/>
      <c r="L282" s="186"/>
      <c r="M282" s="186"/>
      <c r="N282" s="186"/>
      <c r="O282" s="186"/>
      <c r="P282" s="186"/>
      <c r="Q282" s="186"/>
      <c r="R282" s="186"/>
      <c r="S282" s="186"/>
      <c r="T282" s="186"/>
      <c r="U282" s="186"/>
      <c r="V282" s="186"/>
      <c r="W282" s="186"/>
      <c r="X282" s="186"/>
      <c r="Y282" s="186"/>
      <c r="Z282" s="186"/>
    </row>
    <row r="283" spans="1:26" ht="12.75" customHeight="1" x14ac:dyDescent="0.25">
      <c r="A283" s="186"/>
      <c r="B283" s="186"/>
      <c r="C283" s="186"/>
      <c r="D283" s="186"/>
      <c r="E283" s="186"/>
      <c r="F283" s="186"/>
      <c r="G283" s="186"/>
      <c r="H283" s="186"/>
      <c r="I283" s="186"/>
      <c r="J283" s="186"/>
      <c r="K283" s="186"/>
      <c r="L283" s="186"/>
      <c r="M283" s="186"/>
      <c r="N283" s="186"/>
      <c r="O283" s="186"/>
      <c r="P283" s="186"/>
      <c r="Q283" s="186"/>
      <c r="R283" s="186"/>
      <c r="S283" s="186"/>
      <c r="T283" s="186"/>
      <c r="U283" s="186"/>
      <c r="V283" s="186"/>
      <c r="W283" s="186"/>
      <c r="X283" s="186"/>
      <c r="Y283" s="186"/>
      <c r="Z283" s="186"/>
    </row>
    <row r="284" spans="1:26" ht="12.75" customHeight="1" x14ac:dyDescent="0.25">
      <c r="A284" s="186"/>
      <c r="B284" s="186"/>
      <c r="C284" s="186"/>
      <c r="D284" s="186"/>
      <c r="E284" s="186"/>
      <c r="F284" s="186"/>
      <c r="G284" s="186"/>
      <c r="H284" s="186"/>
      <c r="I284" s="186"/>
      <c r="J284" s="186"/>
      <c r="K284" s="186"/>
      <c r="L284" s="186"/>
      <c r="M284" s="186"/>
      <c r="N284" s="186"/>
      <c r="O284" s="186"/>
      <c r="P284" s="186"/>
      <c r="Q284" s="186"/>
      <c r="R284" s="186"/>
      <c r="S284" s="186"/>
      <c r="T284" s="186"/>
      <c r="U284" s="186"/>
      <c r="V284" s="186"/>
      <c r="W284" s="186"/>
      <c r="X284" s="186"/>
      <c r="Y284" s="186"/>
      <c r="Z284" s="186"/>
    </row>
    <row r="285" spans="1:26" ht="12.75" customHeight="1" x14ac:dyDescent="0.25">
      <c r="A285" s="186"/>
      <c r="B285" s="186"/>
      <c r="C285" s="186"/>
      <c r="D285" s="186"/>
      <c r="E285" s="186"/>
      <c r="F285" s="186"/>
      <c r="G285" s="186"/>
      <c r="H285" s="186"/>
      <c r="I285" s="186"/>
      <c r="J285" s="186"/>
      <c r="K285" s="186"/>
      <c r="L285" s="186"/>
      <c r="M285" s="186"/>
      <c r="N285" s="186"/>
      <c r="O285" s="186"/>
      <c r="P285" s="186"/>
      <c r="Q285" s="186"/>
      <c r="R285" s="186"/>
      <c r="S285" s="186"/>
      <c r="T285" s="186"/>
      <c r="U285" s="186"/>
      <c r="V285" s="186"/>
      <c r="W285" s="186"/>
      <c r="X285" s="186"/>
      <c r="Y285" s="186"/>
      <c r="Z285" s="186"/>
    </row>
    <row r="286" spans="1:26" ht="12.75" customHeight="1" x14ac:dyDescent="0.25">
      <c r="A286" s="186"/>
      <c r="B286" s="186"/>
      <c r="C286" s="186"/>
      <c r="D286" s="186"/>
      <c r="E286" s="186"/>
      <c r="F286" s="186"/>
      <c r="G286" s="186"/>
      <c r="H286" s="186"/>
      <c r="I286" s="186"/>
      <c r="J286" s="186"/>
      <c r="K286" s="186"/>
      <c r="L286" s="186"/>
      <c r="M286" s="186"/>
      <c r="N286" s="186"/>
      <c r="O286" s="186"/>
      <c r="P286" s="186"/>
      <c r="Q286" s="186"/>
      <c r="R286" s="186"/>
      <c r="S286" s="186"/>
      <c r="T286" s="186"/>
      <c r="U286" s="186"/>
      <c r="V286" s="186"/>
      <c r="W286" s="186"/>
      <c r="X286" s="186"/>
      <c r="Y286" s="186"/>
      <c r="Z286" s="186"/>
    </row>
    <row r="287" spans="1:26" ht="12.75" customHeight="1" x14ac:dyDescent="0.25">
      <c r="A287" s="186"/>
      <c r="B287" s="186"/>
      <c r="C287" s="186"/>
      <c r="D287" s="186"/>
      <c r="E287" s="186"/>
      <c r="F287" s="186"/>
      <c r="G287" s="186"/>
      <c r="H287" s="186"/>
      <c r="I287" s="186"/>
      <c r="J287" s="186"/>
      <c r="K287" s="186"/>
      <c r="L287" s="186"/>
      <c r="M287" s="186"/>
      <c r="N287" s="186"/>
      <c r="O287" s="186"/>
      <c r="P287" s="186"/>
      <c r="Q287" s="186"/>
      <c r="R287" s="186"/>
      <c r="S287" s="186"/>
      <c r="T287" s="186"/>
      <c r="U287" s="186"/>
      <c r="V287" s="186"/>
      <c r="W287" s="186"/>
      <c r="X287" s="186"/>
      <c r="Y287" s="186"/>
      <c r="Z287" s="186"/>
    </row>
    <row r="288" spans="1:26" ht="12.75" customHeight="1" x14ac:dyDescent="0.25">
      <c r="A288" s="186"/>
      <c r="B288" s="186"/>
      <c r="C288" s="186"/>
      <c r="D288" s="186"/>
      <c r="E288" s="186"/>
      <c r="F288" s="186"/>
      <c r="G288" s="186"/>
      <c r="H288" s="186"/>
      <c r="I288" s="186"/>
      <c r="J288" s="186"/>
      <c r="K288" s="186"/>
      <c r="L288" s="186"/>
      <c r="M288" s="186"/>
      <c r="N288" s="186"/>
      <c r="O288" s="186"/>
      <c r="P288" s="186"/>
      <c r="Q288" s="186"/>
      <c r="R288" s="186"/>
      <c r="S288" s="186"/>
      <c r="T288" s="186"/>
      <c r="U288" s="186"/>
      <c r="V288" s="186"/>
      <c r="W288" s="186"/>
      <c r="X288" s="186"/>
      <c r="Y288" s="186"/>
      <c r="Z288" s="186"/>
    </row>
    <row r="289" spans="1:26" ht="12.75" customHeight="1" x14ac:dyDescent="0.25">
      <c r="A289" s="186"/>
      <c r="B289" s="186"/>
      <c r="C289" s="186"/>
      <c r="D289" s="186"/>
      <c r="E289" s="186"/>
      <c r="F289" s="186"/>
      <c r="G289" s="186"/>
      <c r="H289" s="186"/>
      <c r="I289" s="186"/>
      <c r="J289" s="186"/>
      <c r="K289" s="186"/>
      <c r="L289" s="186"/>
      <c r="M289" s="186"/>
      <c r="N289" s="186"/>
      <c r="O289" s="186"/>
      <c r="P289" s="186"/>
      <c r="Q289" s="186"/>
      <c r="R289" s="186"/>
      <c r="S289" s="186"/>
      <c r="T289" s="186"/>
      <c r="U289" s="186"/>
      <c r="V289" s="186"/>
      <c r="W289" s="186"/>
      <c r="X289" s="186"/>
      <c r="Y289" s="186"/>
      <c r="Z289" s="186"/>
    </row>
    <row r="290" spans="1:26" ht="12.75" customHeight="1" x14ac:dyDescent="0.25">
      <c r="A290" s="186"/>
      <c r="B290" s="186"/>
      <c r="C290" s="186"/>
      <c r="D290" s="186"/>
      <c r="E290" s="186"/>
      <c r="F290" s="186"/>
      <c r="G290" s="186"/>
      <c r="H290" s="186"/>
      <c r="I290" s="186"/>
      <c r="J290" s="186"/>
      <c r="K290" s="186"/>
      <c r="L290" s="186"/>
      <c r="M290" s="186"/>
      <c r="N290" s="186"/>
      <c r="O290" s="186"/>
      <c r="P290" s="186"/>
      <c r="Q290" s="186"/>
      <c r="R290" s="186"/>
      <c r="S290" s="186"/>
      <c r="T290" s="186"/>
      <c r="U290" s="186"/>
      <c r="V290" s="186"/>
      <c r="W290" s="186"/>
      <c r="X290" s="186"/>
      <c r="Y290" s="186"/>
      <c r="Z290" s="186"/>
    </row>
    <row r="291" spans="1:26" ht="12.75" customHeight="1" x14ac:dyDescent="0.25">
      <c r="A291" s="186"/>
      <c r="B291" s="186"/>
      <c r="C291" s="186"/>
      <c r="D291" s="186"/>
      <c r="E291" s="186"/>
      <c r="F291" s="186"/>
      <c r="G291" s="186"/>
      <c r="H291" s="186"/>
      <c r="I291" s="186"/>
      <c r="J291" s="186"/>
      <c r="K291" s="186"/>
      <c r="L291" s="186"/>
      <c r="M291" s="186"/>
      <c r="N291" s="186"/>
      <c r="O291" s="186"/>
      <c r="P291" s="186"/>
      <c r="Q291" s="186"/>
      <c r="R291" s="186"/>
      <c r="S291" s="186"/>
      <c r="T291" s="186"/>
      <c r="U291" s="186"/>
      <c r="V291" s="186"/>
      <c r="W291" s="186"/>
      <c r="X291" s="186"/>
      <c r="Y291" s="186"/>
      <c r="Z291" s="186"/>
    </row>
    <row r="292" spans="1:26" ht="12.75" customHeight="1" x14ac:dyDescent="0.25">
      <c r="A292" s="186"/>
      <c r="B292" s="186"/>
      <c r="C292" s="186"/>
      <c r="D292" s="186"/>
      <c r="E292" s="186"/>
      <c r="F292" s="186"/>
      <c r="G292" s="186"/>
      <c r="H292" s="186"/>
      <c r="I292" s="186"/>
      <c r="J292" s="186"/>
      <c r="K292" s="186"/>
      <c r="L292" s="186"/>
      <c r="M292" s="186"/>
      <c r="N292" s="186"/>
      <c r="O292" s="186"/>
      <c r="P292" s="186"/>
      <c r="Q292" s="186"/>
      <c r="R292" s="186"/>
      <c r="S292" s="186"/>
      <c r="T292" s="186"/>
      <c r="U292" s="186"/>
      <c r="V292" s="186"/>
      <c r="W292" s="186"/>
      <c r="X292" s="186"/>
      <c r="Y292" s="186"/>
      <c r="Z292" s="186"/>
    </row>
    <row r="293" spans="1:26" ht="12.75" customHeight="1" x14ac:dyDescent="0.25">
      <c r="A293" s="186"/>
      <c r="B293" s="186"/>
      <c r="C293" s="186"/>
      <c r="D293" s="186"/>
      <c r="E293" s="186"/>
      <c r="F293" s="186"/>
      <c r="G293" s="186"/>
      <c r="H293" s="186"/>
      <c r="I293" s="186"/>
      <c r="J293" s="186"/>
      <c r="K293" s="186"/>
      <c r="L293" s="186"/>
      <c r="M293" s="186"/>
      <c r="N293" s="186"/>
      <c r="O293" s="186"/>
      <c r="P293" s="186"/>
      <c r="Q293" s="186"/>
      <c r="R293" s="186"/>
      <c r="S293" s="186"/>
      <c r="T293" s="186"/>
      <c r="U293" s="186"/>
      <c r="V293" s="186"/>
      <c r="W293" s="186"/>
      <c r="X293" s="186"/>
      <c r="Y293" s="186"/>
      <c r="Z293" s="186"/>
    </row>
    <row r="294" spans="1:26" ht="12.75" customHeight="1" x14ac:dyDescent="0.25">
      <c r="A294" s="186"/>
      <c r="B294" s="186"/>
      <c r="C294" s="186"/>
      <c r="D294" s="186"/>
      <c r="E294" s="186"/>
      <c r="F294" s="186"/>
      <c r="G294" s="186"/>
      <c r="H294" s="186"/>
      <c r="I294" s="186"/>
      <c r="J294" s="186"/>
      <c r="K294" s="186"/>
      <c r="L294" s="186"/>
      <c r="M294" s="186"/>
      <c r="N294" s="186"/>
      <c r="O294" s="186"/>
      <c r="P294" s="186"/>
      <c r="Q294" s="186"/>
      <c r="R294" s="186"/>
      <c r="S294" s="186"/>
      <c r="T294" s="186"/>
      <c r="U294" s="186"/>
      <c r="V294" s="186"/>
      <c r="W294" s="186"/>
      <c r="X294" s="186"/>
      <c r="Y294" s="186"/>
      <c r="Z294" s="186"/>
    </row>
    <row r="295" spans="1:26" ht="12.75" customHeight="1" x14ac:dyDescent="0.25">
      <c r="A295" s="186"/>
      <c r="B295" s="186"/>
      <c r="C295" s="186"/>
      <c r="D295" s="186"/>
      <c r="E295" s="186"/>
      <c r="F295" s="186"/>
      <c r="G295" s="186"/>
      <c r="H295" s="186"/>
      <c r="I295" s="186"/>
      <c r="J295" s="186"/>
      <c r="K295" s="186"/>
      <c r="L295" s="186"/>
      <c r="M295" s="186"/>
      <c r="N295" s="186"/>
      <c r="O295" s="186"/>
      <c r="P295" s="186"/>
      <c r="Q295" s="186"/>
      <c r="R295" s="186"/>
      <c r="S295" s="186"/>
      <c r="T295" s="186"/>
      <c r="U295" s="186"/>
      <c r="V295" s="186"/>
      <c r="W295" s="186"/>
      <c r="X295" s="186"/>
      <c r="Y295" s="186"/>
      <c r="Z295" s="186"/>
    </row>
    <row r="296" spans="1:26" ht="12.75" customHeight="1" x14ac:dyDescent="0.25">
      <c r="A296" s="186"/>
      <c r="B296" s="186"/>
      <c r="C296" s="186"/>
      <c r="D296" s="186"/>
      <c r="E296" s="186"/>
      <c r="F296" s="186"/>
      <c r="G296" s="186"/>
      <c r="H296" s="186"/>
      <c r="I296" s="186"/>
      <c r="J296" s="186"/>
      <c r="K296" s="186"/>
      <c r="L296" s="186"/>
      <c r="M296" s="186"/>
      <c r="N296" s="186"/>
      <c r="O296" s="186"/>
      <c r="P296" s="186"/>
      <c r="Q296" s="186"/>
      <c r="R296" s="186"/>
      <c r="S296" s="186"/>
      <c r="T296" s="186"/>
      <c r="U296" s="186"/>
      <c r="V296" s="186"/>
      <c r="W296" s="186"/>
      <c r="X296" s="186"/>
      <c r="Y296" s="186"/>
      <c r="Z296" s="186"/>
    </row>
    <row r="297" spans="1:26" ht="12.75" customHeight="1" x14ac:dyDescent="0.25">
      <c r="A297" s="186"/>
      <c r="B297" s="186"/>
      <c r="C297" s="186"/>
      <c r="D297" s="186"/>
      <c r="E297" s="186"/>
      <c r="F297" s="186"/>
      <c r="G297" s="186"/>
      <c r="H297" s="186"/>
      <c r="I297" s="186"/>
      <c r="J297" s="186"/>
      <c r="K297" s="186"/>
      <c r="L297" s="186"/>
      <c r="M297" s="186"/>
      <c r="N297" s="186"/>
      <c r="O297" s="186"/>
      <c r="P297" s="186"/>
      <c r="Q297" s="186"/>
      <c r="R297" s="186"/>
      <c r="S297" s="186"/>
      <c r="T297" s="186"/>
      <c r="U297" s="186"/>
      <c r="V297" s="186"/>
      <c r="W297" s="186"/>
      <c r="X297" s="186"/>
      <c r="Y297" s="186"/>
      <c r="Z297" s="186"/>
    </row>
    <row r="298" spans="1:26" ht="12.75" customHeight="1" x14ac:dyDescent="0.25">
      <c r="A298" s="186"/>
      <c r="B298" s="186"/>
      <c r="C298" s="186"/>
      <c r="D298" s="186"/>
      <c r="E298" s="186"/>
      <c r="F298" s="186"/>
      <c r="G298" s="186"/>
      <c r="H298" s="186"/>
      <c r="I298" s="186"/>
      <c r="J298" s="186"/>
      <c r="K298" s="186"/>
      <c r="L298" s="186"/>
      <c r="M298" s="186"/>
      <c r="N298" s="186"/>
      <c r="O298" s="186"/>
      <c r="P298" s="186"/>
      <c r="Q298" s="186"/>
      <c r="R298" s="186"/>
      <c r="S298" s="186"/>
      <c r="T298" s="186"/>
      <c r="U298" s="186"/>
      <c r="V298" s="186"/>
      <c r="W298" s="186"/>
      <c r="X298" s="186"/>
      <c r="Y298" s="186"/>
      <c r="Z298" s="186"/>
    </row>
    <row r="299" spans="1:26" ht="12.75" customHeight="1" x14ac:dyDescent="0.25">
      <c r="A299" s="186"/>
      <c r="B299" s="186"/>
      <c r="C299" s="186"/>
      <c r="D299" s="186"/>
      <c r="E299" s="186"/>
      <c r="F299" s="186"/>
      <c r="G299" s="186"/>
      <c r="H299" s="186"/>
      <c r="I299" s="186"/>
      <c r="J299" s="186"/>
      <c r="K299" s="186"/>
      <c r="L299" s="186"/>
      <c r="M299" s="186"/>
      <c r="N299" s="186"/>
      <c r="O299" s="186"/>
      <c r="P299" s="186"/>
      <c r="Q299" s="186"/>
      <c r="R299" s="186"/>
      <c r="S299" s="186"/>
      <c r="T299" s="186"/>
      <c r="U299" s="186"/>
      <c r="V299" s="186"/>
      <c r="W299" s="186"/>
      <c r="X299" s="186"/>
      <c r="Y299" s="186"/>
      <c r="Z299" s="186"/>
    </row>
    <row r="300" spans="1:26" ht="12.75" customHeight="1" x14ac:dyDescent="0.25">
      <c r="A300" s="186"/>
      <c r="B300" s="186"/>
      <c r="C300" s="186"/>
      <c r="D300" s="186"/>
      <c r="E300" s="186"/>
      <c r="F300" s="186"/>
      <c r="G300" s="186"/>
      <c r="H300" s="186"/>
      <c r="I300" s="186"/>
      <c r="J300" s="186"/>
      <c r="K300" s="186"/>
      <c r="L300" s="186"/>
      <c r="M300" s="186"/>
      <c r="N300" s="186"/>
      <c r="O300" s="186"/>
      <c r="P300" s="186"/>
      <c r="Q300" s="186"/>
      <c r="R300" s="186"/>
      <c r="S300" s="186"/>
      <c r="T300" s="186"/>
      <c r="U300" s="186"/>
      <c r="V300" s="186"/>
      <c r="W300" s="186"/>
      <c r="X300" s="186"/>
      <c r="Y300" s="186"/>
      <c r="Z300" s="186"/>
    </row>
    <row r="301" spans="1:26" ht="12.75" customHeight="1" x14ac:dyDescent="0.25">
      <c r="A301" s="186"/>
      <c r="B301" s="186"/>
      <c r="C301" s="186"/>
      <c r="D301" s="186"/>
      <c r="E301" s="186"/>
      <c r="F301" s="186"/>
      <c r="G301" s="186"/>
      <c r="H301" s="186"/>
      <c r="I301" s="186"/>
      <c r="J301" s="186"/>
      <c r="K301" s="186"/>
      <c r="L301" s="186"/>
      <c r="M301" s="186"/>
      <c r="N301" s="186"/>
      <c r="O301" s="186"/>
      <c r="P301" s="186"/>
      <c r="Q301" s="186"/>
      <c r="R301" s="186"/>
      <c r="S301" s="186"/>
      <c r="T301" s="186"/>
      <c r="U301" s="186"/>
      <c r="V301" s="186"/>
      <c r="W301" s="186"/>
      <c r="X301" s="186"/>
      <c r="Y301" s="186"/>
      <c r="Z301" s="186"/>
    </row>
    <row r="302" spans="1:26" ht="12.75" customHeight="1" x14ac:dyDescent="0.25">
      <c r="A302" s="186"/>
      <c r="B302" s="186"/>
      <c r="C302" s="186"/>
      <c r="D302" s="186"/>
      <c r="E302" s="186"/>
      <c r="F302" s="186"/>
      <c r="G302" s="186"/>
      <c r="H302" s="186"/>
      <c r="I302" s="186"/>
      <c r="J302" s="186"/>
      <c r="K302" s="186"/>
      <c r="L302" s="186"/>
      <c r="M302" s="186"/>
      <c r="N302" s="186"/>
      <c r="O302" s="186"/>
      <c r="P302" s="186"/>
      <c r="Q302" s="186"/>
      <c r="R302" s="186"/>
      <c r="S302" s="186"/>
      <c r="T302" s="186"/>
      <c r="U302" s="186"/>
      <c r="V302" s="186"/>
      <c r="W302" s="186"/>
      <c r="X302" s="186"/>
      <c r="Y302" s="186"/>
      <c r="Z302" s="186"/>
    </row>
    <row r="303" spans="1:26" ht="12.75" customHeight="1" x14ac:dyDescent="0.25">
      <c r="A303" s="186"/>
      <c r="B303" s="186"/>
      <c r="C303" s="186"/>
      <c r="D303" s="186"/>
      <c r="E303" s="186"/>
      <c r="F303" s="186"/>
      <c r="G303" s="186"/>
      <c r="H303" s="186"/>
      <c r="I303" s="186"/>
      <c r="J303" s="186"/>
      <c r="K303" s="186"/>
      <c r="L303" s="186"/>
      <c r="M303" s="186"/>
      <c r="N303" s="186"/>
      <c r="O303" s="186"/>
      <c r="P303" s="186"/>
      <c r="Q303" s="186"/>
      <c r="R303" s="186"/>
      <c r="S303" s="186"/>
      <c r="T303" s="186"/>
      <c r="U303" s="186"/>
      <c r="V303" s="186"/>
      <c r="W303" s="186"/>
      <c r="X303" s="186"/>
      <c r="Y303" s="186"/>
      <c r="Z303" s="186"/>
    </row>
    <row r="304" spans="1:26" ht="12.75" customHeight="1" x14ac:dyDescent="0.25">
      <c r="A304" s="186"/>
      <c r="B304" s="186"/>
      <c r="C304" s="186"/>
      <c r="D304" s="186"/>
      <c r="E304" s="186"/>
      <c r="F304" s="186"/>
      <c r="G304" s="186"/>
      <c r="H304" s="186"/>
      <c r="I304" s="186"/>
      <c r="J304" s="186"/>
      <c r="K304" s="186"/>
      <c r="L304" s="186"/>
      <c r="M304" s="186"/>
      <c r="N304" s="186"/>
      <c r="O304" s="186"/>
      <c r="P304" s="186"/>
      <c r="Q304" s="186"/>
      <c r="R304" s="186"/>
      <c r="S304" s="186"/>
      <c r="T304" s="186"/>
      <c r="U304" s="186"/>
      <c r="V304" s="186"/>
      <c r="W304" s="186"/>
      <c r="X304" s="186"/>
      <c r="Y304" s="186"/>
      <c r="Z304" s="186"/>
    </row>
    <row r="305" spans="1:26" ht="12.75" customHeight="1" x14ac:dyDescent="0.25">
      <c r="A305" s="186"/>
      <c r="B305" s="186"/>
      <c r="C305" s="186"/>
      <c r="D305" s="186"/>
      <c r="E305" s="186"/>
      <c r="F305" s="186"/>
      <c r="G305" s="186"/>
      <c r="H305" s="186"/>
      <c r="I305" s="186"/>
      <c r="J305" s="186"/>
      <c r="K305" s="186"/>
      <c r="L305" s="186"/>
      <c r="M305" s="186"/>
      <c r="N305" s="186"/>
      <c r="O305" s="186"/>
      <c r="P305" s="186"/>
      <c r="Q305" s="186"/>
      <c r="R305" s="186"/>
      <c r="S305" s="186"/>
      <c r="T305" s="186"/>
      <c r="U305" s="186"/>
      <c r="V305" s="186"/>
      <c r="W305" s="186"/>
      <c r="X305" s="186"/>
      <c r="Y305" s="186"/>
      <c r="Z305" s="186"/>
    </row>
    <row r="306" spans="1:26" ht="12.75" customHeight="1" x14ac:dyDescent="0.25">
      <c r="A306" s="186"/>
      <c r="B306" s="186"/>
      <c r="C306" s="186"/>
      <c r="D306" s="186"/>
      <c r="E306" s="186"/>
      <c r="F306" s="186"/>
      <c r="G306" s="186"/>
      <c r="H306" s="186"/>
      <c r="I306" s="186"/>
      <c r="J306" s="186"/>
      <c r="K306" s="186"/>
      <c r="L306" s="186"/>
      <c r="M306" s="186"/>
      <c r="N306" s="186"/>
      <c r="O306" s="186"/>
      <c r="P306" s="186"/>
      <c r="Q306" s="186"/>
      <c r="R306" s="186"/>
      <c r="S306" s="186"/>
      <c r="T306" s="186"/>
      <c r="U306" s="186"/>
      <c r="V306" s="186"/>
      <c r="W306" s="186"/>
      <c r="X306" s="186"/>
      <c r="Y306" s="186"/>
      <c r="Z306" s="186"/>
    </row>
    <row r="307" spans="1:26" ht="12.75" customHeight="1" x14ac:dyDescent="0.25">
      <c r="A307" s="186"/>
      <c r="B307" s="186"/>
      <c r="C307" s="186"/>
      <c r="D307" s="186"/>
      <c r="E307" s="186"/>
      <c r="F307" s="186"/>
      <c r="G307" s="186"/>
      <c r="H307" s="186"/>
      <c r="I307" s="186"/>
      <c r="J307" s="186"/>
      <c r="K307" s="186"/>
      <c r="L307" s="186"/>
      <c r="M307" s="186"/>
      <c r="N307" s="186"/>
      <c r="O307" s="186"/>
      <c r="P307" s="186"/>
      <c r="Q307" s="186"/>
      <c r="R307" s="186"/>
      <c r="S307" s="186"/>
      <c r="T307" s="186"/>
      <c r="U307" s="186"/>
      <c r="V307" s="186"/>
      <c r="W307" s="186"/>
      <c r="X307" s="186"/>
      <c r="Y307" s="186"/>
      <c r="Z307" s="186"/>
    </row>
    <row r="308" spans="1:26" ht="12.75" customHeight="1" x14ac:dyDescent="0.25">
      <c r="A308" s="186"/>
      <c r="B308" s="186"/>
      <c r="C308" s="186"/>
      <c r="D308" s="186"/>
      <c r="E308" s="186"/>
      <c r="F308" s="186"/>
      <c r="G308" s="186"/>
      <c r="H308" s="186"/>
      <c r="I308" s="186"/>
      <c r="J308" s="186"/>
      <c r="K308" s="186"/>
      <c r="L308" s="186"/>
      <c r="M308" s="186"/>
      <c r="N308" s="186"/>
      <c r="O308" s="186"/>
      <c r="P308" s="186"/>
      <c r="Q308" s="186"/>
      <c r="R308" s="186"/>
      <c r="S308" s="186"/>
      <c r="T308" s="186"/>
      <c r="U308" s="186"/>
      <c r="V308" s="186"/>
      <c r="W308" s="186"/>
      <c r="X308" s="186"/>
      <c r="Y308" s="186"/>
      <c r="Z308" s="186"/>
    </row>
    <row r="309" spans="1:26" ht="12.75" customHeight="1" x14ac:dyDescent="0.25">
      <c r="A309" s="186"/>
      <c r="B309" s="186"/>
      <c r="C309" s="186"/>
      <c r="D309" s="186"/>
      <c r="E309" s="186"/>
      <c r="F309" s="186"/>
      <c r="G309" s="186"/>
      <c r="H309" s="186"/>
      <c r="I309" s="186"/>
      <c r="J309" s="186"/>
      <c r="K309" s="186"/>
      <c r="L309" s="186"/>
      <c r="M309" s="186"/>
      <c r="N309" s="186"/>
      <c r="O309" s="186"/>
      <c r="P309" s="186"/>
      <c r="Q309" s="186"/>
      <c r="R309" s="186"/>
      <c r="S309" s="186"/>
      <c r="T309" s="186"/>
      <c r="U309" s="186"/>
      <c r="V309" s="186"/>
      <c r="W309" s="186"/>
      <c r="X309" s="186"/>
      <c r="Y309" s="186"/>
      <c r="Z309" s="186"/>
    </row>
    <row r="310" spans="1:26" ht="12.75" customHeight="1" x14ac:dyDescent="0.25">
      <c r="A310" s="186"/>
      <c r="B310" s="186"/>
      <c r="C310" s="186"/>
      <c r="D310" s="186"/>
      <c r="E310" s="186"/>
      <c r="F310" s="186"/>
      <c r="G310" s="186"/>
      <c r="H310" s="186"/>
      <c r="I310" s="186"/>
      <c r="J310" s="186"/>
      <c r="K310" s="186"/>
      <c r="L310" s="186"/>
      <c r="M310" s="186"/>
      <c r="N310" s="186"/>
      <c r="O310" s="186"/>
      <c r="P310" s="186"/>
      <c r="Q310" s="186"/>
      <c r="R310" s="186"/>
      <c r="S310" s="186"/>
      <c r="T310" s="186"/>
      <c r="U310" s="186"/>
      <c r="V310" s="186"/>
      <c r="W310" s="186"/>
      <c r="X310" s="186"/>
      <c r="Y310" s="186"/>
      <c r="Z310" s="186"/>
    </row>
    <row r="311" spans="1:26" ht="12.75" customHeight="1" x14ac:dyDescent="0.25">
      <c r="A311" s="186"/>
      <c r="B311" s="186"/>
      <c r="C311" s="186"/>
      <c r="D311" s="186"/>
      <c r="E311" s="186"/>
      <c r="F311" s="186"/>
      <c r="G311" s="186"/>
      <c r="H311" s="186"/>
      <c r="I311" s="186"/>
      <c r="J311" s="186"/>
      <c r="K311" s="186"/>
      <c r="L311" s="186"/>
      <c r="M311" s="186"/>
      <c r="N311" s="186"/>
      <c r="O311" s="186"/>
      <c r="P311" s="186"/>
      <c r="Q311" s="186"/>
      <c r="R311" s="186"/>
      <c r="S311" s="186"/>
      <c r="T311" s="186"/>
      <c r="U311" s="186"/>
      <c r="V311" s="186"/>
      <c r="W311" s="186"/>
      <c r="X311" s="186"/>
      <c r="Y311" s="186"/>
      <c r="Z311" s="186"/>
    </row>
    <row r="312" spans="1:26" ht="12.75" customHeight="1" x14ac:dyDescent="0.25">
      <c r="A312" s="186"/>
      <c r="B312" s="186"/>
      <c r="C312" s="186"/>
      <c r="D312" s="186"/>
      <c r="E312" s="186"/>
      <c r="F312" s="186"/>
      <c r="G312" s="186"/>
      <c r="H312" s="186"/>
      <c r="I312" s="186"/>
      <c r="J312" s="186"/>
      <c r="K312" s="186"/>
      <c r="L312" s="186"/>
      <c r="M312" s="186"/>
      <c r="N312" s="186"/>
      <c r="O312" s="186"/>
      <c r="P312" s="186"/>
      <c r="Q312" s="186"/>
      <c r="R312" s="186"/>
      <c r="S312" s="186"/>
      <c r="T312" s="186"/>
      <c r="U312" s="186"/>
      <c r="V312" s="186"/>
      <c r="W312" s="186"/>
      <c r="X312" s="186"/>
      <c r="Y312" s="186"/>
      <c r="Z312" s="186"/>
    </row>
    <row r="313" spans="1:26" ht="12.75" customHeight="1" x14ac:dyDescent="0.25">
      <c r="A313" s="186"/>
      <c r="B313" s="186"/>
      <c r="C313" s="186"/>
      <c r="D313" s="186"/>
      <c r="E313" s="186"/>
      <c r="F313" s="186"/>
      <c r="G313" s="186"/>
      <c r="H313" s="186"/>
      <c r="I313" s="186"/>
      <c r="J313" s="186"/>
      <c r="K313" s="186"/>
      <c r="L313" s="186"/>
      <c r="M313" s="186"/>
      <c r="N313" s="186"/>
      <c r="O313" s="186"/>
      <c r="P313" s="186"/>
      <c r="Q313" s="186"/>
      <c r="R313" s="186"/>
      <c r="S313" s="186"/>
      <c r="T313" s="186"/>
      <c r="U313" s="186"/>
      <c r="V313" s="186"/>
      <c r="W313" s="186"/>
      <c r="X313" s="186"/>
      <c r="Y313" s="186"/>
      <c r="Z313" s="186"/>
    </row>
    <row r="314" spans="1:26" ht="12.75" customHeight="1" x14ac:dyDescent="0.25">
      <c r="A314" s="186"/>
      <c r="B314" s="186"/>
      <c r="C314" s="186"/>
      <c r="D314" s="186"/>
      <c r="E314" s="186"/>
      <c r="F314" s="186"/>
      <c r="G314" s="186"/>
      <c r="H314" s="186"/>
      <c r="I314" s="186"/>
      <c r="J314" s="186"/>
      <c r="K314" s="186"/>
      <c r="L314" s="186"/>
      <c r="M314" s="186"/>
      <c r="N314" s="186"/>
      <c r="O314" s="186"/>
      <c r="P314" s="186"/>
      <c r="Q314" s="186"/>
      <c r="R314" s="186"/>
      <c r="S314" s="186"/>
      <c r="T314" s="186"/>
      <c r="U314" s="186"/>
      <c r="V314" s="186"/>
      <c r="W314" s="186"/>
      <c r="X314" s="186"/>
      <c r="Y314" s="186"/>
      <c r="Z314" s="186"/>
    </row>
    <row r="315" spans="1:26" ht="12.75" customHeight="1" x14ac:dyDescent="0.25">
      <c r="A315" s="186"/>
      <c r="B315" s="186"/>
      <c r="C315" s="186"/>
      <c r="D315" s="186"/>
      <c r="E315" s="186"/>
      <c r="F315" s="186"/>
      <c r="G315" s="186"/>
      <c r="H315" s="186"/>
      <c r="I315" s="186"/>
      <c r="J315" s="186"/>
      <c r="K315" s="186"/>
      <c r="L315" s="186"/>
      <c r="M315" s="186"/>
      <c r="N315" s="186"/>
      <c r="O315" s="186"/>
      <c r="P315" s="186"/>
      <c r="Q315" s="186"/>
      <c r="R315" s="186"/>
      <c r="S315" s="186"/>
      <c r="T315" s="186"/>
      <c r="U315" s="186"/>
      <c r="V315" s="186"/>
      <c r="W315" s="186"/>
      <c r="X315" s="186"/>
      <c r="Y315" s="186"/>
      <c r="Z315" s="186"/>
    </row>
    <row r="316" spans="1:26" ht="12.75" customHeight="1" x14ac:dyDescent="0.25">
      <c r="A316" s="186"/>
      <c r="B316" s="186"/>
      <c r="C316" s="186"/>
      <c r="D316" s="186"/>
      <c r="E316" s="186"/>
      <c r="F316" s="186"/>
      <c r="G316" s="186"/>
      <c r="H316" s="186"/>
      <c r="I316" s="186"/>
      <c r="J316" s="186"/>
      <c r="K316" s="186"/>
      <c r="L316" s="186"/>
      <c r="M316" s="186"/>
      <c r="N316" s="186"/>
      <c r="O316" s="186"/>
      <c r="P316" s="186"/>
      <c r="Q316" s="186"/>
      <c r="R316" s="186"/>
      <c r="S316" s="186"/>
      <c r="T316" s="186"/>
      <c r="U316" s="186"/>
      <c r="V316" s="186"/>
      <c r="W316" s="186"/>
      <c r="X316" s="186"/>
      <c r="Y316" s="186"/>
      <c r="Z316" s="186"/>
    </row>
    <row r="317" spans="1:26" ht="12.75" customHeight="1" x14ac:dyDescent="0.25">
      <c r="A317" s="186"/>
      <c r="B317" s="186"/>
      <c r="C317" s="186"/>
      <c r="D317" s="186"/>
      <c r="E317" s="186"/>
      <c r="F317" s="186"/>
      <c r="G317" s="186"/>
      <c r="H317" s="186"/>
      <c r="I317" s="186"/>
      <c r="J317" s="186"/>
      <c r="K317" s="186"/>
      <c r="L317" s="186"/>
      <c r="M317" s="186"/>
      <c r="N317" s="186"/>
      <c r="O317" s="186"/>
      <c r="P317" s="186"/>
      <c r="Q317" s="186"/>
      <c r="R317" s="186"/>
      <c r="S317" s="186"/>
      <c r="T317" s="186"/>
      <c r="U317" s="186"/>
      <c r="V317" s="186"/>
      <c r="W317" s="186"/>
      <c r="X317" s="186"/>
      <c r="Y317" s="186"/>
      <c r="Z317" s="186"/>
    </row>
    <row r="318" spans="1:26" ht="12.75" customHeight="1" x14ac:dyDescent="0.25">
      <c r="A318" s="186"/>
      <c r="B318" s="186"/>
      <c r="C318" s="186"/>
      <c r="D318" s="186"/>
      <c r="E318" s="186"/>
      <c r="F318" s="186"/>
      <c r="G318" s="186"/>
      <c r="H318" s="186"/>
      <c r="I318" s="186"/>
      <c r="J318" s="186"/>
      <c r="K318" s="186"/>
      <c r="L318" s="186"/>
      <c r="M318" s="186"/>
      <c r="N318" s="186"/>
      <c r="O318" s="186"/>
      <c r="P318" s="186"/>
      <c r="Q318" s="186"/>
      <c r="R318" s="186"/>
      <c r="S318" s="186"/>
      <c r="T318" s="186"/>
      <c r="U318" s="186"/>
      <c r="V318" s="186"/>
      <c r="W318" s="186"/>
      <c r="X318" s="186"/>
      <c r="Y318" s="186"/>
      <c r="Z318" s="186"/>
    </row>
    <row r="319" spans="1:26" ht="12.75" customHeight="1" x14ac:dyDescent="0.25">
      <c r="A319" s="186"/>
      <c r="B319" s="186"/>
      <c r="C319" s="186"/>
      <c r="D319" s="186"/>
      <c r="E319" s="186"/>
      <c r="F319" s="186"/>
      <c r="G319" s="186"/>
      <c r="H319" s="186"/>
      <c r="I319" s="186"/>
      <c r="J319" s="186"/>
      <c r="K319" s="186"/>
      <c r="L319" s="186"/>
      <c r="M319" s="186"/>
      <c r="N319" s="186"/>
      <c r="O319" s="186"/>
      <c r="P319" s="186"/>
      <c r="Q319" s="186"/>
      <c r="R319" s="186"/>
      <c r="S319" s="186"/>
      <c r="T319" s="186"/>
      <c r="U319" s="186"/>
      <c r="V319" s="186"/>
      <c r="W319" s="186"/>
      <c r="X319" s="186"/>
      <c r="Y319" s="186"/>
      <c r="Z319" s="186"/>
    </row>
    <row r="320" spans="1:26" ht="12.75" customHeight="1" x14ac:dyDescent="0.25">
      <c r="A320" s="186"/>
      <c r="B320" s="186"/>
      <c r="C320" s="186"/>
      <c r="D320" s="186"/>
      <c r="E320" s="186"/>
      <c r="F320" s="186"/>
      <c r="G320" s="186"/>
      <c r="H320" s="186"/>
      <c r="I320" s="186"/>
      <c r="J320" s="186"/>
      <c r="K320" s="186"/>
      <c r="L320" s="186"/>
      <c r="M320" s="186"/>
      <c r="N320" s="186"/>
      <c r="O320" s="186"/>
      <c r="P320" s="186"/>
      <c r="Q320" s="186"/>
      <c r="R320" s="186"/>
      <c r="S320" s="186"/>
      <c r="T320" s="186"/>
      <c r="U320" s="186"/>
      <c r="V320" s="186"/>
      <c r="W320" s="186"/>
      <c r="X320" s="186"/>
      <c r="Y320" s="186"/>
      <c r="Z320" s="186"/>
    </row>
    <row r="321" spans="1:26" ht="12.75" customHeight="1" x14ac:dyDescent="0.25">
      <c r="A321" s="186"/>
      <c r="B321" s="186"/>
      <c r="C321" s="186"/>
      <c r="D321" s="186"/>
      <c r="E321" s="186"/>
      <c r="F321" s="186"/>
      <c r="G321" s="186"/>
      <c r="H321" s="186"/>
      <c r="I321" s="186"/>
      <c r="J321" s="186"/>
      <c r="K321" s="186"/>
      <c r="L321" s="186"/>
      <c r="M321" s="186"/>
      <c r="N321" s="186"/>
      <c r="O321" s="186"/>
      <c r="P321" s="186"/>
      <c r="Q321" s="186"/>
      <c r="R321" s="186"/>
      <c r="S321" s="186"/>
      <c r="T321" s="186"/>
      <c r="U321" s="186"/>
      <c r="V321" s="186"/>
      <c r="W321" s="186"/>
      <c r="X321" s="186"/>
      <c r="Y321" s="186"/>
      <c r="Z321" s="186"/>
    </row>
    <row r="322" spans="1:26" ht="12.75" customHeight="1" x14ac:dyDescent="0.25">
      <c r="A322" s="186"/>
      <c r="B322" s="186"/>
      <c r="C322" s="186"/>
      <c r="D322" s="186"/>
      <c r="E322" s="186"/>
      <c r="F322" s="186"/>
      <c r="G322" s="186"/>
      <c r="H322" s="186"/>
      <c r="I322" s="186"/>
      <c r="J322" s="186"/>
      <c r="K322" s="186"/>
      <c r="L322" s="186"/>
      <c r="M322" s="186"/>
      <c r="N322" s="186"/>
      <c r="O322" s="186"/>
      <c r="P322" s="186"/>
      <c r="Q322" s="186"/>
      <c r="R322" s="186"/>
      <c r="S322" s="186"/>
      <c r="T322" s="186"/>
      <c r="U322" s="186"/>
      <c r="V322" s="186"/>
      <c r="W322" s="186"/>
      <c r="X322" s="186"/>
      <c r="Y322" s="186"/>
      <c r="Z322" s="186"/>
    </row>
    <row r="323" spans="1:26" ht="12.75" customHeight="1" x14ac:dyDescent="0.25">
      <c r="A323" s="186"/>
      <c r="B323" s="186"/>
      <c r="C323" s="186"/>
      <c r="D323" s="186"/>
      <c r="E323" s="186"/>
      <c r="F323" s="186"/>
      <c r="G323" s="186"/>
      <c r="H323" s="186"/>
      <c r="I323" s="186"/>
      <c r="J323" s="186"/>
      <c r="K323" s="186"/>
      <c r="L323" s="186"/>
      <c r="M323" s="186"/>
      <c r="N323" s="186"/>
      <c r="O323" s="186"/>
      <c r="P323" s="186"/>
      <c r="Q323" s="186"/>
      <c r="R323" s="186"/>
      <c r="S323" s="186"/>
      <c r="T323" s="186"/>
      <c r="U323" s="186"/>
      <c r="V323" s="186"/>
      <c r="W323" s="186"/>
      <c r="X323" s="186"/>
      <c r="Y323" s="186"/>
      <c r="Z323" s="186"/>
    </row>
    <row r="324" spans="1:26" ht="12.75" customHeight="1" x14ac:dyDescent="0.25">
      <c r="A324" s="186"/>
      <c r="B324" s="186"/>
      <c r="C324" s="186"/>
      <c r="D324" s="186"/>
      <c r="E324" s="186"/>
      <c r="F324" s="186"/>
      <c r="G324" s="186"/>
      <c r="H324" s="186"/>
      <c r="I324" s="186"/>
      <c r="J324" s="186"/>
      <c r="K324" s="186"/>
      <c r="L324" s="186"/>
      <c r="M324" s="186"/>
      <c r="N324" s="186"/>
      <c r="O324" s="186"/>
      <c r="P324" s="186"/>
      <c r="Q324" s="186"/>
      <c r="R324" s="186"/>
      <c r="S324" s="186"/>
      <c r="T324" s="186"/>
      <c r="U324" s="186"/>
      <c r="V324" s="186"/>
      <c r="W324" s="186"/>
      <c r="X324" s="186"/>
      <c r="Y324" s="186"/>
      <c r="Z324" s="186"/>
    </row>
    <row r="325" spans="1:26" ht="12.75" customHeight="1" x14ac:dyDescent="0.25">
      <c r="A325" s="186"/>
      <c r="B325" s="186"/>
      <c r="C325" s="186"/>
      <c r="D325" s="186"/>
      <c r="E325" s="186"/>
      <c r="F325" s="186"/>
      <c r="G325" s="186"/>
      <c r="H325" s="186"/>
      <c r="I325" s="186"/>
      <c r="J325" s="186"/>
      <c r="K325" s="186"/>
      <c r="L325" s="186"/>
      <c r="M325" s="186"/>
      <c r="N325" s="186"/>
      <c r="O325" s="186"/>
      <c r="P325" s="186"/>
      <c r="Q325" s="186"/>
      <c r="R325" s="186"/>
      <c r="S325" s="186"/>
      <c r="T325" s="186"/>
      <c r="U325" s="186"/>
      <c r="V325" s="186"/>
      <c r="W325" s="186"/>
      <c r="X325" s="186"/>
      <c r="Y325" s="186"/>
      <c r="Z325" s="186"/>
    </row>
    <row r="326" spans="1:26" ht="12.75" customHeight="1" x14ac:dyDescent="0.25">
      <c r="A326" s="186"/>
      <c r="B326" s="186"/>
      <c r="C326" s="186"/>
      <c r="D326" s="186"/>
      <c r="E326" s="186"/>
      <c r="F326" s="186"/>
      <c r="G326" s="186"/>
      <c r="H326" s="186"/>
      <c r="I326" s="186"/>
      <c r="J326" s="186"/>
      <c r="K326" s="186"/>
      <c r="L326" s="186"/>
      <c r="M326" s="186"/>
      <c r="N326" s="186"/>
      <c r="O326" s="186"/>
      <c r="P326" s="186"/>
      <c r="Q326" s="186"/>
      <c r="R326" s="186"/>
      <c r="S326" s="186"/>
      <c r="T326" s="186"/>
      <c r="U326" s="186"/>
      <c r="V326" s="186"/>
      <c r="W326" s="186"/>
      <c r="X326" s="186"/>
      <c r="Y326" s="186"/>
      <c r="Z326" s="186"/>
    </row>
    <row r="327" spans="1:26" ht="12.75" customHeight="1" x14ac:dyDescent="0.25">
      <c r="A327" s="186"/>
      <c r="B327" s="186"/>
      <c r="C327" s="186"/>
      <c r="D327" s="186"/>
      <c r="E327" s="186"/>
      <c r="F327" s="186"/>
      <c r="G327" s="186"/>
      <c r="H327" s="186"/>
      <c r="I327" s="186"/>
      <c r="J327" s="186"/>
      <c r="K327" s="186"/>
      <c r="L327" s="186"/>
      <c r="M327" s="186"/>
      <c r="N327" s="186"/>
      <c r="O327" s="186"/>
      <c r="P327" s="186"/>
      <c r="Q327" s="186"/>
      <c r="R327" s="186"/>
      <c r="S327" s="186"/>
      <c r="T327" s="186"/>
      <c r="U327" s="186"/>
      <c r="V327" s="186"/>
      <c r="W327" s="186"/>
      <c r="X327" s="186"/>
      <c r="Y327" s="186"/>
      <c r="Z327" s="186"/>
    </row>
    <row r="328" spans="1:26" ht="12.75" customHeight="1" x14ac:dyDescent="0.25">
      <c r="A328" s="186"/>
      <c r="B328" s="186"/>
      <c r="C328" s="186"/>
      <c r="D328" s="186"/>
      <c r="E328" s="186"/>
      <c r="F328" s="186"/>
      <c r="G328" s="186"/>
      <c r="H328" s="186"/>
      <c r="I328" s="186"/>
      <c r="J328" s="186"/>
      <c r="K328" s="186"/>
      <c r="L328" s="186"/>
      <c r="M328" s="186"/>
      <c r="N328" s="186"/>
      <c r="O328" s="186"/>
      <c r="P328" s="186"/>
      <c r="Q328" s="186"/>
      <c r="R328" s="186"/>
      <c r="S328" s="186"/>
      <c r="T328" s="186"/>
      <c r="U328" s="186"/>
      <c r="V328" s="186"/>
      <c r="W328" s="186"/>
      <c r="X328" s="186"/>
      <c r="Y328" s="186"/>
      <c r="Z328" s="186"/>
    </row>
    <row r="329" spans="1:26" ht="12.75" customHeight="1" x14ac:dyDescent="0.25">
      <c r="A329" s="186"/>
      <c r="B329" s="186"/>
      <c r="C329" s="186"/>
      <c r="D329" s="186"/>
      <c r="E329" s="186"/>
      <c r="F329" s="186"/>
      <c r="G329" s="186"/>
      <c r="H329" s="186"/>
      <c r="I329" s="186"/>
      <c r="J329" s="186"/>
      <c r="K329" s="186"/>
      <c r="L329" s="186"/>
      <c r="M329" s="186"/>
      <c r="N329" s="186"/>
      <c r="O329" s="186"/>
      <c r="P329" s="186"/>
      <c r="Q329" s="186"/>
      <c r="R329" s="186"/>
      <c r="S329" s="186"/>
      <c r="T329" s="186"/>
      <c r="U329" s="186"/>
      <c r="V329" s="186"/>
      <c r="W329" s="186"/>
      <c r="X329" s="186"/>
      <c r="Y329" s="186"/>
      <c r="Z329" s="186"/>
    </row>
    <row r="330" spans="1:26" ht="12.75" customHeight="1" x14ac:dyDescent="0.25">
      <c r="A330" s="186"/>
      <c r="B330" s="186"/>
      <c r="C330" s="186"/>
      <c r="D330" s="186"/>
      <c r="E330" s="186"/>
      <c r="F330" s="186"/>
      <c r="G330" s="186"/>
      <c r="H330" s="186"/>
      <c r="I330" s="186"/>
      <c r="J330" s="186"/>
      <c r="K330" s="186"/>
      <c r="L330" s="186"/>
      <c r="M330" s="186"/>
      <c r="N330" s="186"/>
      <c r="O330" s="186"/>
      <c r="P330" s="186"/>
      <c r="Q330" s="186"/>
      <c r="R330" s="186"/>
      <c r="S330" s="186"/>
      <c r="T330" s="186"/>
      <c r="U330" s="186"/>
      <c r="V330" s="186"/>
      <c r="W330" s="186"/>
      <c r="X330" s="186"/>
      <c r="Y330" s="186"/>
      <c r="Z330" s="186"/>
    </row>
    <row r="331" spans="1:26" ht="12.75" customHeight="1" x14ac:dyDescent="0.25">
      <c r="A331" s="186"/>
      <c r="B331" s="186"/>
      <c r="C331" s="186"/>
      <c r="D331" s="186"/>
      <c r="E331" s="186"/>
      <c r="F331" s="186"/>
      <c r="G331" s="186"/>
      <c r="H331" s="186"/>
      <c r="I331" s="186"/>
      <c r="J331" s="186"/>
      <c r="K331" s="186"/>
      <c r="L331" s="186"/>
      <c r="M331" s="186"/>
      <c r="N331" s="186"/>
      <c r="O331" s="186"/>
      <c r="P331" s="186"/>
      <c r="Q331" s="186"/>
      <c r="R331" s="186"/>
      <c r="S331" s="186"/>
      <c r="T331" s="186"/>
      <c r="U331" s="186"/>
      <c r="V331" s="186"/>
      <c r="W331" s="186"/>
      <c r="X331" s="186"/>
      <c r="Y331" s="186"/>
      <c r="Z331" s="186"/>
    </row>
    <row r="332" spans="1:26" ht="12.75" customHeight="1" x14ac:dyDescent="0.25">
      <c r="A332" s="186"/>
      <c r="B332" s="186"/>
      <c r="C332" s="186"/>
      <c r="D332" s="186"/>
      <c r="E332" s="186"/>
      <c r="F332" s="186"/>
      <c r="G332" s="186"/>
      <c r="H332" s="186"/>
      <c r="I332" s="186"/>
      <c r="J332" s="186"/>
      <c r="K332" s="186"/>
      <c r="L332" s="186"/>
      <c r="M332" s="186"/>
      <c r="N332" s="186"/>
      <c r="O332" s="186"/>
      <c r="P332" s="186"/>
      <c r="Q332" s="186"/>
      <c r="R332" s="186"/>
      <c r="S332" s="186"/>
      <c r="T332" s="186"/>
      <c r="U332" s="186"/>
      <c r="V332" s="186"/>
      <c r="W332" s="186"/>
      <c r="X332" s="186"/>
      <c r="Y332" s="186"/>
      <c r="Z332" s="186"/>
    </row>
    <row r="333" spans="1:26" ht="12.75" customHeight="1" x14ac:dyDescent="0.25">
      <c r="A333" s="186"/>
      <c r="B333" s="186"/>
      <c r="C333" s="186"/>
      <c r="D333" s="186"/>
      <c r="E333" s="186"/>
      <c r="F333" s="186"/>
      <c r="G333" s="186"/>
      <c r="H333" s="186"/>
      <c r="I333" s="186"/>
      <c r="J333" s="186"/>
      <c r="K333" s="186"/>
      <c r="L333" s="186"/>
      <c r="M333" s="186"/>
      <c r="N333" s="186"/>
      <c r="O333" s="186"/>
      <c r="P333" s="186"/>
      <c r="Q333" s="186"/>
      <c r="R333" s="186"/>
      <c r="S333" s="186"/>
      <c r="T333" s="186"/>
      <c r="U333" s="186"/>
      <c r="V333" s="186"/>
      <c r="W333" s="186"/>
      <c r="X333" s="186"/>
      <c r="Y333" s="186"/>
      <c r="Z333" s="186"/>
    </row>
    <row r="334" spans="1:26" ht="12.75" customHeight="1" x14ac:dyDescent="0.25">
      <c r="A334" s="186"/>
      <c r="B334" s="186"/>
      <c r="C334" s="186"/>
      <c r="D334" s="186"/>
      <c r="E334" s="186"/>
      <c r="F334" s="186"/>
      <c r="G334" s="186"/>
      <c r="H334" s="186"/>
      <c r="I334" s="186"/>
      <c r="J334" s="186"/>
      <c r="K334" s="186"/>
      <c r="L334" s="186"/>
      <c r="M334" s="186"/>
      <c r="N334" s="186"/>
      <c r="O334" s="186"/>
      <c r="P334" s="186"/>
      <c r="Q334" s="186"/>
      <c r="R334" s="186"/>
      <c r="S334" s="186"/>
      <c r="T334" s="186"/>
      <c r="U334" s="186"/>
      <c r="V334" s="186"/>
      <c r="W334" s="186"/>
      <c r="X334" s="186"/>
      <c r="Y334" s="186"/>
      <c r="Z334" s="186"/>
    </row>
    <row r="335" spans="1:26" ht="12.75" customHeight="1" x14ac:dyDescent="0.25">
      <c r="A335" s="186"/>
      <c r="B335" s="186"/>
      <c r="C335" s="186"/>
      <c r="D335" s="186"/>
      <c r="E335" s="186"/>
      <c r="F335" s="186"/>
      <c r="G335" s="186"/>
      <c r="H335" s="186"/>
      <c r="I335" s="186"/>
      <c r="J335" s="186"/>
      <c r="K335" s="186"/>
      <c r="L335" s="186"/>
      <c r="M335" s="186"/>
      <c r="N335" s="186"/>
      <c r="O335" s="186"/>
      <c r="P335" s="186"/>
      <c r="Q335" s="186"/>
      <c r="R335" s="186"/>
      <c r="S335" s="186"/>
      <c r="T335" s="186"/>
      <c r="U335" s="186"/>
      <c r="V335" s="186"/>
      <c r="W335" s="186"/>
      <c r="X335" s="186"/>
      <c r="Y335" s="186"/>
      <c r="Z335" s="186"/>
    </row>
    <row r="336" spans="1:26" ht="12.75" customHeight="1" x14ac:dyDescent="0.25">
      <c r="A336" s="186"/>
      <c r="B336" s="186"/>
      <c r="C336" s="186"/>
      <c r="D336" s="186"/>
      <c r="E336" s="186"/>
      <c r="F336" s="186"/>
      <c r="G336" s="186"/>
      <c r="H336" s="186"/>
      <c r="I336" s="186"/>
      <c r="J336" s="186"/>
      <c r="K336" s="186"/>
      <c r="L336" s="186"/>
      <c r="M336" s="186"/>
      <c r="N336" s="186"/>
      <c r="O336" s="186"/>
      <c r="P336" s="186"/>
      <c r="Q336" s="186"/>
      <c r="R336" s="186"/>
      <c r="S336" s="186"/>
      <c r="T336" s="186"/>
      <c r="U336" s="186"/>
      <c r="V336" s="186"/>
      <c r="W336" s="186"/>
      <c r="X336" s="186"/>
      <c r="Y336" s="186"/>
      <c r="Z336" s="186"/>
    </row>
    <row r="337" spans="1:26" ht="12.75" customHeight="1" x14ac:dyDescent="0.25">
      <c r="A337" s="186"/>
      <c r="B337" s="186"/>
      <c r="C337" s="186"/>
      <c r="D337" s="186"/>
      <c r="E337" s="186"/>
      <c r="F337" s="186"/>
      <c r="G337" s="186"/>
      <c r="H337" s="186"/>
      <c r="I337" s="186"/>
      <c r="J337" s="186"/>
      <c r="K337" s="186"/>
      <c r="L337" s="186"/>
      <c r="M337" s="186"/>
      <c r="N337" s="186"/>
      <c r="O337" s="186"/>
      <c r="P337" s="186"/>
      <c r="Q337" s="186"/>
      <c r="R337" s="186"/>
      <c r="S337" s="186"/>
      <c r="T337" s="186"/>
      <c r="U337" s="186"/>
      <c r="V337" s="186"/>
      <c r="W337" s="186"/>
      <c r="X337" s="186"/>
      <c r="Y337" s="186"/>
      <c r="Z337" s="186"/>
    </row>
    <row r="338" spans="1:26" ht="12.75" customHeight="1" x14ac:dyDescent="0.25">
      <c r="A338" s="186"/>
      <c r="B338" s="186"/>
      <c r="C338" s="186"/>
      <c r="D338" s="186"/>
      <c r="E338" s="186"/>
      <c r="F338" s="186"/>
      <c r="G338" s="186"/>
      <c r="H338" s="186"/>
      <c r="I338" s="186"/>
      <c r="J338" s="186"/>
      <c r="K338" s="186"/>
      <c r="L338" s="186"/>
      <c r="M338" s="186"/>
      <c r="N338" s="186"/>
      <c r="O338" s="186"/>
      <c r="P338" s="186"/>
      <c r="Q338" s="186"/>
      <c r="R338" s="186"/>
      <c r="S338" s="186"/>
      <c r="T338" s="186"/>
      <c r="U338" s="186"/>
      <c r="V338" s="186"/>
      <c r="W338" s="186"/>
      <c r="X338" s="186"/>
      <c r="Y338" s="186"/>
      <c r="Z338" s="186"/>
    </row>
    <row r="339" spans="1:26" ht="12.75" customHeight="1" x14ac:dyDescent="0.25">
      <c r="A339" s="186"/>
      <c r="B339" s="186"/>
      <c r="C339" s="186"/>
      <c r="D339" s="186"/>
      <c r="E339" s="186"/>
      <c r="F339" s="186"/>
      <c r="G339" s="186"/>
      <c r="H339" s="186"/>
      <c r="I339" s="186"/>
      <c r="J339" s="186"/>
      <c r="K339" s="186"/>
      <c r="L339" s="186"/>
      <c r="M339" s="186"/>
      <c r="N339" s="186"/>
      <c r="O339" s="186"/>
      <c r="P339" s="186"/>
      <c r="Q339" s="186"/>
      <c r="R339" s="186"/>
      <c r="S339" s="186"/>
      <c r="T339" s="186"/>
      <c r="U339" s="186"/>
      <c r="V339" s="186"/>
      <c r="W339" s="186"/>
      <c r="X339" s="186"/>
      <c r="Y339" s="186"/>
      <c r="Z339" s="186"/>
    </row>
    <row r="340" spans="1:26" ht="12.75" customHeight="1" x14ac:dyDescent="0.25">
      <c r="A340" s="186"/>
      <c r="B340" s="186"/>
      <c r="C340" s="186"/>
      <c r="D340" s="186"/>
      <c r="E340" s="186"/>
      <c r="F340" s="186"/>
      <c r="G340" s="186"/>
      <c r="H340" s="186"/>
      <c r="I340" s="186"/>
      <c r="J340" s="186"/>
      <c r="K340" s="186"/>
      <c r="L340" s="186"/>
      <c r="M340" s="186"/>
      <c r="N340" s="186"/>
      <c r="O340" s="186"/>
      <c r="P340" s="186"/>
      <c r="Q340" s="186"/>
      <c r="R340" s="186"/>
      <c r="S340" s="186"/>
      <c r="T340" s="186"/>
      <c r="U340" s="186"/>
      <c r="V340" s="186"/>
      <c r="W340" s="186"/>
      <c r="X340" s="186"/>
      <c r="Y340" s="186"/>
      <c r="Z340" s="186"/>
    </row>
    <row r="341" spans="1:26" ht="12.75" customHeight="1" x14ac:dyDescent="0.25">
      <c r="A341" s="186"/>
      <c r="B341" s="186"/>
      <c r="C341" s="186"/>
      <c r="D341" s="186"/>
      <c r="E341" s="186"/>
      <c r="F341" s="186"/>
      <c r="G341" s="186"/>
      <c r="H341" s="186"/>
      <c r="I341" s="186"/>
      <c r="J341" s="186"/>
      <c r="K341" s="186"/>
      <c r="L341" s="186"/>
      <c r="M341" s="186"/>
      <c r="N341" s="186"/>
      <c r="O341" s="186"/>
      <c r="P341" s="186"/>
      <c r="Q341" s="186"/>
      <c r="R341" s="186"/>
      <c r="S341" s="186"/>
      <c r="T341" s="186"/>
      <c r="U341" s="186"/>
      <c r="V341" s="186"/>
      <c r="W341" s="186"/>
      <c r="X341" s="186"/>
      <c r="Y341" s="186"/>
      <c r="Z341" s="186"/>
    </row>
    <row r="342" spans="1:26" ht="12.75" customHeight="1" x14ac:dyDescent="0.25">
      <c r="A342" s="186"/>
      <c r="B342" s="186"/>
      <c r="C342" s="186"/>
      <c r="D342" s="186"/>
      <c r="E342" s="186"/>
      <c r="F342" s="186"/>
      <c r="G342" s="186"/>
      <c r="H342" s="186"/>
      <c r="I342" s="186"/>
      <c r="J342" s="186"/>
      <c r="K342" s="186"/>
      <c r="L342" s="186"/>
      <c r="M342" s="186"/>
      <c r="N342" s="186"/>
      <c r="O342" s="186"/>
      <c r="P342" s="186"/>
      <c r="Q342" s="186"/>
      <c r="R342" s="186"/>
      <c r="S342" s="186"/>
      <c r="T342" s="186"/>
      <c r="U342" s="186"/>
      <c r="V342" s="186"/>
      <c r="W342" s="186"/>
      <c r="X342" s="186"/>
      <c r="Y342" s="186"/>
      <c r="Z342" s="186"/>
    </row>
    <row r="343" spans="1:26" ht="12.75" customHeight="1" x14ac:dyDescent="0.25">
      <c r="A343" s="186"/>
      <c r="B343" s="186"/>
      <c r="C343" s="186"/>
      <c r="D343" s="186"/>
      <c r="E343" s="186"/>
      <c r="F343" s="186"/>
      <c r="G343" s="186"/>
      <c r="H343" s="186"/>
      <c r="I343" s="186"/>
      <c r="J343" s="186"/>
      <c r="K343" s="186"/>
      <c r="L343" s="186"/>
      <c r="M343" s="186"/>
      <c r="N343" s="186"/>
      <c r="O343" s="186"/>
      <c r="P343" s="186"/>
      <c r="Q343" s="186"/>
      <c r="R343" s="186"/>
      <c r="S343" s="186"/>
      <c r="T343" s="186"/>
      <c r="U343" s="186"/>
      <c r="V343" s="186"/>
      <c r="W343" s="186"/>
      <c r="X343" s="186"/>
      <c r="Y343" s="186"/>
      <c r="Z343" s="186"/>
    </row>
    <row r="344" spans="1:26" ht="12.75" customHeight="1" x14ac:dyDescent="0.25">
      <c r="A344" s="186"/>
      <c r="B344" s="186"/>
      <c r="C344" s="186"/>
      <c r="D344" s="186"/>
      <c r="E344" s="186"/>
      <c r="F344" s="186"/>
      <c r="G344" s="186"/>
      <c r="H344" s="186"/>
      <c r="I344" s="186"/>
      <c r="J344" s="186"/>
      <c r="K344" s="186"/>
      <c r="L344" s="186"/>
      <c r="M344" s="186"/>
      <c r="N344" s="186"/>
      <c r="O344" s="186"/>
      <c r="P344" s="186"/>
      <c r="Q344" s="186"/>
      <c r="R344" s="186"/>
      <c r="S344" s="186"/>
      <c r="T344" s="186"/>
      <c r="U344" s="186"/>
      <c r="V344" s="186"/>
      <c r="W344" s="186"/>
      <c r="X344" s="186"/>
      <c r="Y344" s="186"/>
      <c r="Z344" s="186"/>
    </row>
    <row r="345" spans="1:26" ht="12.75" customHeight="1" x14ac:dyDescent="0.25">
      <c r="A345" s="186"/>
      <c r="B345" s="186"/>
      <c r="C345" s="186"/>
      <c r="D345" s="186"/>
      <c r="E345" s="186"/>
      <c r="F345" s="186"/>
      <c r="G345" s="186"/>
      <c r="H345" s="186"/>
      <c r="I345" s="186"/>
      <c r="J345" s="186"/>
      <c r="K345" s="186"/>
      <c r="L345" s="186"/>
      <c r="M345" s="186"/>
      <c r="N345" s="186"/>
      <c r="O345" s="186"/>
      <c r="P345" s="186"/>
      <c r="Q345" s="186"/>
      <c r="R345" s="186"/>
      <c r="S345" s="186"/>
      <c r="T345" s="186"/>
      <c r="U345" s="186"/>
      <c r="V345" s="186"/>
      <c r="W345" s="186"/>
      <c r="X345" s="186"/>
      <c r="Y345" s="186"/>
      <c r="Z345" s="186"/>
    </row>
    <row r="346" spans="1:26" ht="12.75" customHeight="1" x14ac:dyDescent="0.25">
      <c r="A346" s="186"/>
      <c r="B346" s="186"/>
      <c r="C346" s="186"/>
      <c r="D346" s="186"/>
      <c r="E346" s="186"/>
      <c r="F346" s="186"/>
      <c r="G346" s="186"/>
      <c r="H346" s="186"/>
      <c r="I346" s="186"/>
      <c r="J346" s="186"/>
      <c r="K346" s="186"/>
      <c r="L346" s="186"/>
      <c r="M346" s="186"/>
      <c r="N346" s="186"/>
      <c r="O346" s="186"/>
      <c r="P346" s="186"/>
      <c r="Q346" s="186"/>
      <c r="R346" s="186"/>
      <c r="S346" s="186"/>
      <c r="T346" s="186"/>
      <c r="U346" s="186"/>
      <c r="V346" s="186"/>
      <c r="W346" s="186"/>
      <c r="X346" s="186"/>
      <c r="Y346" s="186"/>
      <c r="Z346" s="186"/>
    </row>
    <row r="347" spans="1:26" ht="12.75" customHeight="1" x14ac:dyDescent="0.25">
      <c r="A347" s="186"/>
      <c r="B347" s="186"/>
      <c r="C347" s="186"/>
      <c r="D347" s="186"/>
      <c r="E347" s="186"/>
      <c r="F347" s="186"/>
      <c r="G347" s="186"/>
      <c r="H347" s="186"/>
      <c r="I347" s="186"/>
      <c r="J347" s="186"/>
      <c r="K347" s="186"/>
      <c r="L347" s="186"/>
      <c r="M347" s="186"/>
      <c r="N347" s="186"/>
      <c r="O347" s="186"/>
      <c r="P347" s="186"/>
      <c r="Q347" s="186"/>
      <c r="R347" s="186"/>
      <c r="S347" s="186"/>
      <c r="T347" s="186"/>
      <c r="U347" s="186"/>
      <c r="V347" s="186"/>
      <c r="W347" s="186"/>
      <c r="X347" s="186"/>
      <c r="Y347" s="186"/>
      <c r="Z347" s="186"/>
    </row>
    <row r="348" spans="1:26" ht="12.75" customHeight="1" x14ac:dyDescent="0.25">
      <c r="A348" s="186"/>
      <c r="B348" s="186"/>
      <c r="C348" s="186"/>
      <c r="D348" s="186"/>
      <c r="E348" s="186"/>
      <c r="F348" s="186"/>
      <c r="G348" s="186"/>
      <c r="H348" s="186"/>
      <c r="I348" s="186"/>
      <c r="J348" s="186"/>
      <c r="K348" s="186"/>
      <c r="L348" s="186"/>
      <c r="M348" s="186"/>
      <c r="N348" s="186"/>
      <c r="O348" s="186"/>
      <c r="P348" s="186"/>
      <c r="Q348" s="186"/>
      <c r="R348" s="186"/>
      <c r="S348" s="186"/>
      <c r="T348" s="186"/>
      <c r="U348" s="186"/>
      <c r="V348" s="186"/>
      <c r="W348" s="186"/>
      <c r="X348" s="186"/>
      <c r="Y348" s="186"/>
      <c r="Z348" s="186"/>
    </row>
    <row r="349" spans="1:26" ht="12.75" customHeight="1" x14ac:dyDescent="0.25">
      <c r="A349" s="186"/>
      <c r="B349" s="186"/>
      <c r="C349" s="186"/>
      <c r="D349" s="186"/>
      <c r="E349" s="186"/>
      <c r="F349" s="186"/>
      <c r="G349" s="186"/>
      <c r="H349" s="186"/>
      <c r="I349" s="186"/>
      <c r="J349" s="186"/>
      <c r="K349" s="186"/>
      <c r="L349" s="186"/>
      <c r="M349" s="186"/>
      <c r="N349" s="186"/>
      <c r="O349" s="186"/>
      <c r="P349" s="186"/>
      <c r="Q349" s="186"/>
      <c r="R349" s="186"/>
      <c r="S349" s="186"/>
      <c r="T349" s="186"/>
      <c r="U349" s="186"/>
      <c r="V349" s="186"/>
      <c r="W349" s="186"/>
      <c r="X349" s="186"/>
      <c r="Y349" s="186"/>
      <c r="Z349" s="186"/>
    </row>
    <row r="350" spans="1:26" ht="12.75" customHeight="1" x14ac:dyDescent="0.25">
      <c r="A350" s="186"/>
      <c r="B350" s="186"/>
      <c r="C350" s="186"/>
      <c r="D350" s="186"/>
      <c r="E350" s="186"/>
      <c r="F350" s="186"/>
      <c r="G350" s="186"/>
      <c r="H350" s="186"/>
      <c r="I350" s="186"/>
      <c r="J350" s="186"/>
      <c r="K350" s="186"/>
      <c r="L350" s="186"/>
      <c r="M350" s="186"/>
      <c r="N350" s="186"/>
      <c r="O350" s="186"/>
      <c r="P350" s="186"/>
      <c r="Q350" s="186"/>
      <c r="R350" s="186"/>
      <c r="S350" s="186"/>
      <c r="T350" s="186"/>
      <c r="U350" s="186"/>
      <c r="V350" s="186"/>
      <c r="W350" s="186"/>
      <c r="X350" s="186"/>
      <c r="Y350" s="186"/>
      <c r="Z350" s="186"/>
    </row>
    <row r="351" spans="1:26" ht="12.75" customHeight="1" x14ac:dyDescent="0.25">
      <c r="A351" s="186"/>
      <c r="B351" s="186"/>
      <c r="C351" s="186"/>
      <c r="D351" s="186"/>
      <c r="E351" s="186"/>
      <c r="F351" s="186"/>
      <c r="G351" s="186"/>
      <c r="H351" s="186"/>
      <c r="I351" s="186"/>
      <c r="J351" s="186"/>
      <c r="K351" s="186"/>
      <c r="L351" s="186"/>
      <c r="M351" s="186"/>
      <c r="N351" s="186"/>
      <c r="O351" s="186"/>
      <c r="P351" s="186"/>
      <c r="Q351" s="186"/>
      <c r="R351" s="186"/>
      <c r="S351" s="186"/>
      <c r="T351" s="186"/>
      <c r="U351" s="186"/>
      <c r="V351" s="186"/>
      <c r="W351" s="186"/>
      <c r="X351" s="186"/>
      <c r="Y351" s="186"/>
      <c r="Z351" s="186"/>
    </row>
    <row r="352" spans="1:26" ht="12.75" customHeight="1" x14ac:dyDescent="0.25">
      <c r="A352" s="186"/>
      <c r="B352" s="186"/>
      <c r="C352" s="186"/>
      <c r="D352" s="186"/>
      <c r="E352" s="186"/>
      <c r="F352" s="186"/>
      <c r="G352" s="186"/>
      <c r="H352" s="186"/>
      <c r="I352" s="186"/>
      <c r="J352" s="186"/>
      <c r="K352" s="186"/>
      <c r="L352" s="186"/>
      <c r="M352" s="186"/>
      <c r="N352" s="186"/>
      <c r="O352" s="186"/>
      <c r="P352" s="186"/>
      <c r="Q352" s="186"/>
      <c r="R352" s="186"/>
      <c r="S352" s="186"/>
      <c r="T352" s="186"/>
      <c r="U352" s="186"/>
      <c r="V352" s="186"/>
      <c r="W352" s="186"/>
      <c r="X352" s="186"/>
      <c r="Y352" s="186"/>
      <c r="Z352" s="186"/>
    </row>
    <row r="353" spans="1:26" ht="12.75" customHeight="1" x14ac:dyDescent="0.25">
      <c r="A353" s="186"/>
      <c r="B353" s="186"/>
      <c r="C353" s="186"/>
      <c r="D353" s="186"/>
      <c r="E353" s="186"/>
      <c r="F353" s="186"/>
      <c r="G353" s="186"/>
      <c r="H353" s="186"/>
      <c r="I353" s="186"/>
      <c r="J353" s="186"/>
      <c r="K353" s="186"/>
      <c r="L353" s="186"/>
      <c r="M353" s="186"/>
      <c r="N353" s="186"/>
      <c r="O353" s="186"/>
      <c r="P353" s="186"/>
      <c r="Q353" s="186"/>
      <c r="R353" s="186"/>
      <c r="S353" s="186"/>
      <c r="T353" s="186"/>
      <c r="U353" s="186"/>
      <c r="V353" s="186"/>
      <c r="W353" s="186"/>
      <c r="X353" s="186"/>
      <c r="Y353" s="186"/>
      <c r="Z353" s="186"/>
    </row>
    <row r="354" spans="1:26" ht="12.75" customHeight="1" x14ac:dyDescent="0.25">
      <c r="A354" s="186"/>
      <c r="B354" s="186"/>
      <c r="C354" s="186"/>
      <c r="D354" s="186"/>
      <c r="E354" s="186"/>
      <c r="F354" s="186"/>
      <c r="G354" s="186"/>
      <c r="H354" s="186"/>
      <c r="I354" s="186"/>
      <c r="J354" s="186"/>
      <c r="K354" s="186"/>
      <c r="L354" s="186"/>
      <c r="M354" s="186"/>
      <c r="N354" s="186"/>
      <c r="O354" s="186"/>
      <c r="P354" s="186"/>
      <c r="Q354" s="186"/>
      <c r="R354" s="186"/>
      <c r="S354" s="186"/>
      <c r="T354" s="186"/>
      <c r="U354" s="186"/>
      <c r="V354" s="186"/>
      <c r="W354" s="186"/>
      <c r="X354" s="186"/>
      <c r="Y354" s="186"/>
      <c r="Z354" s="186"/>
    </row>
    <row r="355" spans="1:26" ht="12.75" customHeight="1" x14ac:dyDescent="0.25">
      <c r="A355" s="186"/>
      <c r="B355" s="186"/>
      <c r="C355" s="186"/>
      <c r="D355" s="186"/>
      <c r="E355" s="186"/>
      <c r="F355" s="186"/>
      <c r="G355" s="186"/>
      <c r="H355" s="186"/>
      <c r="I355" s="186"/>
      <c r="J355" s="186"/>
      <c r="K355" s="186"/>
      <c r="L355" s="186"/>
      <c r="M355" s="186"/>
      <c r="N355" s="186"/>
      <c r="O355" s="186"/>
      <c r="P355" s="186"/>
      <c r="Q355" s="186"/>
      <c r="R355" s="186"/>
      <c r="S355" s="186"/>
      <c r="T355" s="186"/>
      <c r="U355" s="186"/>
      <c r="V355" s="186"/>
      <c r="W355" s="186"/>
      <c r="X355" s="186"/>
      <c r="Y355" s="186"/>
      <c r="Z355" s="186"/>
    </row>
    <row r="356" spans="1:26" ht="12.75" customHeight="1" x14ac:dyDescent="0.25">
      <c r="A356" s="186"/>
      <c r="B356" s="186"/>
      <c r="C356" s="186"/>
      <c r="D356" s="186"/>
      <c r="E356" s="186"/>
      <c r="F356" s="186"/>
      <c r="G356" s="186"/>
      <c r="H356" s="186"/>
      <c r="I356" s="186"/>
      <c r="J356" s="186"/>
      <c r="K356" s="186"/>
      <c r="L356" s="186"/>
      <c r="M356" s="186"/>
      <c r="N356" s="186"/>
      <c r="O356" s="186"/>
      <c r="P356" s="186"/>
      <c r="Q356" s="186"/>
      <c r="R356" s="186"/>
      <c r="S356" s="186"/>
      <c r="T356" s="186"/>
      <c r="U356" s="186"/>
      <c r="V356" s="186"/>
      <c r="W356" s="186"/>
      <c r="X356" s="186"/>
      <c r="Y356" s="186"/>
      <c r="Z356" s="186"/>
    </row>
    <row r="357" spans="1:26" ht="12.75" customHeight="1" x14ac:dyDescent="0.25">
      <c r="A357" s="186"/>
      <c r="B357" s="186"/>
      <c r="C357" s="186"/>
      <c r="D357" s="186"/>
      <c r="E357" s="186"/>
      <c r="F357" s="186"/>
      <c r="G357" s="186"/>
      <c r="H357" s="186"/>
      <c r="I357" s="186"/>
      <c r="J357" s="186"/>
      <c r="K357" s="186"/>
      <c r="L357" s="186"/>
      <c r="M357" s="186"/>
      <c r="N357" s="186"/>
      <c r="O357" s="186"/>
      <c r="P357" s="186"/>
      <c r="Q357" s="186"/>
      <c r="R357" s="186"/>
      <c r="S357" s="186"/>
      <c r="T357" s="186"/>
      <c r="U357" s="186"/>
      <c r="V357" s="186"/>
      <c r="W357" s="186"/>
      <c r="X357" s="186"/>
      <c r="Y357" s="186"/>
      <c r="Z357" s="186"/>
    </row>
    <row r="358" spans="1:26" ht="12.75" customHeight="1" x14ac:dyDescent="0.25">
      <c r="A358" s="186"/>
      <c r="B358" s="186"/>
      <c r="C358" s="186"/>
      <c r="D358" s="186"/>
      <c r="E358" s="186"/>
      <c r="F358" s="186"/>
      <c r="G358" s="186"/>
      <c r="H358" s="186"/>
      <c r="I358" s="186"/>
      <c r="J358" s="186"/>
      <c r="K358" s="186"/>
      <c r="L358" s="186"/>
      <c r="M358" s="186"/>
      <c r="N358" s="186"/>
      <c r="O358" s="186"/>
      <c r="P358" s="186"/>
      <c r="Q358" s="186"/>
      <c r="R358" s="186"/>
      <c r="S358" s="186"/>
      <c r="T358" s="186"/>
      <c r="U358" s="186"/>
      <c r="V358" s="186"/>
      <c r="W358" s="186"/>
      <c r="X358" s="186"/>
      <c r="Y358" s="186"/>
      <c r="Z358" s="186"/>
    </row>
    <row r="359" spans="1:26" ht="12.75" customHeight="1" x14ac:dyDescent="0.25">
      <c r="A359" s="186"/>
      <c r="B359" s="186"/>
      <c r="C359" s="186"/>
      <c r="D359" s="186"/>
      <c r="E359" s="186"/>
      <c r="F359" s="186"/>
      <c r="G359" s="186"/>
      <c r="H359" s="186"/>
      <c r="I359" s="186"/>
      <c r="J359" s="186"/>
      <c r="K359" s="186"/>
      <c r="L359" s="186"/>
      <c r="M359" s="186"/>
      <c r="N359" s="186"/>
      <c r="O359" s="186"/>
      <c r="P359" s="186"/>
      <c r="Q359" s="186"/>
      <c r="R359" s="186"/>
      <c r="S359" s="186"/>
      <c r="T359" s="186"/>
      <c r="U359" s="186"/>
      <c r="V359" s="186"/>
      <c r="W359" s="186"/>
      <c r="X359" s="186"/>
      <c r="Y359" s="186"/>
      <c r="Z359" s="186"/>
    </row>
    <row r="360" spans="1:26" ht="12.75" customHeight="1" x14ac:dyDescent="0.25">
      <c r="A360" s="186"/>
      <c r="B360" s="186"/>
      <c r="C360" s="186"/>
      <c r="D360" s="186"/>
      <c r="E360" s="186"/>
      <c r="F360" s="186"/>
      <c r="G360" s="186"/>
      <c r="H360" s="186"/>
      <c r="I360" s="186"/>
      <c r="J360" s="186"/>
      <c r="K360" s="186"/>
      <c r="L360" s="186"/>
      <c r="M360" s="186"/>
      <c r="N360" s="186"/>
      <c r="O360" s="186"/>
      <c r="P360" s="186"/>
      <c r="Q360" s="186"/>
      <c r="R360" s="186"/>
      <c r="S360" s="186"/>
      <c r="T360" s="186"/>
      <c r="U360" s="186"/>
      <c r="V360" s="186"/>
      <c r="W360" s="186"/>
      <c r="X360" s="186"/>
      <c r="Y360" s="186"/>
      <c r="Z360" s="186"/>
    </row>
    <row r="361" spans="1:26" ht="12.75" customHeight="1" x14ac:dyDescent="0.25">
      <c r="A361" s="186"/>
      <c r="B361" s="186"/>
      <c r="C361" s="186"/>
      <c r="D361" s="186"/>
      <c r="E361" s="186"/>
      <c r="F361" s="186"/>
      <c r="G361" s="186"/>
      <c r="H361" s="186"/>
      <c r="I361" s="186"/>
      <c r="J361" s="186"/>
      <c r="K361" s="186"/>
      <c r="L361" s="186"/>
      <c r="M361" s="186"/>
      <c r="N361" s="186"/>
      <c r="O361" s="186"/>
      <c r="P361" s="186"/>
      <c r="Q361" s="186"/>
      <c r="R361" s="186"/>
      <c r="S361" s="186"/>
      <c r="T361" s="186"/>
      <c r="U361" s="186"/>
      <c r="V361" s="186"/>
      <c r="W361" s="186"/>
      <c r="X361" s="186"/>
      <c r="Y361" s="186"/>
      <c r="Z361" s="186"/>
    </row>
    <row r="362" spans="1:26" ht="12.75" customHeight="1" x14ac:dyDescent="0.25">
      <c r="A362" s="186"/>
      <c r="B362" s="186"/>
      <c r="C362" s="186"/>
      <c r="D362" s="186"/>
      <c r="E362" s="186"/>
      <c r="F362" s="186"/>
      <c r="G362" s="186"/>
      <c r="H362" s="186"/>
      <c r="I362" s="186"/>
      <c r="J362" s="186"/>
      <c r="K362" s="186"/>
      <c r="L362" s="186"/>
      <c r="M362" s="186"/>
      <c r="N362" s="186"/>
      <c r="O362" s="186"/>
      <c r="P362" s="186"/>
      <c r="Q362" s="186"/>
      <c r="R362" s="186"/>
      <c r="S362" s="186"/>
      <c r="T362" s="186"/>
      <c r="U362" s="186"/>
      <c r="V362" s="186"/>
      <c r="W362" s="186"/>
      <c r="X362" s="186"/>
      <c r="Y362" s="186"/>
      <c r="Z362" s="186"/>
    </row>
    <row r="363" spans="1:26" ht="12.75" customHeight="1" x14ac:dyDescent="0.25">
      <c r="A363" s="186"/>
      <c r="B363" s="186"/>
      <c r="C363" s="186"/>
      <c r="D363" s="186"/>
      <c r="E363" s="186"/>
      <c r="F363" s="186"/>
      <c r="G363" s="186"/>
      <c r="H363" s="186"/>
      <c r="I363" s="186"/>
      <c r="J363" s="186"/>
      <c r="K363" s="186"/>
      <c r="L363" s="186"/>
      <c r="M363" s="186"/>
      <c r="N363" s="186"/>
      <c r="O363" s="186"/>
      <c r="P363" s="186"/>
      <c r="Q363" s="186"/>
      <c r="R363" s="186"/>
      <c r="S363" s="186"/>
      <c r="T363" s="186"/>
      <c r="U363" s="186"/>
      <c r="V363" s="186"/>
      <c r="W363" s="186"/>
      <c r="X363" s="186"/>
      <c r="Y363" s="186"/>
      <c r="Z363" s="186"/>
    </row>
    <row r="364" spans="1:26" ht="12.75" customHeight="1" x14ac:dyDescent="0.25">
      <c r="A364" s="186"/>
      <c r="B364" s="186"/>
      <c r="C364" s="186"/>
      <c r="D364" s="186"/>
      <c r="E364" s="186"/>
      <c r="F364" s="186"/>
      <c r="G364" s="186"/>
      <c r="H364" s="186"/>
      <c r="I364" s="186"/>
      <c r="J364" s="186"/>
      <c r="K364" s="186"/>
      <c r="L364" s="186"/>
      <c r="M364" s="186"/>
      <c r="N364" s="186"/>
      <c r="O364" s="186"/>
      <c r="P364" s="186"/>
      <c r="Q364" s="186"/>
      <c r="R364" s="186"/>
      <c r="S364" s="186"/>
      <c r="T364" s="186"/>
      <c r="U364" s="186"/>
      <c r="V364" s="186"/>
      <c r="W364" s="186"/>
      <c r="X364" s="186"/>
      <c r="Y364" s="186"/>
      <c r="Z364" s="186"/>
    </row>
    <row r="365" spans="1:26" ht="12.75" customHeight="1" x14ac:dyDescent="0.25">
      <c r="A365" s="186"/>
      <c r="B365" s="186"/>
      <c r="C365" s="186"/>
      <c r="D365" s="186"/>
      <c r="E365" s="186"/>
      <c r="F365" s="186"/>
      <c r="G365" s="186"/>
      <c r="H365" s="186"/>
      <c r="I365" s="186"/>
      <c r="J365" s="186"/>
      <c r="K365" s="186"/>
      <c r="L365" s="186"/>
      <c r="M365" s="186"/>
      <c r="N365" s="186"/>
      <c r="O365" s="186"/>
      <c r="P365" s="186"/>
      <c r="Q365" s="186"/>
      <c r="R365" s="186"/>
      <c r="S365" s="186"/>
      <c r="T365" s="186"/>
      <c r="U365" s="186"/>
      <c r="V365" s="186"/>
      <c r="W365" s="186"/>
      <c r="X365" s="186"/>
      <c r="Y365" s="186"/>
      <c r="Z365" s="186"/>
    </row>
    <row r="366" spans="1:26" ht="12.75" customHeight="1" x14ac:dyDescent="0.25">
      <c r="A366" s="186"/>
      <c r="B366" s="186"/>
      <c r="C366" s="186"/>
      <c r="D366" s="186"/>
      <c r="E366" s="186"/>
      <c r="F366" s="186"/>
      <c r="G366" s="186"/>
      <c r="H366" s="186"/>
      <c r="I366" s="186"/>
      <c r="J366" s="186"/>
      <c r="K366" s="186"/>
      <c r="L366" s="186"/>
      <c r="M366" s="186"/>
      <c r="N366" s="186"/>
      <c r="O366" s="186"/>
      <c r="P366" s="186"/>
      <c r="Q366" s="186"/>
      <c r="R366" s="186"/>
      <c r="S366" s="186"/>
      <c r="T366" s="186"/>
      <c r="U366" s="186"/>
      <c r="V366" s="186"/>
      <c r="W366" s="186"/>
      <c r="X366" s="186"/>
      <c r="Y366" s="186"/>
      <c r="Z366" s="186"/>
    </row>
    <row r="367" spans="1:26" ht="12.75" customHeight="1" x14ac:dyDescent="0.25">
      <c r="A367" s="186"/>
      <c r="B367" s="186"/>
      <c r="C367" s="186"/>
      <c r="D367" s="186"/>
      <c r="E367" s="186"/>
      <c r="F367" s="186"/>
      <c r="G367" s="186"/>
      <c r="H367" s="186"/>
      <c r="I367" s="186"/>
      <c r="J367" s="186"/>
      <c r="K367" s="186"/>
      <c r="L367" s="186"/>
      <c r="M367" s="186"/>
      <c r="N367" s="186"/>
      <c r="O367" s="186"/>
      <c r="P367" s="186"/>
      <c r="Q367" s="186"/>
      <c r="R367" s="186"/>
      <c r="S367" s="186"/>
      <c r="T367" s="186"/>
      <c r="U367" s="186"/>
      <c r="V367" s="186"/>
      <c r="W367" s="186"/>
      <c r="X367" s="186"/>
      <c r="Y367" s="186"/>
      <c r="Z367" s="186"/>
    </row>
    <row r="368" spans="1:26" ht="12.75" customHeight="1" x14ac:dyDescent="0.25">
      <c r="A368" s="186"/>
      <c r="B368" s="186"/>
      <c r="C368" s="186"/>
      <c r="D368" s="186"/>
      <c r="E368" s="186"/>
      <c r="F368" s="186"/>
      <c r="G368" s="186"/>
      <c r="H368" s="186"/>
      <c r="I368" s="186"/>
      <c r="J368" s="186"/>
      <c r="K368" s="186"/>
      <c r="L368" s="186"/>
      <c r="M368" s="186"/>
      <c r="N368" s="186"/>
      <c r="O368" s="186"/>
      <c r="P368" s="186"/>
      <c r="Q368" s="186"/>
      <c r="R368" s="186"/>
      <c r="S368" s="186"/>
      <c r="T368" s="186"/>
      <c r="U368" s="186"/>
      <c r="V368" s="186"/>
      <c r="W368" s="186"/>
      <c r="X368" s="186"/>
      <c r="Y368" s="186"/>
      <c r="Z368" s="186"/>
    </row>
    <row r="369" spans="1:26" ht="12.75" customHeight="1" x14ac:dyDescent="0.25">
      <c r="A369" s="186"/>
      <c r="B369" s="186"/>
      <c r="C369" s="186"/>
      <c r="D369" s="186"/>
      <c r="E369" s="186"/>
      <c r="F369" s="186"/>
      <c r="G369" s="186"/>
      <c r="H369" s="186"/>
      <c r="I369" s="186"/>
      <c r="J369" s="186"/>
      <c r="K369" s="186"/>
      <c r="L369" s="186"/>
      <c r="M369" s="186"/>
      <c r="N369" s="186"/>
      <c r="O369" s="186"/>
      <c r="P369" s="186"/>
      <c r="Q369" s="186"/>
      <c r="R369" s="186"/>
      <c r="S369" s="186"/>
      <c r="T369" s="186"/>
      <c r="U369" s="186"/>
      <c r="V369" s="186"/>
      <c r="W369" s="186"/>
      <c r="X369" s="186"/>
      <c r="Y369" s="186"/>
      <c r="Z369" s="186"/>
    </row>
    <row r="370" spans="1:26" ht="12.75" customHeight="1" x14ac:dyDescent="0.25">
      <c r="A370" s="186"/>
      <c r="B370" s="186"/>
      <c r="C370" s="186"/>
      <c r="D370" s="186"/>
      <c r="E370" s="186"/>
      <c r="F370" s="186"/>
      <c r="G370" s="186"/>
      <c r="H370" s="186"/>
      <c r="I370" s="186"/>
      <c r="J370" s="186"/>
      <c r="K370" s="186"/>
      <c r="L370" s="186"/>
      <c r="M370" s="186"/>
      <c r="N370" s="186"/>
      <c r="O370" s="186"/>
      <c r="P370" s="186"/>
      <c r="Q370" s="186"/>
      <c r="R370" s="186"/>
      <c r="S370" s="186"/>
      <c r="T370" s="186"/>
      <c r="U370" s="186"/>
      <c r="V370" s="186"/>
      <c r="W370" s="186"/>
      <c r="X370" s="186"/>
      <c r="Y370" s="186"/>
      <c r="Z370" s="186"/>
    </row>
    <row r="371" spans="1:26" ht="12.75" customHeight="1" x14ac:dyDescent="0.25">
      <c r="A371" s="186"/>
      <c r="B371" s="186"/>
      <c r="C371" s="186"/>
      <c r="D371" s="186"/>
      <c r="E371" s="186"/>
      <c r="F371" s="186"/>
      <c r="G371" s="186"/>
      <c r="H371" s="186"/>
      <c r="I371" s="186"/>
      <c r="J371" s="186"/>
      <c r="K371" s="186"/>
      <c r="L371" s="186"/>
      <c r="M371" s="186"/>
      <c r="N371" s="186"/>
      <c r="O371" s="186"/>
      <c r="P371" s="186"/>
      <c r="Q371" s="186"/>
      <c r="R371" s="186"/>
      <c r="S371" s="186"/>
      <c r="T371" s="186"/>
      <c r="U371" s="186"/>
      <c r="V371" s="186"/>
      <c r="W371" s="186"/>
      <c r="X371" s="186"/>
      <c r="Y371" s="186"/>
      <c r="Z371" s="186"/>
    </row>
    <row r="372" spans="1:26" ht="12.75" customHeight="1" x14ac:dyDescent="0.25">
      <c r="A372" s="186"/>
      <c r="B372" s="186"/>
      <c r="C372" s="186"/>
      <c r="D372" s="186"/>
      <c r="E372" s="186"/>
      <c r="F372" s="186"/>
      <c r="G372" s="186"/>
      <c r="H372" s="186"/>
      <c r="I372" s="186"/>
      <c r="J372" s="186"/>
      <c r="K372" s="186"/>
      <c r="L372" s="186"/>
      <c r="M372" s="186"/>
      <c r="N372" s="186"/>
      <c r="O372" s="186"/>
      <c r="P372" s="186"/>
      <c r="Q372" s="186"/>
      <c r="R372" s="186"/>
      <c r="S372" s="186"/>
      <c r="T372" s="186"/>
      <c r="U372" s="186"/>
      <c r="V372" s="186"/>
      <c r="W372" s="186"/>
      <c r="X372" s="186"/>
      <c r="Y372" s="186"/>
      <c r="Z372" s="186"/>
    </row>
    <row r="373" spans="1:26" ht="12.75" customHeight="1" x14ac:dyDescent="0.25">
      <c r="A373" s="186"/>
      <c r="B373" s="186"/>
      <c r="C373" s="186"/>
      <c r="D373" s="186"/>
      <c r="E373" s="186"/>
      <c r="F373" s="186"/>
      <c r="G373" s="186"/>
      <c r="H373" s="186"/>
      <c r="I373" s="186"/>
      <c r="J373" s="186"/>
      <c r="K373" s="186"/>
      <c r="L373" s="186"/>
      <c r="M373" s="186"/>
      <c r="N373" s="186"/>
      <c r="O373" s="186"/>
      <c r="P373" s="186"/>
      <c r="Q373" s="186"/>
      <c r="R373" s="186"/>
      <c r="S373" s="186"/>
      <c r="T373" s="186"/>
      <c r="U373" s="186"/>
      <c r="V373" s="186"/>
      <c r="W373" s="186"/>
      <c r="X373" s="186"/>
      <c r="Y373" s="186"/>
      <c r="Z373" s="186"/>
    </row>
    <row r="374" spans="1:26" ht="12.75" customHeight="1" x14ac:dyDescent="0.25">
      <c r="A374" s="186"/>
      <c r="B374" s="186"/>
      <c r="C374" s="186"/>
      <c r="D374" s="186"/>
      <c r="E374" s="186"/>
      <c r="F374" s="186"/>
      <c r="G374" s="186"/>
      <c r="H374" s="186"/>
      <c r="I374" s="186"/>
      <c r="J374" s="186"/>
      <c r="K374" s="186"/>
      <c r="L374" s="186"/>
      <c r="M374" s="186"/>
      <c r="N374" s="186"/>
      <c r="O374" s="186"/>
      <c r="P374" s="186"/>
      <c r="Q374" s="186"/>
      <c r="R374" s="186"/>
      <c r="S374" s="186"/>
      <c r="T374" s="186"/>
      <c r="U374" s="186"/>
      <c r="V374" s="186"/>
      <c r="W374" s="186"/>
      <c r="X374" s="186"/>
      <c r="Y374" s="186"/>
      <c r="Z374" s="186"/>
    </row>
    <row r="375" spans="1:26" ht="12.75" customHeight="1" x14ac:dyDescent="0.25">
      <c r="A375" s="186"/>
      <c r="B375" s="186"/>
      <c r="C375" s="186"/>
      <c r="D375" s="186"/>
      <c r="E375" s="186"/>
      <c r="F375" s="186"/>
      <c r="G375" s="186"/>
      <c r="H375" s="186"/>
      <c r="I375" s="186"/>
      <c r="J375" s="186"/>
      <c r="K375" s="186"/>
      <c r="L375" s="186"/>
      <c r="M375" s="186"/>
      <c r="N375" s="186"/>
      <c r="O375" s="186"/>
      <c r="P375" s="186"/>
      <c r="Q375" s="186"/>
      <c r="R375" s="186"/>
      <c r="S375" s="186"/>
      <c r="T375" s="186"/>
      <c r="U375" s="186"/>
      <c r="V375" s="186"/>
      <c r="W375" s="186"/>
      <c r="X375" s="186"/>
      <c r="Y375" s="186"/>
      <c r="Z375" s="186"/>
    </row>
    <row r="376" spans="1:26" ht="12.75" customHeight="1" x14ac:dyDescent="0.25">
      <c r="A376" s="186"/>
      <c r="B376" s="186"/>
      <c r="C376" s="186"/>
      <c r="D376" s="186"/>
      <c r="E376" s="186"/>
      <c r="F376" s="186"/>
      <c r="G376" s="186"/>
      <c r="H376" s="186"/>
      <c r="I376" s="186"/>
      <c r="J376" s="186"/>
      <c r="K376" s="186"/>
      <c r="L376" s="186"/>
      <c r="M376" s="186"/>
      <c r="N376" s="186"/>
      <c r="O376" s="186"/>
      <c r="P376" s="186"/>
      <c r="Q376" s="186"/>
      <c r="R376" s="186"/>
      <c r="S376" s="186"/>
      <c r="T376" s="186"/>
      <c r="U376" s="186"/>
      <c r="V376" s="186"/>
      <c r="W376" s="186"/>
      <c r="X376" s="186"/>
      <c r="Y376" s="186"/>
      <c r="Z376" s="186"/>
    </row>
    <row r="377" spans="1:26" ht="12.75" customHeight="1" x14ac:dyDescent="0.25">
      <c r="A377" s="186"/>
      <c r="B377" s="186"/>
      <c r="C377" s="186"/>
      <c r="D377" s="186"/>
      <c r="E377" s="186"/>
      <c r="F377" s="186"/>
      <c r="G377" s="186"/>
      <c r="H377" s="186"/>
      <c r="I377" s="186"/>
      <c r="J377" s="186"/>
      <c r="K377" s="186"/>
      <c r="L377" s="186"/>
      <c r="M377" s="186"/>
      <c r="N377" s="186"/>
      <c r="O377" s="186"/>
      <c r="P377" s="186"/>
      <c r="Q377" s="186"/>
      <c r="R377" s="186"/>
      <c r="S377" s="186"/>
      <c r="T377" s="186"/>
      <c r="U377" s="186"/>
      <c r="V377" s="186"/>
      <c r="W377" s="186"/>
      <c r="X377" s="186"/>
      <c r="Y377" s="186"/>
      <c r="Z377" s="186"/>
    </row>
    <row r="378" spans="1:26" ht="12.75" customHeight="1" x14ac:dyDescent="0.25">
      <c r="A378" s="186"/>
      <c r="B378" s="186"/>
      <c r="C378" s="186"/>
      <c r="D378" s="186"/>
      <c r="E378" s="186"/>
      <c r="F378" s="186"/>
      <c r="G378" s="186"/>
      <c r="H378" s="186"/>
      <c r="I378" s="186"/>
      <c r="J378" s="186"/>
      <c r="K378" s="186"/>
      <c r="L378" s="186"/>
      <c r="M378" s="186"/>
      <c r="N378" s="186"/>
      <c r="O378" s="186"/>
      <c r="P378" s="186"/>
      <c r="Q378" s="186"/>
      <c r="R378" s="186"/>
      <c r="S378" s="186"/>
      <c r="T378" s="186"/>
      <c r="U378" s="186"/>
      <c r="V378" s="186"/>
      <c r="W378" s="186"/>
      <c r="X378" s="186"/>
      <c r="Y378" s="186"/>
      <c r="Z378" s="186"/>
    </row>
    <row r="379" spans="1:26" ht="12.75" customHeight="1" x14ac:dyDescent="0.25">
      <c r="A379" s="186"/>
      <c r="B379" s="186"/>
      <c r="C379" s="186"/>
      <c r="D379" s="186"/>
      <c r="E379" s="186"/>
      <c r="F379" s="186"/>
      <c r="G379" s="186"/>
      <c r="H379" s="186"/>
      <c r="I379" s="186"/>
      <c r="J379" s="186"/>
      <c r="K379" s="186"/>
      <c r="L379" s="186"/>
      <c r="M379" s="186"/>
      <c r="N379" s="186"/>
      <c r="O379" s="186"/>
      <c r="P379" s="186"/>
      <c r="Q379" s="186"/>
      <c r="R379" s="186"/>
      <c r="S379" s="186"/>
      <c r="T379" s="186"/>
      <c r="U379" s="186"/>
      <c r="V379" s="186"/>
      <c r="W379" s="186"/>
      <c r="X379" s="186"/>
      <c r="Y379" s="186"/>
      <c r="Z379" s="186"/>
    </row>
    <row r="380" spans="1:26" ht="12.75" customHeight="1" x14ac:dyDescent="0.25">
      <c r="A380" s="186"/>
      <c r="B380" s="186"/>
      <c r="C380" s="186"/>
      <c r="D380" s="186"/>
      <c r="E380" s="186"/>
      <c r="F380" s="186"/>
      <c r="G380" s="186"/>
      <c r="H380" s="186"/>
      <c r="I380" s="186"/>
      <c r="J380" s="186"/>
      <c r="K380" s="186"/>
      <c r="L380" s="186"/>
      <c r="M380" s="186"/>
      <c r="N380" s="186"/>
      <c r="O380" s="186"/>
      <c r="P380" s="186"/>
      <c r="Q380" s="186"/>
      <c r="R380" s="186"/>
      <c r="S380" s="186"/>
      <c r="T380" s="186"/>
      <c r="U380" s="186"/>
      <c r="V380" s="186"/>
      <c r="W380" s="186"/>
      <c r="X380" s="186"/>
      <c r="Y380" s="186"/>
      <c r="Z380" s="186"/>
    </row>
    <row r="381" spans="1:26" ht="12.75" customHeight="1" x14ac:dyDescent="0.25">
      <c r="A381" s="186"/>
      <c r="B381" s="186"/>
      <c r="C381" s="186"/>
      <c r="D381" s="186"/>
      <c r="E381" s="186"/>
      <c r="F381" s="186"/>
      <c r="G381" s="186"/>
      <c r="H381" s="186"/>
      <c r="I381" s="186"/>
      <c r="J381" s="186"/>
      <c r="K381" s="186"/>
      <c r="L381" s="186"/>
      <c r="M381" s="186"/>
      <c r="N381" s="186"/>
      <c r="O381" s="186"/>
      <c r="P381" s="186"/>
      <c r="Q381" s="186"/>
      <c r="R381" s="186"/>
      <c r="S381" s="186"/>
      <c r="T381" s="186"/>
      <c r="U381" s="186"/>
      <c r="V381" s="186"/>
      <c r="W381" s="186"/>
      <c r="X381" s="186"/>
      <c r="Y381" s="186"/>
      <c r="Z381" s="186"/>
    </row>
    <row r="382" spans="1:26" ht="12.75" customHeight="1" x14ac:dyDescent="0.25">
      <c r="A382" s="186"/>
      <c r="B382" s="186"/>
      <c r="C382" s="186"/>
      <c r="D382" s="186"/>
      <c r="E382" s="186"/>
      <c r="F382" s="186"/>
      <c r="G382" s="186"/>
      <c r="H382" s="186"/>
      <c r="I382" s="186"/>
      <c r="J382" s="186"/>
      <c r="K382" s="186"/>
      <c r="L382" s="186"/>
      <c r="M382" s="186"/>
      <c r="N382" s="186"/>
      <c r="O382" s="186"/>
      <c r="P382" s="186"/>
      <c r="Q382" s="186"/>
      <c r="R382" s="186"/>
      <c r="S382" s="186"/>
      <c r="T382" s="186"/>
      <c r="U382" s="186"/>
      <c r="V382" s="186"/>
      <c r="W382" s="186"/>
      <c r="X382" s="186"/>
      <c r="Y382" s="186"/>
      <c r="Z382" s="186"/>
    </row>
    <row r="383" spans="1:26" ht="12.75" customHeight="1" x14ac:dyDescent="0.25">
      <c r="A383" s="186"/>
      <c r="B383" s="186"/>
      <c r="C383" s="186"/>
      <c r="D383" s="186"/>
      <c r="E383" s="186"/>
      <c r="F383" s="186"/>
      <c r="G383" s="186"/>
      <c r="H383" s="186"/>
      <c r="I383" s="186"/>
      <c r="J383" s="186"/>
      <c r="K383" s="186"/>
      <c r="L383" s="186"/>
      <c r="M383" s="186"/>
      <c r="N383" s="186"/>
      <c r="O383" s="186"/>
      <c r="P383" s="186"/>
      <c r="Q383" s="186"/>
      <c r="R383" s="186"/>
      <c r="S383" s="186"/>
      <c r="T383" s="186"/>
      <c r="U383" s="186"/>
      <c r="V383" s="186"/>
      <c r="W383" s="186"/>
      <c r="X383" s="186"/>
      <c r="Y383" s="186"/>
      <c r="Z383" s="186"/>
    </row>
    <row r="384" spans="1:26" ht="12.75" customHeight="1" x14ac:dyDescent="0.25">
      <c r="A384" s="186"/>
      <c r="B384" s="186"/>
      <c r="C384" s="186"/>
      <c r="D384" s="186"/>
      <c r="E384" s="186"/>
      <c r="F384" s="186"/>
      <c r="G384" s="186"/>
      <c r="H384" s="186"/>
      <c r="I384" s="186"/>
      <c r="J384" s="186"/>
      <c r="K384" s="186"/>
      <c r="L384" s="186"/>
      <c r="M384" s="186"/>
      <c r="N384" s="186"/>
      <c r="O384" s="186"/>
      <c r="P384" s="186"/>
      <c r="Q384" s="186"/>
      <c r="R384" s="186"/>
      <c r="S384" s="186"/>
      <c r="T384" s="186"/>
      <c r="U384" s="186"/>
      <c r="V384" s="186"/>
      <c r="W384" s="186"/>
      <c r="X384" s="186"/>
      <c r="Y384" s="186"/>
      <c r="Z384" s="186"/>
    </row>
    <row r="385" spans="1:26" ht="12.75" customHeight="1" x14ac:dyDescent="0.25">
      <c r="A385" s="186"/>
      <c r="B385" s="186"/>
      <c r="C385" s="186"/>
      <c r="D385" s="186"/>
      <c r="E385" s="186"/>
      <c r="F385" s="186"/>
      <c r="G385" s="186"/>
      <c r="H385" s="186"/>
      <c r="I385" s="186"/>
      <c r="J385" s="186"/>
      <c r="K385" s="186"/>
      <c r="L385" s="186"/>
      <c r="M385" s="186"/>
      <c r="N385" s="186"/>
      <c r="O385" s="186"/>
      <c r="P385" s="186"/>
      <c r="Q385" s="186"/>
      <c r="R385" s="186"/>
      <c r="S385" s="186"/>
      <c r="T385" s="186"/>
      <c r="U385" s="186"/>
      <c r="V385" s="186"/>
      <c r="W385" s="186"/>
      <c r="X385" s="186"/>
      <c r="Y385" s="186"/>
      <c r="Z385" s="186"/>
    </row>
    <row r="386" spans="1:26" ht="12.75" customHeight="1" x14ac:dyDescent="0.25">
      <c r="A386" s="186"/>
      <c r="B386" s="186"/>
      <c r="C386" s="186"/>
      <c r="D386" s="186"/>
      <c r="E386" s="186"/>
      <c r="F386" s="186"/>
      <c r="G386" s="186"/>
      <c r="H386" s="186"/>
      <c r="I386" s="186"/>
      <c r="J386" s="186"/>
      <c r="K386" s="186"/>
      <c r="L386" s="186"/>
      <c r="M386" s="186"/>
      <c r="N386" s="186"/>
      <c r="O386" s="186"/>
      <c r="P386" s="186"/>
      <c r="Q386" s="186"/>
      <c r="R386" s="186"/>
      <c r="S386" s="186"/>
      <c r="T386" s="186"/>
      <c r="U386" s="186"/>
      <c r="V386" s="186"/>
      <c r="W386" s="186"/>
      <c r="X386" s="186"/>
      <c r="Y386" s="186"/>
      <c r="Z386" s="186"/>
    </row>
    <row r="387" spans="1:26" ht="12.75" customHeight="1" x14ac:dyDescent="0.25">
      <c r="A387" s="186"/>
      <c r="B387" s="186"/>
      <c r="C387" s="186"/>
      <c r="D387" s="186"/>
      <c r="E387" s="186"/>
      <c r="F387" s="186"/>
      <c r="G387" s="186"/>
      <c r="H387" s="186"/>
      <c r="I387" s="186"/>
      <c r="J387" s="186"/>
      <c r="K387" s="186"/>
      <c r="L387" s="186"/>
      <c r="M387" s="186"/>
      <c r="N387" s="186"/>
      <c r="O387" s="186"/>
      <c r="P387" s="186"/>
      <c r="Q387" s="186"/>
      <c r="R387" s="186"/>
      <c r="S387" s="186"/>
      <c r="T387" s="186"/>
      <c r="U387" s="186"/>
      <c r="V387" s="186"/>
      <c r="W387" s="186"/>
      <c r="X387" s="186"/>
      <c r="Y387" s="186"/>
      <c r="Z387" s="186"/>
    </row>
    <row r="388" spans="1:26" ht="12.75" customHeight="1" x14ac:dyDescent="0.25">
      <c r="A388" s="186"/>
      <c r="B388" s="186"/>
      <c r="C388" s="186"/>
      <c r="D388" s="186"/>
      <c r="E388" s="186"/>
      <c r="F388" s="186"/>
      <c r="G388" s="186"/>
      <c r="H388" s="186"/>
      <c r="I388" s="186"/>
      <c r="J388" s="186"/>
      <c r="K388" s="186"/>
      <c r="L388" s="186"/>
      <c r="M388" s="186"/>
      <c r="N388" s="186"/>
      <c r="O388" s="186"/>
      <c r="P388" s="186"/>
      <c r="Q388" s="186"/>
      <c r="R388" s="186"/>
      <c r="S388" s="186"/>
      <c r="T388" s="186"/>
      <c r="U388" s="186"/>
      <c r="V388" s="186"/>
      <c r="W388" s="186"/>
      <c r="X388" s="186"/>
      <c r="Y388" s="186"/>
      <c r="Z388" s="186"/>
    </row>
    <row r="389" spans="1:26" ht="12.75" customHeight="1" x14ac:dyDescent="0.25">
      <c r="A389" s="186"/>
      <c r="B389" s="186"/>
      <c r="C389" s="186"/>
      <c r="D389" s="186"/>
      <c r="E389" s="186"/>
      <c r="F389" s="186"/>
      <c r="G389" s="186"/>
      <c r="H389" s="186"/>
      <c r="I389" s="186"/>
      <c r="J389" s="186"/>
      <c r="K389" s="186"/>
      <c r="L389" s="186"/>
      <c r="M389" s="186"/>
      <c r="N389" s="186"/>
      <c r="O389" s="186"/>
      <c r="P389" s="186"/>
      <c r="Q389" s="186"/>
      <c r="R389" s="186"/>
      <c r="S389" s="186"/>
      <c r="T389" s="186"/>
      <c r="U389" s="186"/>
      <c r="V389" s="186"/>
      <c r="W389" s="186"/>
      <c r="X389" s="186"/>
      <c r="Y389" s="186"/>
      <c r="Z389" s="186"/>
    </row>
    <row r="390" spans="1:26" ht="12.75" customHeight="1" x14ac:dyDescent="0.25">
      <c r="A390" s="186"/>
      <c r="B390" s="186"/>
      <c r="C390" s="186"/>
      <c r="D390" s="186"/>
      <c r="E390" s="186"/>
      <c r="F390" s="186"/>
      <c r="G390" s="186"/>
      <c r="H390" s="186"/>
      <c r="I390" s="186"/>
      <c r="J390" s="186"/>
      <c r="K390" s="186"/>
      <c r="L390" s="186"/>
      <c r="M390" s="186"/>
      <c r="N390" s="186"/>
      <c r="O390" s="186"/>
      <c r="P390" s="186"/>
      <c r="Q390" s="186"/>
      <c r="R390" s="186"/>
      <c r="S390" s="186"/>
      <c r="T390" s="186"/>
      <c r="U390" s="186"/>
      <c r="V390" s="186"/>
      <c r="W390" s="186"/>
      <c r="X390" s="186"/>
      <c r="Y390" s="186"/>
      <c r="Z390" s="186"/>
    </row>
    <row r="391" spans="1:26" ht="12.75" customHeight="1" x14ac:dyDescent="0.25">
      <c r="A391" s="186"/>
      <c r="B391" s="186"/>
      <c r="C391" s="186"/>
      <c r="D391" s="186"/>
      <c r="E391" s="186"/>
      <c r="F391" s="186"/>
      <c r="G391" s="186"/>
      <c r="H391" s="186"/>
      <c r="I391" s="186"/>
      <c r="J391" s="186"/>
      <c r="K391" s="186"/>
      <c r="L391" s="186"/>
      <c r="M391" s="186"/>
      <c r="N391" s="186"/>
      <c r="O391" s="186"/>
      <c r="P391" s="186"/>
      <c r="Q391" s="186"/>
      <c r="R391" s="186"/>
      <c r="S391" s="186"/>
      <c r="T391" s="186"/>
      <c r="U391" s="186"/>
      <c r="V391" s="186"/>
      <c r="W391" s="186"/>
      <c r="X391" s="186"/>
      <c r="Y391" s="186"/>
      <c r="Z391" s="186"/>
    </row>
    <row r="392" spans="1:26" ht="12.75" customHeight="1" x14ac:dyDescent="0.25">
      <c r="A392" s="186"/>
      <c r="B392" s="186"/>
      <c r="C392" s="186"/>
      <c r="D392" s="186"/>
      <c r="E392" s="186"/>
      <c r="F392" s="186"/>
      <c r="G392" s="186"/>
      <c r="H392" s="186"/>
      <c r="I392" s="186"/>
      <c r="J392" s="186"/>
      <c r="K392" s="186"/>
      <c r="L392" s="186"/>
      <c r="M392" s="186"/>
      <c r="N392" s="186"/>
      <c r="O392" s="186"/>
      <c r="P392" s="186"/>
      <c r="Q392" s="186"/>
      <c r="R392" s="186"/>
      <c r="S392" s="186"/>
      <c r="T392" s="186"/>
      <c r="U392" s="186"/>
      <c r="V392" s="186"/>
      <c r="W392" s="186"/>
      <c r="X392" s="186"/>
      <c r="Y392" s="186"/>
      <c r="Z392" s="186"/>
    </row>
    <row r="393" spans="1:26" ht="12.75" customHeight="1" x14ac:dyDescent="0.25">
      <c r="A393" s="186"/>
      <c r="B393" s="186"/>
      <c r="C393" s="186"/>
      <c r="D393" s="186"/>
      <c r="E393" s="186"/>
      <c r="F393" s="186"/>
      <c r="G393" s="186"/>
      <c r="H393" s="186"/>
      <c r="I393" s="186"/>
      <c r="J393" s="186"/>
      <c r="K393" s="186"/>
      <c r="L393" s="186"/>
      <c r="M393" s="186"/>
      <c r="N393" s="186"/>
      <c r="O393" s="186"/>
      <c r="P393" s="186"/>
      <c r="Q393" s="186"/>
      <c r="R393" s="186"/>
      <c r="S393" s="186"/>
      <c r="T393" s="186"/>
      <c r="U393" s="186"/>
      <c r="V393" s="186"/>
      <c r="W393" s="186"/>
      <c r="X393" s="186"/>
      <c r="Y393" s="186"/>
      <c r="Z393" s="186"/>
    </row>
    <row r="394" spans="1:26" ht="12.75" customHeight="1" x14ac:dyDescent="0.25">
      <c r="A394" s="186"/>
      <c r="B394" s="186"/>
      <c r="C394" s="186"/>
      <c r="D394" s="186"/>
      <c r="E394" s="186"/>
      <c r="F394" s="186"/>
      <c r="G394" s="186"/>
      <c r="H394" s="186"/>
      <c r="I394" s="186"/>
      <c r="J394" s="186"/>
      <c r="K394" s="186"/>
      <c r="L394" s="186"/>
      <c r="M394" s="186"/>
      <c r="N394" s="186"/>
      <c r="O394" s="186"/>
      <c r="P394" s="186"/>
      <c r="Q394" s="186"/>
      <c r="R394" s="186"/>
      <c r="S394" s="186"/>
      <c r="T394" s="186"/>
      <c r="U394" s="186"/>
      <c r="V394" s="186"/>
      <c r="W394" s="186"/>
      <c r="X394" s="186"/>
      <c r="Y394" s="186"/>
      <c r="Z394" s="186"/>
    </row>
    <row r="395" spans="1:26" ht="12.75" customHeight="1" x14ac:dyDescent="0.25">
      <c r="A395" s="186"/>
      <c r="B395" s="186"/>
      <c r="C395" s="186"/>
      <c r="D395" s="186"/>
      <c r="E395" s="186"/>
      <c r="F395" s="186"/>
      <c r="G395" s="186"/>
      <c r="H395" s="186"/>
      <c r="I395" s="186"/>
      <c r="J395" s="186"/>
      <c r="K395" s="186"/>
      <c r="L395" s="186"/>
      <c r="M395" s="186"/>
      <c r="N395" s="186"/>
      <c r="O395" s="186"/>
      <c r="P395" s="186"/>
      <c r="Q395" s="186"/>
      <c r="R395" s="186"/>
      <c r="S395" s="186"/>
      <c r="T395" s="186"/>
      <c r="U395" s="186"/>
      <c r="V395" s="186"/>
      <c r="W395" s="186"/>
      <c r="X395" s="186"/>
      <c r="Y395" s="186"/>
      <c r="Z395" s="186"/>
    </row>
    <row r="396" spans="1:26" ht="12.75" customHeight="1" x14ac:dyDescent="0.25">
      <c r="A396" s="186"/>
      <c r="B396" s="186"/>
      <c r="C396" s="186"/>
      <c r="D396" s="186"/>
      <c r="E396" s="186"/>
      <c r="F396" s="186"/>
      <c r="G396" s="186"/>
      <c r="H396" s="186"/>
      <c r="I396" s="186"/>
      <c r="J396" s="186"/>
      <c r="K396" s="186"/>
      <c r="L396" s="186"/>
      <c r="M396" s="186"/>
      <c r="N396" s="186"/>
      <c r="O396" s="186"/>
      <c r="P396" s="186"/>
      <c r="Q396" s="186"/>
      <c r="R396" s="186"/>
      <c r="S396" s="186"/>
      <c r="T396" s="186"/>
      <c r="U396" s="186"/>
      <c r="V396" s="186"/>
      <c r="W396" s="186"/>
      <c r="X396" s="186"/>
      <c r="Y396" s="186"/>
      <c r="Z396" s="186"/>
    </row>
    <row r="397" spans="1:26" ht="12.75" customHeight="1" x14ac:dyDescent="0.25">
      <c r="A397" s="186"/>
      <c r="B397" s="186"/>
      <c r="C397" s="186"/>
      <c r="D397" s="186"/>
      <c r="E397" s="186"/>
      <c r="F397" s="186"/>
      <c r="G397" s="186"/>
      <c r="H397" s="186"/>
      <c r="I397" s="186"/>
      <c r="J397" s="186"/>
      <c r="K397" s="186"/>
      <c r="L397" s="186"/>
      <c r="M397" s="186"/>
      <c r="N397" s="186"/>
      <c r="O397" s="186"/>
      <c r="P397" s="186"/>
      <c r="Q397" s="186"/>
      <c r="R397" s="186"/>
      <c r="S397" s="186"/>
      <c r="T397" s="186"/>
      <c r="U397" s="186"/>
      <c r="V397" s="186"/>
      <c r="W397" s="186"/>
      <c r="X397" s="186"/>
      <c r="Y397" s="186"/>
      <c r="Z397" s="186"/>
    </row>
    <row r="398" spans="1:26" ht="12.75" customHeight="1" x14ac:dyDescent="0.25">
      <c r="A398" s="186"/>
      <c r="B398" s="186"/>
      <c r="C398" s="186"/>
      <c r="D398" s="186"/>
      <c r="E398" s="186"/>
      <c r="F398" s="186"/>
      <c r="G398" s="186"/>
      <c r="H398" s="186"/>
      <c r="I398" s="186"/>
      <c r="J398" s="186"/>
      <c r="K398" s="186"/>
      <c r="L398" s="186"/>
      <c r="M398" s="186"/>
      <c r="N398" s="186"/>
      <c r="O398" s="186"/>
      <c r="P398" s="186"/>
      <c r="Q398" s="186"/>
      <c r="R398" s="186"/>
      <c r="S398" s="186"/>
      <c r="T398" s="186"/>
      <c r="U398" s="186"/>
      <c r="V398" s="186"/>
      <c r="W398" s="186"/>
      <c r="X398" s="186"/>
      <c r="Y398" s="186"/>
      <c r="Z398" s="186"/>
    </row>
    <row r="399" spans="1:26" ht="12.75" customHeight="1" x14ac:dyDescent="0.25">
      <c r="A399" s="186"/>
      <c r="B399" s="186"/>
      <c r="C399" s="186"/>
      <c r="D399" s="186"/>
      <c r="E399" s="186"/>
      <c r="F399" s="186"/>
      <c r="G399" s="186"/>
      <c r="H399" s="186"/>
      <c r="I399" s="186"/>
      <c r="J399" s="186"/>
      <c r="K399" s="186"/>
      <c r="L399" s="186"/>
      <c r="M399" s="186"/>
      <c r="N399" s="186"/>
      <c r="O399" s="186"/>
      <c r="P399" s="186"/>
      <c r="Q399" s="186"/>
      <c r="R399" s="186"/>
      <c r="S399" s="186"/>
      <c r="T399" s="186"/>
      <c r="U399" s="186"/>
      <c r="V399" s="186"/>
      <c r="W399" s="186"/>
      <c r="X399" s="186"/>
      <c r="Y399" s="186"/>
      <c r="Z399" s="186"/>
    </row>
    <row r="400" spans="1:26" ht="12.75" customHeight="1" x14ac:dyDescent="0.25">
      <c r="A400" s="186"/>
      <c r="B400" s="186"/>
      <c r="C400" s="186"/>
      <c r="D400" s="186"/>
      <c r="E400" s="186"/>
      <c r="F400" s="186"/>
      <c r="G400" s="186"/>
      <c r="H400" s="186"/>
      <c r="I400" s="186"/>
      <c r="J400" s="186"/>
      <c r="K400" s="186"/>
      <c r="L400" s="186"/>
      <c r="M400" s="186"/>
      <c r="N400" s="186"/>
      <c r="O400" s="186"/>
      <c r="P400" s="186"/>
      <c r="Q400" s="186"/>
      <c r="R400" s="186"/>
      <c r="S400" s="186"/>
      <c r="T400" s="186"/>
      <c r="U400" s="186"/>
      <c r="V400" s="186"/>
      <c r="W400" s="186"/>
      <c r="X400" s="186"/>
      <c r="Y400" s="186"/>
      <c r="Z400" s="186"/>
    </row>
    <row r="401" spans="1:26" ht="12.75" customHeight="1" x14ac:dyDescent="0.25">
      <c r="A401" s="186"/>
      <c r="B401" s="186"/>
      <c r="C401" s="186"/>
      <c r="D401" s="186"/>
      <c r="E401" s="186"/>
      <c r="F401" s="186"/>
      <c r="G401" s="186"/>
      <c r="H401" s="186"/>
      <c r="I401" s="186"/>
      <c r="J401" s="186"/>
      <c r="K401" s="186"/>
      <c r="L401" s="186"/>
      <c r="M401" s="186"/>
      <c r="N401" s="186"/>
      <c r="O401" s="186"/>
      <c r="P401" s="186"/>
      <c r="Q401" s="186"/>
      <c r="R401" s="186"/>
      <c r="S401" s="186"/>
      <c r="T401" s="186"/>
      <c r="U401" s="186"/>
      <c r="V401" s="186"/>
      <c r="W401" s="186"/>
      <c r="X401" s="186"/>
      <c r="Y401" s="186"/>
      <c r="Z401" s="186"/>
    </row>
    <row r="402" spans="1:26" ht="12.75" customHeight="1" x14ac:dyDescent="0.25">
      <c r="A402" s="186"/>
      <c r="B402" s="186"/>
      <c r="C402" s="186"/>
      <c r="D402" s="186"/>
      <c r="E402" s="186"/>
      <c r="F402" s="186"/>
      <c r="G402" s="186"/>
      <c r="H402" s="186"/>
      <c r="I402" s="186"/>
      <c r="J402" s="186"/>
      <c r="K402" s="186"/>
      <c r="L402" s="186"/>
      <c r="M402" s="186"/>
      <c r="N402" s="186"/>
      <c r="O402" s="186"/>
      <c r="P402" s="186"/>
      <c r="Q402" s="186"/>
      <c r="R402" s="186"/>
      <c r="S402" s="186"/>
      <c r="T402" s="186"/>
      <c r="U402" s="186"/>
      <c r="V402" s="186"/>
      <c r="W402" s="186"/>
      <c r="X402" s="186"/>
      <c r="Y402" s="186"/>
      <c r="Z402" s="186"/>
    </row>
    <row r="403" spans="1:26" ht="12.75" customHeight="1" x14ac:dyDescent="0.25">
      <c r="A403" s="186"/>
      <c r="B403" s="186"/>
      <c r="C403" s="186"/>
      <c r="D403" s="186"/>
      <c r="E403" s="186"/>
      <c r="F403" s="186"/>
      <c r="G403" s="186"/>
      <c r="H403" s="186"/>
      <c r="I403" s="186"/>
      <c r="J403" s="186"/>
      <c r="K403" s="186"/>
      <c r="L403" s="186"/>
      <c r="M403" s="186"/>
      <c r="N403" s="186"/>
      <c r="O403" s="186"/>
      <c r="P403" s="186"/>
      <c r="Q403" s="186"/>
      <c r="R403" s="186"/>
      <c r="S403" s="186"/>
      <c r="T403" s="186"/>
      <c r="U403" s="186"/>
      <c r="V403" s="186"/>
      <c r="W403" s="186"/>
      <c r="X403" s="186"/>
      <c r="Y403" s="186"/>
      <c r="Z403" s="186"/>
    </row>
    <row r="404" spans="1:26" ht="12.75" customHeight="1" x14ac:dyDescent="0.25">
      <c r="A404" s="186"/>
      <c r="B404" s="186"/>
      <c r="C404" s="186"/>
      <c r="D404" s="186"/>
      <c r="E404" s="186"/>
      <c r="F404" s="186"/>
      <c r="G404" s="186"/>
      <c r="H404" s="186"/>
      <c r="I404" s="186"/>
      <c r="J404" s="186"/>
      <c r="K404" s="186"/>
      <c r="L404" s="186"/>
      <c r="M404" s="186"/>
      <c r="N404" s="186"/>
      <c r="O404" s="186"/>
      <c r="P404" s="186"/>
      <c r="Q404" s="186"/>
      <c r="R404" s="186"/>
      <c r="S404" s="186"/>
      <c r="T404" s="186"/>
      <c r="U404" s="186"/>
      <c r="V404" s="186"/>
      <c r="W404" s="186"/>
      <c r="X404" s="186"/>
      <c r="Y404" s="186"/>
      <c r="Z404" s="186"/>
    </row>
    <row r="405" spans="1:26" ht="12.75" customHeight="1" x14ac:dyDescent="0.25">
      <c r="A405" s="186"/>
      <c r="B405" s="186"/>
      <c r="C405" s="186"/>
      <c r="D405" s="186"/>
      <c r="E405" s="186"/>
      <c r="F405" s="186"/>
      <c r="G405" s="186"/>
      <c r="H405" s="186"/>
      <c r="I405" s="186"/>
      <c r="J405" s="186"/>
      <c r="K405" s="186"/>
      <c r="L405" s="186"/>
      <c r="M405" s="186"/>
      <c r="N405" s="186"/>
      <c r="O405" s="186"/>
      <c r="P405" s="186"/>
      <c r="Q405" s="186"/>
      <c r="R405" s="186"/>
      <c r="S405" s="186"/>
      <c r="T405" s="186"/>
      <c r="U405" s="186"/>
      <c r="V405" s="186"/>
      <c r="W405" s="186"/>
      <c r="X405" s="186"/>
      <c r="Y405" s="186"/>
      <c r="Z405" s="186"/>
    </row>
    <row r="406" spans="1:26" ht="12.75" customHeight="1" x14ac:dyDescent="0.25">
      <c r="A406" s="186"/>
      <c r="B406" s="186"/>
      <c r="C406" s="186"/>
      <c r="D406" s="186"/>
      <c r="E406" s="186"/>
      <c r="F406" s="186"/>
      <c r="G406" s="186"/>
      <c r="H406" s="186"/>
      <c r="I406" s="186"/>
      <c r="J406" s="186"/>
      <c r="K406" s="186"/>
      <c r="L406" s="186"/>
      <c r="M406" s="186"/>
      <c r="N406" s="186"/>
      <c r="O406" s="186"/>
      <c r="P406" s="186"/>
      <c r="Q406" s="186"/>
      <c r="R406" s="186"/>
      <c r="S406" s="186"/>
      <c r="T406" s="186"/>
      <c r="U406" s="186"/>
      <c r="V406" s="186"/>
      <c r="W406" s="186"/>
      <c r="X406" s="186"/>
      <c r="Y406" s="186"/>
      <c r="Z406" s="186"/>
    </row>
    <row r="407" spans="1:26" ht="12.75" customHeight="1" x14ac:dyDescent="0.25">
      <c r="A407" s="186"/>
      <c r="B407" s="186"/>
      <c r="C407" s="186"/>
      <c r="D407" s="186"/>
      <c r="E407" s="186"/>
      <c r="F407" s="186"/>
      <c r="G407" s="186"/>
      <c r="H407" s="186"/>
      <c r="I407" s="186"/>
      <c r="J407" s="186"/>
      <c r="K407" s="186"/>
      <c r="L407" s="186"/>
      <c r="M407" s="186"/>
      <c r="N407" s="186"/>
      <c r="O407" s="186"/>
      <c r="P407" s="186"/>
      <c r="Q407" s="186"/>
      <c r="R407" s="186"/>
      <c r="S407" s="186"/>
      <c r="T407" s="186"/>
      <c r="U407" s="186"/>
      <c r="V407" s="186"/>
      <c r="W407" s="186"/>
      <c r="X407" s="186"/>
      <c r="Y407" s="186"/>
      <c r="Z407" s="186"/>
    </row>
    <row r="408" spans="1:26" ht="12.75" customHeight="1" x14ac:dyDescent="0.25">
      <c r="A408" s="186"/>
      <c r="B408" s="186"/>
      <c r="C408" s="186"/>
      <c r="D408" s="186"/>
      <c r="E408" s="186"/>
      <c r="F408" s="186"/>
      <c r="G408" s="186"/>
      <c r="H408" s="186"/>
      <c r="I408" s="186"/>
      <c r="J408" s="186"/>
      <c r="K408" s="186"/>
      <c r="L408" s="186"/>
      <c r="M408" s="186"/>
      <c r="N408" s="186"/>
      <c r="O408" s="186"/>
      <c r="P408" s="186"/>
      <c r="Q408" s="186"/>
      <c r="R408" s="186"/>
      <c r="S408" s="186"/>
      <c r="T408" s="186"/>
      <c r="U408" s="186"/>
      <c r="V408" s="186"/>
      <c r="W408" s="186"/>
      <c r="X408" s="186"/>
      <c r="Y408" s="186"/>
      <c r="Z408" s="186"/>
    </row>
    <row r="409" spans="1:26" ht="12.75" customHeight="1" x14ac:dyDescent="0.25">
      <c r="A409" s="186"/>
      <c r="B409" s="186"/>
      <c r="C409" s="186"/>
      <c r="D409" s="186"/>
      <c r="E409" s="186"/>
      <c r="F409" s="186"/>
      <c r="G409" s="186"/>
      <c r="H409" s="186"/>
      <c r="I409" s="186"/>
      <c r="J409" s="186"/>
      <c r="K409" s="186"/>
      <c r="L409" s="186"/>
      <c r="M409" s="186"/>
      <c r="N409" s="186"/>
      <c r="O409" s="186"/>
      <c r="P409" s="186"/>
      <c r="Q409" s="186"/>
      <c r="R409" s="186"/>
      <c r="S409" s="186"/>
      <c r="T409" s="186"/>
      <c r="U409" s="186"/>
      <c r="V409" s="186"/>
      <c r="W409" s="186"/>
      <c r="X409" s="186"/>
      <c r="Y409" s="186"/>
      <c r="Z409" s="186"/>
    </row>
    <row r="410" spans="1:26" ht="12.75" customHeight="1" x14ac:dyDescent="0.25">
      <c r="A410" s="186"/>
      <c r="B410" s="186"/>
      <c r="C410" s="186"/>
      <c r="D410" s="186"/>
      <c r="E410" s="186"/>
      <c r="F410" s="186"/>
      <c r="G410" s="186"/>
      <c r="H410" s="186"/>
      <c r="I410" s="186"/>
      <c r="J410" s="186"/>
      <c r="K410" s="186"/>
      <c r="L410" s="186"/>
      <c r="M410" s="186"/>
      <c r="N410" s="186"/>
      <c r="O410" s="186"/>
      <c r="P410" s="186"/>
      <c r="Q410" s="186"/>
      <c r="R410" s="186"/>
      <c r="S410" s="186"/>
      <c r="T410" s="186"/>
      <c r="U410" s="186"/>
      <c r="V410" s="186"/>
      <c r="W410" s="186"/>
      <c r="X410" s="186"/>
      <c r="Y410" s="186"/>
      <c r="Z410" s="186"/>
    </row>
    <row r="411" spans="1:26" ht="12.75" customHeight="1" x14ac:dyDescent="0.25">
      <c r="A411" s="186"/>
      <c r="B411" s="186"/>
      <c r="C411" s="186"/>
      <c r="D411" s="186"/>
      <c r="E411" s="186"/>
      <c r="F411" s="186"/>
      <c r="G411" s="186"/>
      <c r="H411" s="186"/>
      <c r="I411" s="186"/>
      <c r="J411" s="186"/>
      <c r="K411" s="186"/>
      <c r="L411" s="186"/>
      <c r="M411" s="186"/>
      <c r="N411" s="186"/>
      <c r="O411" s="186"/>
      <c r="P411" s="186"/>
      <c r="Q411" s="186"/>
      <c r="R411" s="186"/>
      <c r="S411" s="186"/>
      <c r="T411" s="186"/>
      <c r="U411" s="186"/>
      <c r="V411" s="186"/>
      <c r="W411" s="186"/>
      <c r="X411" s="186"/>
      <c r="Y411" s="186"/>
      <c r="Z411" s="186"/>
    </row>
    <row r="412" spans="1:26" ht="12.75" customHeight="1" x14ac:dyDescent="0.25">
      <c r="A412" s="186"/>
      <c r="B412" s="186"/>
      <c r="C412" s="186"/>
      <c r="D412" s="186"/>
      <c r="E412" s="186"/>
      <c r="F412" s="186"/>
      <c r="G412" s="186"/>
      <c r="H412" s="186"/>
      <c r="I412" s="186"/>
      <c r="J412" s="186"/>
      <c r="K412" s="186"/>
      <c r="L412" s="186"/>
      <c r="M412" s="186"/>
      <c r="N412" s="186"/>
      <c r="O412" s="186"/>
      <c r="P412" s="186"/>
      <c r="Q412" s="186"/>
      <c r="R412" s="186"/>
      <c r="S412" s="186"/>
      <c r="T412" s="186"/>
      <c r="U412" s="186"/>
      <c r="V412" s="186"/>
      <c r="W412" s="186"/>
      <c r="X412" s="186"/>
      <c r="Y412" s="186"/>
      <c r="Z412" s="186"/>
    </row>
    <row r="413" spans="1:26" ht="12.75" customHeight="1" x14ac:dyDescent="0.25">
      <c r="A413" s="186"/>
      <c r="B413" s="186"/>
      <c r="C413" s="186"/>
      <c r="D413" s="186"/>
      <c r="E413" s="186"/>
      <c r="F413" s="186"/>
      <c r="G413" s="186"/>
      <c r="H413" s="186"/>
      <c r="I413" s="186"/>
      <c r="J413" s="186"/>
      <c r="K413" s="186"/>
      <c r="L413" s="186"/>
      <c r="M413" s="186"/>
      <c r="N413" s="186"/>
      <c r="O413" s="186"/>
      <c r="P413" s="186"/>
      <c r="Q413" s="186"/>
      <c r="R413" s="186"/>
      <c r="S413" s="186"/>
      <c r="T413" s="186"/>
      <c r="U413" s="186"/>
      <c r="V413" s="186"/>
      <c r="W413" s="186"/>
      <c r="X413" s="186"/>
      <c r="Y413" s="186"/>
      <c r="Z413" s="186"/>
    </row>
    <row r="414" spans="1:26" ht="12.75" customHeight="1" x14ac:dyDescent="0.25">
      <c r="A414" s="186"/>
      <c r="B414" s="186"/>
      <c r="C414" s="186"/>
      <c r="D414" s="186"/>
      <c r="E414" s="186"/>
      <c r="F414" s="186"/>
      <c r="G414" s="186"/>
      <c r="H414" s="186"/>
      <c r="I414" s="186"/>
      <c r="J414" s="186"/>
      <c r="K414" s="186"/>
      <c r="L414" s="186"/>
      <c r="M414" s="186"/>
      <c r="N414" s="186"/>
      <c r="O414" s="186"/>
      <c r="P414" s="186"/>
      <c r="Q414" s="186"/>
      <c r="R414" s="186"/>
      <c r="S414" s="186"/>
      <c r="T414" s="186"/>
      <c r="U414" s="186"/>
      <c r="V414" s="186"/>
      <c r="W414" s="186"/>
      <c r="X414" s="186"/>
      <c r="Y414" s="186"/>
      <c r="Z414" s="186"/>
    </row>
    <row r="415" spans="1:26" ht="12.75" customHeight="1" x14ac:dyDescent="0.25">
      <c r="A415" s="186"/>
      <c r="B415" s="186"/>
      <c r="C415" s="186"/>
      <c r="D415" s="186"/>
      <c r="E415" s="186"/>
      <c r="F415" s="186"/>
      <c r="G415" s="186"/>
      <c r="H415" s="186"/>
      <c r="I415" s="186"/>
      <c r="J415" s="186"/>
      <c r="K415" s="186"/>
      <c r="L415" s="186"/>
      <c r="M415" s="186"/>
      <c r="N415" s="186"/>
      <c r="O415" s="186"/>
      <c r="P415" s="186"/>
      <c r="Q415" s="186"/>
      <c r="R415" s="186"/>
      <c r="S415" s="186"/>
      <c r="T415" s="186"/>
      <c r="U415" s="186"/>
      <c r="V415" s="186"/>
      <c r="W415" s="186"/>
      <c r="X415" s="186"/>
      <c r="Y415" s="186"/>
      <c r="Z415" s="186"/>
    </row>
    <row r="416" spans="1:26" ht="12.75" customHeight="1" x14ac:dyDescent="0.25">
      <c r="A416" s="186"/>
      <c r="B416" s="186"/>
      <c r="C416" s="186"/>
      <c r="D416" s="186"/>
      <c r="E416" s="186"/>
      <c r="F416" s="186"/>
      <c r="G416" s="186"/>
      <c r="H416" s="186"/>
      <c r="I416" s="186"/>
      <c r="J416" s="186"/>
      <c r="K416" s="186"/>
      <c r="L416" s="186"/>
      <c r="M416" s="186"/>
      <c r="N416" s="186"/>
      <c r="O416" s="186"/>
      <c r="P416" s="186"/>
      <c r="Q416" s="186"/>
      <c r="R416" s="186"/>
      <c r="S416" s="186"/>
      <c r="T416" s="186"/>
      <c r="U416" s="186"/>
      <c r="V416" s="186"/>
      <c r="W416" s="186"/>
      <c r="X416" s="186"/>
      <c r="Y416" s="186"/>
      <c r="Z416" s="186"/>
    </row>
    <row r="417" spans="1:26" ht="12.75" customHeight="1" x14ac:dyDescent="0.25">
      <c r="A417" s="186"/>
      <c r="B417" s="186"/>
      <c r="C417" s="186"/>
      <c r="D417" s="186"/>
      <c r="E417" s="186"/>
      <c r="F417" s="186"/>
      <c r="G417" s="186"/>
      <c r="H417" s="186"/>
      <c r="I417" s="186"/>
      <c r="J417" s="186"/>
      <c r="K417" s="186"/>
      <c r="L417" s="186"/>
      <c r="M417" s="186"/>
      <c r="N417" s="186"/>
      <c r="O417" s="186"/>
      <c r="P417" s="186"/>
      <c r="Q417" s="186"/>
      <c r="R417" s="186"/>
      <c r="S417" s="186"/>
      <c r="T417" s="186"/>
      <c r="U417" s="186"/>
      <c r="V417" s="186"/>
      <c r="W417" s="186"/>
      <c r="X417" s="186"/>
      <c r="Y417" s="186"/>
      <c r="Z417" s="186"/>
    </row>
    <row r="418" spans="1:26" ht="12.75" customHeight="1" x14ac:dyDescent="0.25">
      <c r="A418" s="186"/>
      <c r="B418" s="186"/>
      <c r="C418" s="186"/>
      <c r="D418" s="186"/>
      <c r="E418" s="186"/>
      <c r="F418" s="186"/>
      <c r="G418" s="186"/>
      <c r="H418" s="186"/>
      <c r="I418" s="186"/>
      <c r="J418" s="186"/>
      <c r="K418" s="186"/>
      <c r="L418" s="186"/>
      <c r="M418" s="186"/>
      <c r="N418" s="186"/>
      <c r="O418" s="186"/>
      <c r="P418" s="186"/>
      <c r="Q418" s="186"/>
      <c r="R418" s="186"/>
      <c r="S418" s="186"/>
      <c r="T418" s="186"/>
      <c r="U418" s="186"/>
      <c r="V418" s="186"/>
      <c r="W418" s="186"/>
      <c r="X418" s="186"/>
      <c r="Y418" s="186"/>
      <c r="Z418" s="186"/>
    </row>
    <row r="419" spans="1:26" ht="12.75" customHeight="1" x14ac:dyDescent="0.25">
      <c r="A419" s="186"/>
      <c r="B419" s="186"/>
      <c r="C419" s="186"/>
      <c r="D419" s="186"/>
      <c r="E419" s="186"/>
      <c r="F419" s="186"/>
      <c r="G419" s="186"/>
      <c r="H419" s="186"/>
      <c r="I419" s="186"/>
      <c r="J419" s="186"/>
      <c r="K419" s="186"/>
      <c r="L419" s="186"/>
      <c r="M419" s="186"/>
      <c r="N419" s="186"/>
      <c r="O419" s="186"/>
      <c r="P419" s="186"/>
      <c r="Q419" s="186"/>
      <c r="R419" s="186"/>
      <c r="S419" s="186"/>
      <c r="T419" s="186"/>
      <c r="U419" s="186"/>
      <c r="V419" s="186"/>
      <c r="W419" s="186"/>
      <c r="X419" s="186"/>
      <c r="Y419" s="186"/>
      <c r="Z419" s="186"/>
    </row>
    <row r="420" spans="1:26" ht="12.75" customHeight="1" x14ac:dyDescent="0.25">
      <c r="A420" s="186"/>
      <c r="B420" s="186"/>
      <c r="C420" s="186"/>
      <c r="D420" s="186"/>
      <c r="E420" s="186"/>
      <c r="F420" s="186"/>
      <c r="G420" s="186"/>
      <c r="H420" s="186"/>
      <c r="I420" s="186"/>
      <c r="J420" s="186"/>
      <c r="K420" s="186"/>
      <c r="L420" s="186"/>
      <c r="M420" s="186"/>
      <c r="N420" s="186"/>
      <c r="O420" s="186"/>
      <c r="P420" s="186"/>
      <c r="Q420" s="186"/>
      <c r="R420" s="186"/>
      <c r="S420" s="186"/>
      <c r="T420" s="186"/>
      <c r="U420" s="186"/>
      <c r="V420" s="186"/>
      <c r="W420" s="186"/>
      <c r="X420" s="186"/>
      <c r="Y420" s="186"/>
      <c r="Z420" s="186"/>
    </row>
    <row r="421" spans="1:26" ht="12.75" customHeight="1" x14ac:dyDescent="0.25">
      <c r="A421" s="186"/>
      <c r="B421" s="186"/>
      <c r="C421" s="186"/>
      <c r="D421" s="186"/>
      <c r="E421" s="186"/>
      <c r="F421" s="186"/>
      <c r="G421" s="186"/>
      <c r="H421" s="186"/>
      <c r="I421" s="186"/>
      <c r="J421" s="186"/>
      <c r="K421" s="186"/>
      <c r="L421" s="186"/>
      <c r="M421" s="186"/>
      <c r="N421" s="186"/>
      <c r="O421" s="186"/>
      <c r="P421" s="186"/>
      <c r="Q421" s="186"/>
      <c r="R421" s="186"/>
      <c r="S421" s="186"/>
      <c r="T421" s="186"/>
      <c r="U421" s="186"/>
      <c r="V421" s="186"/>
      <c r="W421" s="186"/>
      <c r="X421" s="186"/>
      <c r="Y421" s="186"/>
      <c r="Z421" s="186"/>
    </row>
    <row r="422" spans="1:26" ht="12.75" customHeight="1" x14ac:dyDescent="0.25">
      <c r="A422" s="186"/>
      <c r="B422" s="186"/>
      <c r="C422" s="186"/>
      <c r="D422" s="186"/>
      <c r="E422" s="186"/>
      <c r="F422" s="186"/>
      <c r="G422" s="186"/>
      <c r="H422" s="186"/>
      <c r="I422" s="186"/>
      <c r="J422" s="186"/>
      <c r="K422" s="186"/>
      <c r="L422" s="186"/>
      <c r="M422" s="186"/>
      <c r="N422" s="186"/>
      <c r="O422" s="186"/>
      <c r="P422" s="186"/>
      <c r="Q422" s="186"/>
      <c r="R422" s="186"/>
      <c r="S422" s="186"/>
      <c r="T422" s="186"/>
      <c r="U422" s="186"/>
      <c r="V422" s="186"/>
      <c r="W422" s="186"/>
      <c r="X422" s="186"/>
      <c r="Y422" s="186"/>
      <c r="Z422" s="186"/>
    </row>
    <row r="423" spans="1:26" ht="12.75" customHeight="1" x14ac:dyDescent="0.25">
      <c r="A423" s="186"/>
      <c r="B423" s="186"/>
      <c r="C423" s="186"/>
      <c r="D423" s="186"/>
      <c r="E423" s="186"/>
      <c r="F423" s="186"/>
      <c r="G423" s="186"/>
      <c r="H423" s="186"/>
      <c r="I423" s="186"/>
      <c r="J423" s="186"/>
      <c r="K423" s="186"/>
      <c r="L423" s="186"/>
      <c r="M423" s="186"/>
      <c r="N423" s="186"/>
      <c r="O423" s="186"/>
      <c r="P423" s="186"/>
      <c r="Q423" s="186"/>
      <c r="R423" s="186"/>
      <c r="S423" s="186"/>
      <c r="T423" s="186"/>
      <c r="U423" s="186"/>
      <c r="V423" s="186"/>
      <c r="W423" s="186"/>
      <c r="X423" s="186"/>
      <c r="Y423" s="186"/>
      <c r="Z423" s="186"/>
    </row>
    <row r="424" spans="1:26" ht="12.75" customHeight="1" x14ac:dyDescent="0.25">
      <c r="A424" s="186"/>
      <c r="B424" s="186"/>
      <c r="C424" s="186"/>
      <c r="D424" s="186"/>
      <c r="E424" s="186"/>
      <c r="F424" s="186"/>
      <c r="G424" s="186"/>
      <c r="H424" s="186"/>
      <c r="I424" s="186"/>
      <c r="J424" s="186"/>
      <c r="K424" s="186"/>
      <c r="L424" s="186"/>
      <c r="M424" s="186"/>
      <c r="N424" s="186"/>
      <c r="O424" s="186"/>
      <c r="P424" s="186"/>
      <c r="Q424" s="186"/>
      <c r="R424" s="186"/>
      <c r="S424" s="186"/>
      <c r="T424" s="186"/>
      <c r="U424" s="186"/>
      <c r="V424" s="186"/>
      <c r="W424" s="186"/>
      <c r="X424" s="186"/>
      <c r="Y424" s="186"/>
      <c r="Z424" s="186"/>
    </row>
    <row r="425" spans="1:26" ht="12.75" customHeight="1" x14ac:dyDescent="0.25">
      <c r="A425" s="186"/>
      <c r="B425" s="186"/>
      <c r="C425" s="186"/>
      <c r="D425" s="186"/>
      <c r="E425" s="186"/>
      <c r="F425" s="186"/>
      <c r="G425" s="186"/>
      <c r="H425" s="186"/>
      <c r="I425" s="186"/>
      <c r="J425" s="186"/>
      <c r="K425" s="186"/>
      <c r="L425" s="186"/>
      <c r="M425" s="186"/>
      <c r="N425" s="186"/>
      <c r="O425" s="186"/>
      <c r="P425" s="186"/>
      <c r="Q425" s="186"/>
      <c r="R425" s="186"/>
      <c r="S425" s="186"/>
      <c r="T425" s="186"/>
      <c r="U425" s="186"/>
      <c r="V425" s="186"/>
      <c r="W425" s="186"/>
      <c r="X425" s="186"/>
      <c r="Y425" s="186"/>
      <c r="Z425" s="186"/>
    </row>
    <row r="426" spans="1:26" ht="12.75" customHeight="1" x14ac:dyDescent="0.25">
      <c r="A426" s="186"/>
      <c r="B426" s="186"/>
      <c r="C426" s="186"/>
      <c r="D426" s="186"/>
      <c r="E426" s="186"/>
      <c r="F426" s="186"/>
      <c r="G426" s="186"/>
      <c r="H426" s="186"/>
      <c r="I426" s="186"/>
      <c r="J426" s="186"/>
      <c r="K426" s="186"/>
      <c r="L426" s="186"/>
      <c r="M426" s="186"/>
      <c r="N426" s="186"/>
      <c r="O426" s="186"/>
      <c r="P426" s="186"/>
      <c r="Q426" s="186"/>
      <c r="R426" s="186"/>
      <c r="S426" s="186"/>
      <c r="T426" s="186"/>
      <c r="U426" s="186"/>
      <c r="V426" s="186"/>
      <c r="W426" s="186"/>
      <c r="X426" s="186"/>
      <c r="Y426" s="186"/>
      <c r="Z426" s="186"/>
    </row>
    <row r="427" spans="1:26" ht="12.75" customHeight="1" x14ac:dyDescent="0.25">
      <c r="A427" s="186"/>
      <c r="B427" s="186"/>
      <c r="C427" s="186"/>
      <c r="D427" s="186"/>
      <c r="E427" s="186"/>
      <c r="F427" s="186"/>
      <c r="G427" s="186"/>
      <c r="H427" s="186"/>
      <c r="I427" s="186"/>
      <c r="J427" s="186"/>
      <c r="K427" s="186"/>
      <c r="L427" s="186"/>
      <c r="M427" s="186"/>
      <c r="N427" s="186"/>
      <c r="O427" s="186"/>
      <c r="P427" s="186"/>
      <c r="Q427" s="186"/>
      <c r="R427" s="186"/>
      <c r="S427" s="186"/>
      <c r="T427" s="186"/>
      <c r="U427" s="186"/>
      <c r="V427" s="186"/>
      <c r="W427" s="186"/>
      <c r="X427" s="186"/>
      <c r="Y427" s="186"/>
      <c r="Z427" s="186"/>
    </row>
    <row r="428" spans="1:26" ht="12.75" customHeight="1" x14ac:dyDescent="0.25">
      <c r="A428" s="186"/>
      <c r="B428" s="186"/>
      <c r="C428" s="186"/>
      <c r="D428" s="186"/>
      <c r="E428" s="186"/>
      <c r="F428" s="186"/>
      <c r="G428" s="186"/>
      <c r="H428" s="186"/>
      <c r="I428" s="186"/>
      <c r="J428" s="186"/>
      <c r="K428" s="186"/>
      <c r="L428" s="186"/>
      <c r="M428" s="186"/>
      <c r="N428" s="186"/>
      <c r="O428" s="186"/>
      <c r="P428" s="186"/>
      <c r="Q428" s="186"/>
      <c r="R428" s="186"/>
      <c r="S428" s="186"/>
      <c r="T428" s="186"/>
      <c r="U428" s="186"/>
      <c r="V428" s="186"/>
      <c r="W428" s="186"/>
      <c r="X428" s="186"/>
      <c r="Y428" s="186"/>
      <c r="Z428" s="186"/>
    </row>
    <row r="429" spans="1:26" ht="12.75" customHeight="1" x14ac:dyDescent="0.25">
      <c r="A429" s="186"/>
      <c r="B429" s="186"/>
      <c r="C429" s="186"/>
      <c r="D429" s="186"/>
      <c r="E429" s="186"/>
      <c r="F429" s="186"/>
      <c r="G429" s="186"/>
      <c r="H429" s="186"/>
      <c r="I429" s="186"/>
      <c r="J429" s="186"/>
      <c r="K429" s="186"/>
      <c r="L429" s="186"/>
      <c r="M429" s="186"/>
      <c r="N429" s="186"/>
      <c r="O429" s="186"/>
      <c r="P429" s="186"/>
      <c r="Q429" s="186"/>
      <c r="R429" s="186"/>
      <c r="S429" s="186"/>
      <c r="T429" s="186"/>
      <c r="U429" s="186"/>
      <c r="V429" s="186"/>
      <c r="W429" s="186"/>
      <c r="X429" s="186"/>
      <c r="Y429" s="186"/>
      <c r="Z429" s="186"/>
    </row>
    <row r="430" spans="1:26" ht="12.75" customHeight="1" x14ac:dyDescent="0.25">
      <c r="A430" s="186"/>
      <c r="B430" s="186"/>
      <c r="C430" s="186"/>
      <c r="D430" s="186"/>
      <c r="E430" s="186"/>
      <c r="F430" s="186"/>
      <c r="G430" s="186"/>
      <c r="H430" s="186"/>
      <c r="I430" s="186"/>
      <c r="J430" s="186"/>
      <c r="K430" s="186"/>
      <c r="L430" s="186"/>
      <c r="M430" s="186"/>
      <c r="N430" s="186"/>
      <c r="O430" s="186"/>
      <c r="P430" s="186"/>
      <c r="Q430" s="186"/>
      <c r="R430" s="186"/>
      <c r="S430" s="186"/>
      <c r="T430" s="186"/>
      <c r="U430" s="186"/>
      <c r="V430" s="186"/>
      <c r="W430" s="186"/>
      <c r="X430" s="186"/>
      <c r="Y430" s="186"/>
      <c r="Z430" s="186"/>
    </row>
    <row r="431" spans="1:26" ht="12.75" customHeight="1" x14ac:dyDescent="0.25">
      <c r="A431" s="186"/>
      <c r="B431" s="186"/>
      <c r="C431" s="186"/>
      <c r="D431" s="186"/>
      <c r="E431" s="186"/>
      <c r="F431" s="186"/>
      <c r="G431" s="186"/>
      <c r="H431" s="186"/>
      <c r="I431" s="186"/>
      <c r="J431" s="186"/>
      <c r="K431" s="186"/>
      <c r="L431" s="186"/>
      <c r="M431" s="186"/>
      <c r="N431" s="186"/>
      <c r="O431" s="186"/>
      <c r="P431" s="186"/>
      <c r="Q431" s="186"/>
      <c r="R431" s="186"/>
      <c r="S431" s="186"/>
      <c r="T431" s="186"/>
      <c r="U431" s="186"/>
      <c r="V431" s="186"/>
      <c r="W431" s="186"/>
      <c r="X431" s="186"/>
      <c r="Y431" s="186"/>
      <c r="Z431" s="186"/>
    </row>
    <row r="432" spans="1:26" ht="12.75" customHeight="1" x14ac:dyDescent="0.25">
      <c r="A432" s="186"/>
      <c r="B432" s="186"/>
      <c r="C432" s="186"/>
      <c r="D432" s="186"/>
      <c r="E432" s="186"/>
      <c r="F432" s="186"/>
      <c r="G432" s="186"/>
      <c r="H432" s="186"/>
      <c r="I432" s="186"/>
      <c r="J432" s="186"/>
      <c r="K432" s="186"/>
      <c r="L432" s="186"/>
      <c r="M432" s="186"/>
      <c r="N432" s="186"/>
      <c r="O432" s="186"/>
      <c r="P432" s="186"/>
      <c r="Q432" s="186"/>
      <c r="R432" s="186"/>
      <c r="S432" s="186"/>
      <c r="T432" s="186"/>
      <c r="U432" s="186"/>
      <c r="V432" s="186"/>
      <c r="W432" s="186"/>
      <c r="X432" s="186"/>
      <c r="Y432" s="186"/>
      <c r="Z432" s="186"/>
    </row>
    <row r="433" spans="1:26" ht="12.75" customHeight="1" x14ac:dyDescent="0.25">
      <c r="A433" s="186"/>
      <c r="B433" s="186"/>
      <c r="C433" s="186"/>
      <c r="D433" s="186"/>
      <c r="E433" s="186"/>
      <c r="F433" s="186"/>
      <c r="G433" s="186"/>
      <c r="H433" s="186"/>
      <c r="I433" s="186"/>
      <c r="J433" s="186"/>
      <c r="K433" s="186"/>
      <c r="L433" s="186"/>
      <c r="M433" s="186"/>
      <c r="N433" s="186"/>
      <c r="O433" s="186"/>
      <c r="P433" s="186"/>
      <c r="Q433" s="186"/>
      <c r="R433" s="186"/>
      <c r="S433" s="186"/>
      <c r="T433" s="186"/>
      <c r="U433" s="186"/>
      <c r="V433" s="186"/>
      <c r="W433" s="186"/>
      <c r="X433" s="186"/>
      <c r="Y433" s="186"/>
      <c r="Z433" s="186"/>
    </row>
    <row r="434" spans="1:26" ht="12.75" customHeight="1" x14ac:dyDescent="0.25">
      <c r="A434" s="186"/>
      <c r="B434" s="186"/>
      <c r="C434" s="186"/>
      <c r="D434" s="186"/>
      <c r="E434" s="186"/>
      <c r="F434" s="186"/>
      <c r="G434" s="186"/>
      <c r="H434" s="186"/>
      <c r="I434" s="186"/>
      <c r="J434" s="186"/>
      <c r="K434" s="186"/>
      <c r="L434" s="186"/>
      <c r="M434" s="186"/>
      <c r="N434" s="186"/>
      <c r="O434" s="186"/>
      <c r="P434" s="186"/>
      <c r="Q434" s="186"/>
      <c r="R434" s="186"/>
      <c r="S434" s="186"/>
      <c r="T434" s="186"/>
      <c r="U434" s="186"/>
      <c r="V434" s="186"/>
      <c r="W434" s="186"/>
      <c r="X434" s="186"/>
      <c r="Y434" s="186"/>
      <c r="Z434" s="186"/>
    </row>
    <row r="435" spans="1:26" ht="12.75" customHeight="1" x14ac:dyDescent="0.25">
      <c r="A435" s="186"/>
      <c r="B435" s="186"/>
      <c r="C435" s="186"/>
      <c r="D435" s="186"/>
      <c r="E435" s="186"/>
      <c r="F435" s="186"/>
      <c r="G435" s="186"/>
      <c r="H435" s="186"/>
      <c r="I435" s="186"/>
      <c r="J435" s="186"/>
      <c r="K435" s="186"/>
      <c r="L435" s="186"/>
      <c r="M435" s="186"/>
      <c r="N435" s="186"/>
      <c r="O435" s="186"/>
      <c r="P435" s="186"/>
      <c r="Q435" s="186"/>
      <c r="R435" s="186"/>
      <c r="S435" s="186"/>
      <c r="T435" s="186"/>
      <c r="U435" s="186"/>
      <c r="V435" s="186"/>
      <c r="W435" s="186"/>
      <c r="X435" s="186"/>
      <c r="Y435" s="186"/>
      <c r="Z435" s="186"/>
    </row>
    <row r="436" spans="1:26" ht="12.75" customHeight="1" x14ac:dyDescent="0.25">
      <c r="A436" s="186"/>
      <c r="B436" s="186"/>
      <c r="C436" s="186"/>
      <c r="D436" s="186"/>
      <c r="E436" s="186"/>
      <c r="F436" s="186"/>
      <c r="G436" s="186"/>
      <c r="H436" s="186"/>
      <c r="I436" s="186"/>
      <c r="J436" s="186"/>
      <c r="K436" s="186"/>
      <c r="L436" s="186"/>
      <c r="M436" s="186"/>
      <c r="N436" s="186"/>
      <c r="O436" s="186"/>
      <c r="P436" s="186"/>
      <c r="Q436" s="186"/>
      <c r="R436" s="186"/>
      <c r="S436" s="186"/>
      <c r="T436" s="186"/>
      <c r="U436" s="186"/>
      <c r="V436" s="186"/>
      <c r="W436" s="186"/>
      <c r="X436" s="186"/>
      <c r="Y436" s="186"/>
      <c r="Z436" s="186"/>
    </row>
    <row r="437" spans="1:26" ht="12.75" customHeight="1" x14ac:dyDescent="0.25">
      <c r="A437" s="186"/>
      <c r="B437" s="186"/>
      <c r="C437" s="186"/>
      <c r="D437" s="186"/>
      <c r="E437" s="186"/>
      <c r="F437" s="186"/>
      <c r="G437" s="186"/>
      <c r="H437" s="186"/>
      <c r="I437" s="186"/>
      <c r="J437" s="186"/>
      <c r="K437" s="186"/>
      <c r="L437" s="186"/>
      <c r="M437" s="186"/>
      <c r="N437" s="186"/>
      <c r="O437" s="186"/>
      <c r="P437" s="186"/>
      <c r="Q437" s="186"/>
      <c r="R437" s="186"/>
      <c r="S437" s="186"/>
      <c r="T437" s="186"/>
      <c r="U437" s="186"/>
      <c r="V437" s="186"/>
      <c r="W437" s="186"/>
      <c r="X437" s="186"/>
      <c r="Y437" s="186"/>
      <c r="Z437" s="186"/>
    </row>
    <row r="438" spans="1:26" ht="12.75" customHeight="1" x14ac:dyDescent="0.25">
      <c r="A438" s="186"/>
      <c r="B438" s="186"/>
      <c r="C438" s="186"/>
      <c r="D438" s="186"/>
      <c r="E438" s="186"/>
      <c r="F438" s="186"/>
      <c r="G438" s="186"/>
      <c r="H438" s="186"/>
      <c r="I438" s="186"/>
      <c r="J438" s="186"/>
      <c r="K438" s="186"/>
      <c r="L438" s="186"/>
      <c r="M438" s="186"/>
      <c r="N438" s="186"/>
      <c r="O438" s="186"/>
      <c r="P438" s="186"/>
      <c r="Q438" s="186"/>
      <c r="R438" s="186"/>
      <c r="S438" s="186"/>
      <c r="T438" s="186"/>
      <c r="U438" s="186"/>
      <c r="V438" s="186"/>
      <c r="W438" s="186"/>
      <c r="X438" s="186"/>
      <c r="Y438" s="186"/>
      <c r="Z438" s="186"/>
    </row>
    <row r="439" spans="1:26" ht="12.75" customHeight="1" x14ac:dyDescent="0.25">
      <c r="A439" s="186"/>
      <c r="B439" s="186"/>
      <c r="C439" s="186"/>
      <c r="D439" s="186"/>
      <c r="E439" s="186"/>
      <c r="F439" s="186"/>
      <c r="G439" s="186"/>
      <c r="H439" s="186"/>
      <c r="I439" s="186"/>
      <c r="J439" s="186"/>
      <c r="K439" s="186"/>
      <c r="L439" s="186"/>
      <c r="M439" s="186"/>
      <c r="N439" s="186"/>
      <c r="O439" s="186"/>
      <c r="P439" s="186"/>
      <c r="Q439" s="186"/>
      <c r="R439" s="186"/>
      <c r="S439" s="186"/>
      <c r="T439" s="186"/>
      <c r="U439" s="186"/>
      <c r="V439" s="186"/>
      <c r="W439" s="186"/>
      <c r="X439" s="186"/>
      <c r="Y439" s="186"/>
      <c r="Z439" s="186"/>
    </row>
    <row r="440" spans="1:26" ht="12.75" customHeight="1" x14ac:dyDescent="0.25">
      <c r="A440" s="186"/>
      <c r="B440" s="186"/>
      <c r="C440" s="186"/>
      <c r="D440" s="186"/>
      <c r="E440" s="186"/>
      <c r="F440" s="186"/>
      <c r="G440" s="186"/>
      <c r="H440" s="186"/>
      <c r="I440" s="186"/>
      <c r="J440" s="186"/>
      <c r="K440" s="186"/>
      <c r="L440" s="186"/>
      <c r="M440" s="186"/>
      <c r="N440" s="186"/>
      <c r="O440" s="186"/>
      <c r="P440" s="186"/>
      <c r="Q440" s="186"/>
      <c r="R440" s="186"/>
      <c r="S440" s="186"/>
      <c r="T440" s="186"/>
      <c r="U440" s="186"/>
      <c r="V440" s="186"/>
      <c r="W440" s="186"/>
      <c r="X440" s="186"/>
      <c r="Y440" s="186"/>
      <c r="Z440" s="186"/>
    </row>
    <row r="441" spans="1:26" ht="12.75" customHeight="1" x14ac:dyDescent="0.25">
      <c r="A441" s="186"/>
      <c r="B441" s="186"/>
      <c r="C441" s="186"/>
      <c r="D441" s="186"/>
      <c r="E441" s="186"/>
      <c r="F441" s="186"/>
      <c r="G441" s="186"/>
      <c r="H441" s="186"/>
      <c r="I441" s="186"/>
      <c r="J441" s="186"/>
      <c r="K441" s="186"/>
      <c r="L441" s="186"/>
      <c r="M441" s="186"/>
      <c r="N441" s="186"/>
      <c r="O441" s="186"/>
      <c r="P441" s="186"/>
      <c r="Q441" s="186"/>
      <c r="R441" s="186"/>
      <c r="S441" s="186"/>
      <c r="T441" s="186"/>
      <c r="U441" s="186"/>
      <c r="V441" s="186"/>
      <c r="W441" s="186"/>
      <c r="X441" s="186"/>
      <c r="Y441" s="186"/>
      <c r="Z441" s="186"/>
    </row>
    <row r="442" spans="1:26" ht="12.75" customHeight="1" x14ac:dyDescent="0.25">
      <c r="A442" s="186"/>
      <c r="B442" s="186"/>
      <c r="C442" s="186"/>
      <c r="D442" s="186"/>
      <c r="E442" s="186"/>
      <c r="F442" s="186"/>
      <c r="G442" s="186"/>
      <c r="H442" s="186"/>
      <c r="I442" s="186"/>
      <c r="J442" s="186"/>
      <c r="K442" s="186"/>
      <c r="L442" s="186"/>
      <c r="M442" s="186"/>
      <c r="N442" s="186"/>
      <c r="O442" s="186"/>
      <c r="P442" s="186"/>
      <c r="Q442" s="186"/>
      <c r="R442" s="186"/>
      <c r="S442" s="186"/>
      <c r="T442" s="186"/>
      <c r="U442" s="186"/>
      <c r="V442" s="186"/>
      <c r="W442" s="186"/>
      <c r="X442" s="186"/>
      <c r="Y442" s="186"/>
      <c r="Z442" s="186"/>
    </row>
    <row r="443" spans="1:26" ht="12.75" customHeight="1" x14ac:dyDescent="0.25">
      <c r="A443" s="186"/>
      <c r="B443" s="186"/>
      <c r="C443" s="186"/>
      <c r="D443" s="186"/>
      <c r="E443" s="186"/>
      <c r="F443" s="186"/>
      <c r="G443" s="186"/>
      <c r="H443" s="186"/>
      <c r="I443" s="186"/>
      <c r="J443" s="186"/>
      <c r="K443" s="186"/>
      <c r="L443" s="186"/>
      <c r="M443" s="186"/>
      <c r="N443" s="186"/>
      <c r="O443" s="186"/>
      <c r="P443" s="186"/>
      <c r="Q443" s="186"/>
      <c r="R443" s="186"/>
      <c r="S443" s="186"/>
      <c r="T443" s="186"/>
      <c r="U443" s="186"/>
      <c r="V443" s="186"/>
      <c r="W443" s="186"/>
      <c r="X443" s="186"/>
      <c r="Y443" s="186"/>
      <c r="Z443" s="186"/>
    </row>
    <row r="444" spans="1:26" ht="12.75" customHeight="1" x14ac:dyDescent="0.25">
      <c r="A444" s="186"/>
      <c r="B444" s="186"/>
      <c r="C444" s="186"/>
      <c r="D444" s="186"/>
      <c r="E444" s="186"/>
      <c r="F444" s="186"/>
      <c r="G444" s="186"/>
      <c r="H444" s="186"/>
      <c r="I444" s="186"/>
      <c r="J444" s="186"/>
      <c r="K444" s="186"/>
      <c r="L444" s="186"/>
      <c r="M444" s="186"/>
      <c r="N444" s="186"/>
      <c r="O444" s="186"/>
      <c r="P444" s="186"/>
      <c r="Q444" s="186"/>
      <c r="R444" s="186"/>
      <c r="S444" s="186"/>
      <c r="T444" s="186"/>
      <c r="U444" s="186"/>
      <c r="V444" s="186"/>
      <c r="W444" s="186"/>
      <c r="X444" s="186"/>
      <c r="Y444" s="186"/>
      <c r="Z444" s="186"/>
    </row>
    <row r="445" spans="1:26" ht="12.75" customHeight="1" x14ac:dyDescent="0.25">
      <c r="A445" s="186"/>
      <c r="B445" s="186"/>
      <c r="C445" s="186"/>
      <c r="D445" s="186"/>
      <c r="E445" s="186"/>
      <c r="F445" s="186"/>
      <c r="G445" s="186"/>
      <c r="H445" s="186"/>
      <c r="I445" s="186"/>
      <c r="J445" s="186"/>
      <c r="K445" s="186"/>
      <c r="L445" s="186"/>
      <c r="M445" s="186"/>
      <c r="N445" s="186"/>
      <c r="O445" s="186"/>
      <c r="P445" s="186"/>
      <c r="Q445" s="186"/>
      <c r="R445" s="186"/>
      <c r="S445" s="186"/>
      <c r="T445" s="186"/>
      <c r="U445" s="186"/>
      <c r="V445" s="186"/>
      <c r="W445" s="186"/>
      <c r="X445" s="186"/>
      <c r="Y445" s="186"/>
      <c r="Z445" s="186"/>
    </row>
    <row r="446" spans="1:26" ht="12.75" customHeight="1" x14ac:dyDescent="0.25">
      <c r="A446" s="186"/>
      <c r="B446" s="186"/>
      <c r="C446" s="186"/>
      <c r="D446" s="186"/>
      <c r="E446" s="186"/>
      <c r="F446" s="186"/>
      <c r="G446" s="186"/>
      <c r="H446" s="186"/>
      <c r="I446" s="186"/>
      <c r="J446" s="186"/>
      <c r="K446" s="186"/>
      <c r="L446" s="186"/>
      <c r="M446" s="186"/>
      <c r="N446" s="186"/>
      <c r="O446" s="186"/>
      <c r="P446" s="186"/>
      <c r="Q446" s="186"/>
      <c r="R446" s="186"/>
      <c r="S446" s="186"/>
      <c r="T446" s="186"/>
      <c r="U446" s="186"/>
      <c r="V446" s="186"/>
      <c r="W446" s="186"/>
      <c r="X446" s="186"/>
      <c r="Y446" s="186"/>
      <c r="Z446" s="186"/>
    </row>
    <row r="447" spans="1:26" ht="12.75" customHeight="1" x14ac:dyDescent="0.25">
      <c r="A447" s="186"/>
      <c r="B447" s="186"/>
      <c r="C447" s="186"/>
      <c r="D447" s="186"/>
      <c r="E447" s="186"/>
      <c r="F447" s="186"/>
      <c r="G447" s="186"/>
      <c r="H447" s="186"/>
      <c r="I447" s="186"/>
      <c r="J447" s="186"/>
      <c r="K447" s="186"/>
      <c r="L447" s="186"/>
      <c r="M447" s="186"/>
      <c r="N447" s="186"/>
      <c r="O447" s="186"/>
      <c r="P447" s="186"/>
      <c r="Q447" s="186"/>
      <c r="R447" s="186"/>
      <c r="S447" s="186"/>
      <c r="T447" s="186"/>
      <c r="U447" s="186"/>
      <c r="V447" s="186"/>
      <c r="W447" s="186"/>
      <c r="X447" s="186"/>
      <c r="Y447" s="186"/>
      <c r="Z447" s="186"/>
    </row>
    <row r="448" spans="1:26" ht="12.75" customHeight="1" x14ac:dyDescent="0.25">
      <c r="A448" s="186"/>
      <c r="B448" s="186"/>
      <c r="C448" s="186"/>
      <c r="D448" s="186"/>
      <c r="E448" s="186"/>
      <c r="F448" s="186"/>
      <c r="G448" s="186"/>
      <c r="H448" s="186"/>
      <c r="I448" s="186"/>
      <c r="J448" s="186"/>
      <c r="K448" s="186"/>
      <c r="L448" s="186"/>
      <c r="M448" s="186"/>
      <c r="N448" s="186"/>
      <c r="O448" s="186"/>
      <c r="P448" s="186"/>
      <c r="Q448" s="186"/>
      <c r="R448" s="186"/>
      <c r="S448" s="186"/>
      <c r="T448" s="186"/>
      <c r="U448" s="186"/>
      <c r="V448" s="186"/>
      <c r="W448" s="186"/>
      <c r="X448" s="186"/>
      <c r="Y448" s="186"/>
      <c r="Z448" s="186"/>
    </row>
    <row r="449" spans="1:26" ht="12.75" customHeight="1" x14ac:dyDescent="0.25">
      <c r="A449" s="186"/>
      <c r="B449" s="186"/>
      <c r="C449" s="186"/>
      <c r="D449" s="186"/>
      <c r="E449" s="186"/>
      <c r="F449" s="186"/>
      <c r="G449" s="186"/>
      <c r="H449" s="186"/>
      <c r="I449" s="186"/>
      <c r="J449" s="186"/>
      <c r="K449" s="186"/>
      <c r="L449" s="186"/>
      <c r="M449" s="186"/>
      <c r="N449" s="186"/>
      <c r="O449" s="186"/>
      <c r="P449" s="186"/>
      <c r="Q449" s="186"/>
      <c r="R449" s="186"/>
      <c r="S449" s="186"/>
      <c r="T449" s="186"/>
      <c r="U449" s="186"/>
      <c r="V449" s="186"/>
      <c r="W449" s="186"/>
      <c r="X449" s="186"/>
      <c r="Y449" s="186"/>
      <c r="Z449" s="186"/>
    </row>
    <row r="450" spans="1:26" ht="12.75" customHeight="1" x14ac:dyDescent="0.25">
      <c r="A450" s="186"/>
      <c r="B450" s="186"/>
      <c r="C450" s="186"/>
      <c r="D450" s="186"/>
      <c r="E450" s="186"/>
      <c r="F450" s="186"/>
      <c r="G450" s="186"/>
      <c r="H450" s="186"/>
      <c r="I450" s="186"/>
      <c r="J450" s="186"/>
      <c r="K450" s="186"/>
      <c r="L450" s="186"/>
      <c r="M450" s="186"/>
      <c r="N450" s="186"/>
      <c r="O450" s="186"/>
      <c r="P450" s="186"/>
      <c r="Q450" s="186"/>
      <c r="R450" s="186"/>
      <c r="S450" s="186"/>
      <c r="T450" s="186"/>
      <c r="U450" s="186"/>
      <c r="V450" s="186"/>
      <c r="W450" s="186"/>
      <c r="X450" s="186"/>
      <c r="Y450" s="186"/>
      <c r="Z450" s="186"/>
    </row>
    <row r="451" spans="1:26" ht="12.75" customHeight="1" x14ac:dyDescent="0.25">
      <c r="A451" s="186"/>
      <c r="B451" s="186"/>
      <c r="C451" s="186"/>
      <c r="D451" s="186"/>
      <c r="E451" s="186"/>
      <c r="F451" s="186"/>
      <c r="G451" s="186"/>
      <c r="H451" s="186"/>
      <c r="I451" s="186"/>
      <c r="J451" s="186"/>
      <c r="K451" s="186"/>
      <c r="L451" s="186"/>
      <c r="M451" s="186"/>
      <c r="N451" s="186"/>
      <c r="O451" s="186"/>
      <c r="P451" s="186"/>
      <c r="Q451" s="186"/>
      <c r="R451" s="186"/>
      <c r="S451" s="186"/>
      <c r="T451" s="186"/>
      <c r="U451" s="186"/>
      <c r="V451" s="186"/>
      <c r="W451" s="186"/>
      <c r="X451" s="186"/>
      <c r="Y451" s="186"/>
      <c r="Z451" s="186"/>
    </row>
    <row r="452" spans="1:26" ht="12.75" customHeight="1" x14ac:dyDescent="0.25">
      <c r="A452" s="186"/>
      <c r="B452" s="186"/>
      <c r="C452" s="186"/>
      <c r="D452" s="186"/>
      <c r="E452" s="186"/>
      <c r="F452" s="186"/>
      <c r="G452" s="186"/>
      <c r="H452" s="186"/>
      <c r="I452" s="186"/>
      <c r="J452" s="186"/>
      <c r="K452" s="186"/>
      <c r="L452" s="186"/>
      <c r="M452" s="186"/>
      <c r="N452" s="186"/>
      <c r="O452" s="186"/>
      <c r="P452" s="186"/>
      <c r="Q452" s="186"/>
      <c r="R452" s="186"/>
      <c r="S452" s="186"/>
      <c r="T452" s="186"/>
      <c r="U452" s="186"/>
      <c r="V452" s="186"/>
      <c r="W452" s="186"/>
      <c r="X452" s="186"/>
      <c r="Y452" s="186"/>
      <c r="Z452" s="186"/>
    </row>
    <row r="453" spans="1:26" ht="12.75" customHeight="1" x14ac:dyDescent="0.25">
      <c r="A453" s="186"/>
      <c r="B453" s="186"/>
      <c r="C453" s="186"/>
      <c r="D453" s="186"/>
      <c r="E453" s="186"/>
      <c r="F453" s="186"/>
      <c r="G453" s="186"/>
      <c r="H453" s="186"/>
      <c r="I453" s="186"/>
      <c r="J453" s="186"/>
      <c r="K453" s="186"/>
      <c r="L453" s="186"/>
      <c r="M453" s="186"/>
      <c r="N453" s="186"/>
      <c r="O453" s="186"/>
      <c r="P453" s="186"/>
      <c r="Q453" s="186"/>
      <c r="R453" s="186"/>
      <c r="S453" s="186"/>
      <c r="T453" s="186"/>
      <c r="U453" s="186"/>
      <c r="V453" s="186"/>
      <c r="W453" s="186"/>
      <c r="X453" s="186"/>
      <c r="Y453" s="186"/>
      <c r="Z453" s="186"/>
    </row>
    <row r="454" spans="1:26" ht="12.75" customHeight="1" x14ac:dyDescent="0.25">
      <c r="A454" s="186"/>
      <c r="B454" s="186"/>
      <c r="C454" s="186"/>
      <c r="D454" s="186"/>
      <c r="E454" s="186"/>
      <c r="F454" s="186"/>
      <c r="G454" s="186"/>
      <c r="H454" s="186"/>
      <c r="I454" s="186"/>
      <c r="J454" s="186"/>
      <c r="K454" s="186"/>
      <c r="L454" s="186"/>
      <c r="M454" s="186"/>
      <c r="N454" s="186"/>
      <c r="O454" s="186"/>
      <c r="P454" s="186"/>
      <c r="Q454" s="186"/>
      <c r="R454" s="186"/>
      <c r="S454" s="186"/>
      <c r="T454" s="186"/>
      <c r="U454" s="186"/>
      <c r="V454" s="186"/>
      <c r="W454" s="186"/>
      <c r="X454" s="186"/>
      <c r="Y454" s="186"/>
      <c r="Z454" s="186"/>
    </row>
    <row r="455" spans="1:26" ht="12.75" customHeight="1" x14ac:dyDescent="0.25">
      <c r="A455" s="186"/>
      <c r="B455" s="186"/>
      <c r="C455" s="186"/>
      <c r="D455" s="186"/>
      <c r="E455" s="186"/>
      <c r="F455" s="186"/>
      <c r="G455" s="186"/>
      <c r="H455" s="186"/>
      <c r="I455" s="186"/>
      <c r="J455" s="186"/>
      <c r="K455" s="186"/>
      <c r="L455" s="186"/>
      <c r="M455" s="186"/>
      <c r="N455" s="186"/>
      <c r="O455" s="186"/>
      <c r="P455" s="186"/>
      <c r="Q455" s="186"/>
      <c r="R455" s="186"/>
      <c r="S455" s="186"/>
      <c r="T455" s="186"/>
      <c r="U455" s="186"/>
      <c r="V455" s="186"/>
      <c r="W455" s="186"/>
      <c r="X455" s="186"/>
      <c r="Y455" s="186"/>
      <c r="Z455" s="186"/>
    </row>
    <row r="456" spans="1:26" ht="12.75" customHeight="1" x14ac:dyDescent="0.25">
      <c r="A456" s="186"/>
      <c r="B456" s="186"/>
      <c r="C456" s="186"/>
      <c r="D456" s="186"/>
      <c r="E456" s="186"/>
      <c r="F456" s="186"/>
      <c r="G456" s="186"/>
      <c r="H456" s="186"/>
      <c r="I456" s="186"/>
      <c r="J456" s="186"/>
      <c r="K456" s="186"/>
      <c r="L456" s="186"/>
      <c r="M456" s="186"/>
      <c r="N456" s="186"/>
      <c r="O456" s="186"/>
      <c r="P456" s="186"/>
      <c r="Q456" s="186"/>
      <c r="R456" s="186"/>
      <c r="S456" s="186"/>
      <c r="T456" s="186"/>
      <c r="U456" s="186"/>
      <c r="V456" s="186"/>
      <c r="W456" s="186"/>
      <c r="X456" s="186"/>
      <c r="Y456" s="186"/>
      <c r="Z456" s="186"/>
    </row>
    <row r="457" spans="1:26" ht="12.75" customHeight="1" x14ac:dyDescent="0.25">
      <c r="A457" s="186"/>
      <c r="B457" s="186"/>
      <c r="C457" s="186"/>
      <c r="D457" s="186"/>
      <c r="E457" s="186"/>
      <c r="F457" s="186"/>
      <c r="G457" s="186"/>
      <c r="H457" s="186"/>
      <c r="I457" s="186"/>
      <c r="J457" s="186"/>
      <c r="K457" s="186"/>
      <c r="L457" s="186"/>
      <c r="M457" s="186"/>
      <c r="N457" s="186"/>
      <c r="O457" s="186"/>
      <c r="P457" s="186"/>
      <c r="Q457" s="186"/>
      <c r="R457" s="186"/>
      <c r="S457" s="186"/>
      <c r="T457" s="186"/>
      <c r="U457" s="186"/>
      <c r="V457" s="186"/>
      <c r="W457" s="186"/>
      <c r="X457" s="186"/>
      <c r="Y457" s="186"/>
      <c r="Z457" s="186"/>
    </row>
    <row r="458" spans="1:26" ht="12.75" customHeight="1" x14ac:dyDescent="0.25">
      <c r="A458" s="186"/>
      <c r="B458" s="186"/>
      <c r="C458" s="186"/>
      <c r="D458" s="186"/>
      <c r="E458" s="186"/>
      <c r="F458" s="186"/>
      <c r="G458" s="186"/>
      <c r="H458" s="186"/>
      <c r="I458" s="186"/>
      <c r="J458" s="186"/>
      <c r="K458" s="186"/>
      <c r="L458" s="186"/>
      <c r="M458" s="186"/>
      <c r="N458" s="186"/>
      <c r="O458" s="186"/>
      <c r="P458" s="186"/>
      <c r="Q458" s="186"/>
      <c r="R458" s="186"/>
      <c r="S458" s="186"/>
      <c r="T458" s="186"/>
      <c r="U458" s="186"/>
      <c r="V458" s="186"/>
      <c r="W458" s="186"/>
      <c r="X458" s="186"/>
      <c r="Y458" s="186"/>
      <c r="Z458" s="186"/>
    </row>
    <row r="459" spans="1:26" ht="12.75" customHeight="1" x14ac:dyDescent="0.25">
      <c r="A459" s="186"/>
      <c r="B459" s="186"/>
      <c r="C459" s="186"/>
      <c r="D459" s="186"/>
      <c r="E459" s="186"/>
      <c r="F459" s="186"/>
      <c r="G459" s="186"/>
      <c r="H459" s="186"/>
      <c r="I459" s="186"/>
      <c r="J459" s="186"/>
      <c r="K459" s="186"/>
      <c r="L459" s="186"/>
      <c r="M459" s="186"/>
      <c r="N459" s="186"/>
      <c r="O459" s="186"/>
      <c r="P459" s="186"/>
      <c r="Q459" s="186"/>
      <c r="R459" s="186"/>
      <c r="S459" s="186"/>
      <c r="T459" s="186"/>
      <c r="U459" s="186"/>
      <c r="V459" s="186"/>
      <c r="W459" s="186"/>
      <c r="X459" s="186"/>
      <c r="Y459" s="186"/>
      <c r="Z459" s="186"/>
    </row>
    <row r="460" spans="1:26" ht="12.75" customHeight="1" x14ac:dyDescent="0.25">
      <c r="A460" s="186"/>
      <c r="B460" s="186"/>
      <c r="C460" s="186"/>
      <c r="D460" s="186"/>
      <c r="E460" s="186"/>
      <c r="F460" s="186"/>
      <c r="G460" s="186"/>
      <c r="H460" s="186"/>
      <c r="I460" s="186"/>
      <c r="J460" s="186"/>
      <c r="K460" s="186"/>
      <c r="L460" s="186"/>
      <c r="M460" s="186"/>
      <c r="N460" s="186"/>
      <c r="O460" s="186"/>
      <c r="P460" s="186"/>
      <c r="Q460" s="186"/>
      <c r="R460" s="186"/>
      <c r="S460" s="186"/>
      <c r="T460" s="186"/>
      <c r="U460" s="186"/>
      <c r="V460" s="186"/>
      <c r="W460" s="186"/>
      <c r="X460" s="186"/>
      <c r="Y460" s="186"/>
      <c r="Z460" s="186"/>
    </row>
    <row r="461" spans="1:26" ht="12.75" customHeight="1" x14ac:dyDescent="0.25">
      <c r="A461" s="186"/>
      <c r="B461" s="186"/>
      <c r="C461" s="186"/>
      <c r="D461" s="186"/>
      <c r="E461" s="186"/>
      <c r="F461" s="186"/>
      <c r="G461" s="186"/>
      <c r="H461" s="186"/>
      <c r="I461" s="186"/>
      <c r="J461" s="186"/>
      <c r="K461" s="186"/>
      <c r="L461" s="186"/>
      <c r="M461" s="186"/>
      <c r="N461" s="186"/>
      <c r="O461" s="186"/>
      <c r="P461" s="186"/>
      <c r="Q461" s="186"/>
      <c r="R461" s="186"/>
      <c r="S461" s="186"/>
      <c r="T461" s="186"/>
      <c r="U461" s="186"/>
      <c r="V461" s="186"/>
      <c r="W461" s="186"/>
      <c r="X461" s="186"/>
      <c r="Y461" s="186"/>
      <c r="Z461" s="186"/>
    </row>
    <row r="462" spans="1:26" ht="12.75" customHeight="1" x14ac:dyDescent="0.25">
      <c r="A462" s="186"/>
      <c r="B462" s="186"/>
      <c r="C462" s="186"/>
      <c r="D462" s="186"/>
      <c r="E462" s="186"/>
      <c r="F462" s="186"/>
      <c r="G462" s="186"/>
      <c r="H462" s="186"/>
      <c r="I462" s="186"/>
      <c r="J462" s="186"/>
      <c r="K462" s="186"/>
      <c r="L462" s="186"/>
      <c r="M462" s="186"/>
      <c r="N462" s="186"/>
      <c r="O462" s="186"/>
      <c r="P462" s="186"/>
      <c r="Q462" s="186"/>
      <c r="R462" s="186"/>
      <c r="S462" s="186"/>
      <c r="T462" s="186"/>
      <c r="U462" s="186"/>
      <c r="V462" s="186"/>
      <c r="W462" s="186"/>
      <c r="X462" s="186"/>
      <c r="Y462" s="186"/>
      <c r="Z462" s="186"/>
    </row>
    <row r="463" spans="1:26" ht="12.75" customHeight="1" x14ac:dyDescent="0.25">
      <c r="A463" s="186"/>
      <c r="B463" s="186"/>
      <c r="C463" s="186"/>
      <c r="D463" s="186"/>
      <c r="E463" s="186"/>
      <c r="F463" s="186"/>
      <c r="G463" s="186"/>
      <c r="H463" s="186"/>
      <c r="I463" s="186"/>
      <c r="J463" s="186"/>
      <c r="K463" s="186"/>
      <c r="L463" s="186"/>
      <c r="M463" s="186"/>
      <c r="N463" s="186"/>
      <c r="O463" s="186"/>
      <c r="P463" s="186"/>
      <c r="Q463" s="186"/>
      <c r="R463" s="186"/>
      <c r="S463" s="186"/>
      <c r="T463" s="186"/>
      <c r="U463" s="186"/>
      <c r="V463" s="186"/>
      <c r="W463" s="186"/>
      <c r="X463" s="186"/>
      <c r="Y463" s="186"/>
      <c r="Z463" s="186"/>
    </row>
    <row r="464" spans="1:26" ht="12.75" customHeight="1" x14ac:dyDescent="0.25">
      <c r="A464" s="186"/>
      <c r="B464" s="186"/>
      <c r="C464" s="186"/>
      <c r="D464" s="186"/>
      <c r="E464" s="186"/>
      <c r="F464" s="186"/>
      <c r="G464" s="186"/>
      <c r="H464" s="186"/>
      <c r="I464" s="186"/>
      <c r="J464" s="186"/>
      <c r="K464" s="186"/>
      <c r="L464" s="186"/>
      <c r="M464" s="186"/>
      <c r="N464" s="186"/>
      <c r="O464" s="186"/>
      <c r="P464" s="186"/>
      <c r="Q464" s="186"/>
      <c r="R464" s="186"/>
      <c r="S464" s="186"/>
      <c r="T464" s="186"/>
      <c r="U464" s="186"/>
      <c r="V464" s="186"/>
      <c r="W464" s="186"/>
      <c r="X464" s="186"/>
      <c r="Y464" s="186"/>
      <c r="Z464" s="186"/>
    </row>
    <row r="465" spans="1:26" ht="12.75" customHeight="1" x14ac:dyDescent="0.25">
      <c r="A465" s="186"/>
      <c r="B465" s="186"/>
      <c r="C465" s="186"/>
      <c r="D465" s="186"/>
      <c r="E465" s="186"/>
      <c r="F465" s="186"/>
      <c r="G465" s="186"/>
      <c r="H465" s="186"/>
      <c r="I465" s="186"/>
      <c r="J465" s="186"/>
      <c r="K465" s="186"/>
      <c r="L465" s="186"/>
      <c r="M465" s="186"/>
      <c r="N465" s="186"/>
      <c r="O465" s="186"/>
      <c r="P465" s="186"/>
      <c r="Q465" s="186"/>
      <c r="R465" s="186"/>
      <c r="S465" s="186"/>
      <c r="T465" s="186"/>
      <c r="U465" s="186"/>
      <c r="V465" s="186"/>
      <c r="W465" s="186"/>
      <c r="X465" s="186"/>
      <c r="Y465" s="186"/>
      <c r="Z465" s="186"/>
    </row>
    <row r="466" spans="1:26" ht="12.75" customHeight="1" x14ac:dyDescent="0.25">
      <c r="A466" s="186"/>
      <c r="B466" s="186"/>
      <c r="C466" s="186"/>
      <c r="D466" s="186"/>
      <c r="E466" s="186"/>
      <c r="F466" s="186"/>
      <c r="G466" s="186"/>
      <c r="H466" s="186"/>
      <c r="I466" s="186"/>
      <c r="J466" s="186"/>
      <c r="K466" s="186"/>
      <c r="L466" s="186"/>
      <c r="M466" s="186"/>
      <c r="N466" s="186"/>
      <c r="O466" s="186"/>
      <c r="P466" s="186"/>
      <c r="Q466" s="186"/>
      <c r="R466" s="186"/>
      <c r="S466" s="186"/>
      <c r="T466" s="186"/>
      <c r="U466" s="186"/>
      <c r="V466" s="186"/>
      <c r="W466" s="186"/>
      <c r="X466" s="186"/>
      <c r="Y466" s="186"/>
      <c r="Z466" s="186"/>
    </row>
    <row r="467" spans="1:26" ht="12.75" customHeight="1" x14ac:dyDescent="0.25">
      <c r="A467" s="186"/>
      <c r="B467" s="186"/>
      <c r="C467" s="186"/>
      <c r="D467" s="186"/>
      <c r="E467" s="186"/>
      <c r="F467" s="186"/>
      <c r="G467" s="186"/>
      <c r="H467" s="186"/>
      <c r="I467" s="186"/>
      <c r="J467" s="186"/>
      <c r="K467" s="186"/>
      <c r="L467" s="186"/>
      <c r="M467" s="186"/>
      <c r="N467" s="186"/>
      <c r="O467" s="186"/>
      <c r="P467" s="186"/>
      <c r="Q467" s="186"/>
      <c r="R467" s="186"/>
      <c r="S467" s="186"/>
      <c r="T467" s="186"/>
      <c r="U467" s="186"/>
      <c r="V467" s="186"/>
      <c r="W467" s="186"/>
      <c r="X467" s="186"/>
      <c r="Y467" s="186"/>
      <c r="Z467" s="186"/>
    </row>
    <row r="468" spans="1:26" ht="12.75" customHeight="1" x14ac:dyDescent="0.25">
      <c r="A468" s="186"/>
      <c r="B468" s="186"/>
      <c r="C468" s="186"/>
      <c r="D468" s="186"/>
      <c r="E468" s="186"/>
      <c r="F468" s="186"/>
      <c r="G468" s="186"/>
      <c r="H468" s="186"/>
      <c r="I468" s="186"/>
      <c r="J468" s="186"/>
      <c r="K468" s="186"/>
      <c r="L468" s="186"/>
      <c r="M468" s="186"/>
      <c r="N468" s="186"/>
      <c r="O468" s="186"/>
      <c r="P468" s="186"/>
      <c r="Q468" s="186"/>
      <c r="R468" s="186"/>
      <c r="S468" s="186"/>
      <c r="T468" s="186"/>
      <c r="U468" s="186"/>
      <c r="V468" s="186"/>
      <c r="W468" s="186"/>
      <c r="X468" s="186"/>
      <c r="Y468" s="186"/>
      <c r="Z468" s="186"/>
    </row>
    <row r="469" spans="1:26" ht="12.75" customHeight="1" x14ac:dyDescent="0.25">
      <c r="A469" s="186"/>
      <c r="B469" s="186"/>
      <c r="C469" s="186"/>
      <c r="D469" s="186"/>
      <c r="E469" s="186"/>
      <c r="F469" s="186"/>
      <c r="G469" s="186"/>
      <c r="H469" s="186"/>
      <c r="I469" s="186"/>
      <c r="J469" s="186"/>
      <c r="K469" s="186"/>
      <c r="L469" s="186"/>
      <c r="M469" s="186"/>
      <c r="N469" s="186"/>
      <c r="O469" s="186"/>
      <c r="P469" s="186"/>
      <c r="Q469" s="186"/>
      <c r="R469" s="186"/>
      <c r="S469" s="186"/>
      <c r="T469" s="186"/>
      <c r="U469" s="186"/>
      <c r="V469" s="186"/>
      <c r="W469" s="186"/>
      <c r="X469" s="186"/>
      <c r="Y469" s="186"/>
      <c r="Z469" s="186"/>
    </row>
    <row r="470" spans="1:26" ht="12.75" customHeight="1" x14ac:dyDescent="0.25">
      <c r="A470" s="186"/>
      <c r="B470" s="186"/>
      <c r="C470" s="186"/>
      <c r="D470" s="186"/>
      <c r="E470" s="186"/>
      <c r="F470" s="186"/>
      <c r="G470" s="186"/>
      <c r="H470" s="186"/>
      <c r="I470" s="186"/>
      <c r="J470" s="186"/>
      <c r="K470" s="186"/>
      <c r="L470" s="186"/>
      <c r="M470" s="186"/>
      <c r="N470" s="186"/>
      <c r="O470" s="186"/>
      <c r="P470" s="186"/>
      <c r="Q470" s="186"/>
      <c r="R470" s="186"/>
      <c r="S470" s="186"/>
      <c r="T470" s="186"/>
      <c r="U470" s="186"/>
      <c r="V470" s="186"/>
      <c r="W470" s="186"/>
      <c r="X470" s="186"/>
      <c r="Y470" s="186"/>
      <c r="Z470" s="186"/>
    </row>
    <row r="471" spans="1:26" ht="12.75" customHeight="1" x14ac:dyDescent="0.25">
      <c r="A471" s="186"/>
      <c r="B471" s="186"/>
      <c r="C471" s="186"/>
      <c r="D471" s="186"/>
      <c r="E471" s="186"/>
      <c r="F471" s="186"/>
      <c r="G471" s="186"/>
      <c r="H471" s="186"/>
      <c r="I471" s="186"/>
      <c r="J471" s="186"/>
      <c r="K471" s="186"/>
      <c r="L471" s="186"/>
      <c r="M471" s="186"/>
      <c r="N471" s="186"/>
      <c r="O471" s="186"/>
      <c r="P471" s="186"/>
      <c r="Q471" s="186"/>
      <c r="R471" s="186"/>
      <c r="S471" s="186"/>
      <c r="T471" s="186"/>
      <c r="U471" s="186"/>
      <c r="V471" s="186"/>
      <c r="W471" s="186"/>
      <c r="X471" s="186"/>
      <c r="Y471" s="186"/>
      <c r="Z471" s="186"/>
    </row>
    <row r="472" spans="1:26" ht="12.75" customHeight="1" x14ac:dyDescent="0.25">
      <c r="A472" s="186"/>
      <c r="B472" s="186"/>
      <c r="C472" s="186"/>
      <c r="D472" s="186"/>
      <c r="E472" s="186"/>
      <c r="F472" s="186"/>
      <c r="G472" s="186"/>
      <c r="H472" s="186"/>
      <c r="I472" s="186"/>
      <c r="J472" s="186"/>
      <c r="K472" s="186"/>
      <c r="L472" s="186"/>
      <c r="M472" s="186"/>
      <c r="N472" s="186"/>
      <c r="O472" s="186"/>
      <c r="P472" s="186"/>
      <c r="Q472" s="186"/>
      <c r="R472" s="186"/>
      <c r="S472" s="186"/>
      <c r="T472" s="186"/>
      <c r="U472" s="186"/>
      <c r="V472" s="186"/>
      <c r="W472" s="186"/>
      <c r="X472" s="186"/>
      <c r="Y472" s="186"/>
      <c r="Z472" s="186"/>
    </row>
    <row r="473" spans="1:26" ht="12.75" customHeight="1" x14ac:dyDescent="0.25">
      <c r="A473" s="186"/>
      <c r="B473" s="186"/>
      <c r="C473" s="186"/>
      <c r="D473" s="186"/>
      <c r="E473" s="186"/>
      <c r="F473" s="186"/>
      <c r="G473" s="186"/>
      <c r="H473" s="186"/>
      <c r="I473" s="186"/>
      <c r="J473" s="186"/>
      <c r="K473" s="186"/>
      <c r="L473" s="186"/>
      <c r="M473" s="186"/>
      <c r="N473" s="186"/>
      <c r="O473" s="186"/>
      <c r="P473" s="186"/>
      <c r="Q473" s="186"/>
      <c r="R473" s="186"/>
      <c r="S473" s="186"/>
      <c r="T473" s="186"/>
      <c r="U473" s="186"/>
      <c r="V473" s="186"/>
      <c r="W473" s="186"/>
      <c r="X473" s="186"/>
      <c r="Y473" s="186"/>
      <c r="Z473" s="186"/>
    </row>
    <row r="474" spans="1:26" ht="12.75" customHeight="1" x14ac:dyDescent="0.25">
      <c r="A474" s="186"/>
      <c r="B474" s="186"/>
      <c r="C474" s="186"/>
      <c r="D474" s="186"/>
      <c r="E474" s="186"/>
      <c r="F474" s="186"/>
      <c r="G474" s="186"/>
      <c r="H474" s="186"/>
      <c r="I474" s="186"/>
      <c r="J474" s="186"/>
      <c r="K474" s="186"/>
      <c r="L474" s="186"/>
      <c r="M474" s="186"/>
      <c r="N474" s="186"/>
      <c r="O474" s="186"/>
      <c r="P474" s="186"/>
      <c r="Q474" s="186"/>
      <c r="R474" s="186"/>
      <c r="S474" s="186"/>
      <c r="T474" s="186"/>
      <c r="U474" s="186"/>
      <c r="V474" s="186"/>
      <c r="W474" s="186"/>
      <c r="X474" s="186"/>
      <c r="Y474" s="186"/>
      <c r="Z474" s="186"/>
    </row>
    <row r="475" spans="1:26" ht="12.75" customHeight="1" x14ac:dyDescent="0.25">
      <c r="A475" s="186"/>
      <c r="B475" s="186"/>
      <c r="C475" s="186"/>
      <c r="D475" s="186"/>
      <c r="E475" s="186"/>
      <c r="F475" s="186"/>
      <c r="G475" s="186"/>
      <c r="H475" s="186"/>
      <c r="I475" s="186"/>
      <c r="J475" s="186"/>
      <c r="K475" s="186"/>
      <c r="L475" s="186"/>
      <c r="M475" s="186"/>
      <c r="N475" s="186"/>
      <c r="O475" s="186"/>
      <c r="P475" s="186"/>
      <c r="Q475" s="186"/>
      <c r="R475" s="186"/>
      <c r="S475" s="186"/>
      <c r="T475" s="186"/>
      <c r="U475" s="186"/>
      <c r="V475" s="186"/>
      <c r="W475" s="186"/>
      <c r="X475" s="186"/>
      <c r="Y475" s="186"/>
      <c r="Z475" s="186"/>
    </row>
    <row r="476" spans="1:26" ht="12.75" customHeight="1" x14ac:dyDescent="0.25">
      <c r="A476" s="186"/>
      <c r="B476" s="186"/>
      <c r="C476" s="186"/>
      <c r="D476" s="186"/>
      <c r="E476" s="186"/>
      <c r="F476" s="186"/>
      <c r="G476" s="186"/>
      <c r="H476" s="186"/>
      <c r="I476" s="186"/>
      <c r="J476" s="186"/>
      <c r="K476" s="186"/>
      <c r="L476" s="186"/>
      <c r="M476" s="186"/>
      <c r="N476" s="186"/>
      <c r="O476" s="186"/>
      <c r="P476" s="186"/>
      <c r="Q476" s="186"/>
      <c r="R476" s="186"/>
      <c r="S476" s="186"/>
      <c r="T476" s="186"/>
      <c r="U476" s="186"/>
      <c r="V476" s="186"/>
      <c r="W476" s="186"/>
      <c r="X476" s="186"/>
      <c r="Y476" s="186"/>
      <c r="Z476" s="186"/>
    </row>
    <row r="477" spans="1:26" ht="12.75" customHeight="1" x14ac:dyDescent="0.25">
      <c r="A477" s="186"/>
      <c r="B477" s="186"/>
      <c r="C477" s="186"/>
      <c r="D477" s="186"/>
      <c r="E477" s="186"/>
      <c r="F477" s="186"/>
      <c r="G477" s="186"/>
      <c r="H477" s="186"/>
      <c r="I477" s="186"/>
      <c r="J477" s="186"/>
      <c r="K477" s="186"/>
      <c r="L477" s="186"/>
      <c r="M477" s="186"/>
      <c r="N477" s="186"/>
      <c r="O477" s="186"/>
      <c r="P477" s="186"/>
      <c r="Q477" s="186"/>
      <c r="R477" s="186"/>
      <c r="S477" s="186"/>
      <c r="T477" s="186"/>
      <c r="U477" s="186"/>
      <c r="V477" s="186"/>
      <c r="W477" s="186"/>
      <c r="X477" s="186"/>
      <c r="Y477" s="186"/>
      <c r="Z477" s="186"/>
    </row>
    <row r="478" spans="1:26" ht="12.75" customHeight="1" x14ac:dyDescent="0.25">
      <c r="A478" s="186"/>
      <c r="B478" s="186"/>
      <c r="C478" s="186"/>
      <c r="D478" s="186"/>
      <c r="E478" s="186"/>
      <c r="F478" s="186"/>
      <c r="G478" s="186"/>
      <c r="H478" s="186"/>
      <c r="I478" s="186"/>
      <c r="J478" s="186"/>
      <c r="K478" s="186"/>
      <c r="L478" s="186"/>
      <c r="M478" s="186"/>
      <c r="N478" s="186"/>
      <c r="O478" s="186"/>
      <c r="P478" s="186"/>
      <c r="Q478" s="186"/>
      <c r="R478" s="186"/>
      <c r="S478" s="186"/>
      <c r="T478" s="186"/>
      <c r="U478" s="186"/>
      <c r="V478" s="186"/>
      <c r="W478" s="186"/>
      <c r="X478" s="186"/>
      <c r="Y478" s="186"/>
      <c r="Z478" s="186"/>
    </row>
    <row r="479" spans="1:26" ht="12.75" customHeight="1" x14ac:dyDescent="0.25">
      <c r="A479" s="186"/>
      <c r="B479" s="186"/>
      <c r="C479" s="186"/>
      <c r="D479" s="186"/>
      <c r="E479" s="186"/>
      <c r="F479" s="186"/>
      <c r="G479" s="186"/>
      <c r="H479" s="186"/>
      <c r="I479" s="186"/>
      <c r="J479" s="186"/>
      <c r="K479" s="186"/>
      <c r="L479" s="186"/>
      <c r="M479" s="186"/>
      <c r="N479" s="186"/>
      <c r="O479" s="186"/>
      <c r="P479" s="186"/>
      <c r="Q479" s="186"/>
      <c r="R479" s="186"/>
      <c r="S479" s="186"/>
      <c r="T479" s="186"/>
      <c r="U479" s="186"/>
      <c r="V479" s="186"/>
      <c r="W479" s="186"/>
      <c r="X479" s="186"/>
      <c r="Y479" s="186"/>
      <c r="Z479" s="186"/>
    </row>
    <row r="480" spans="1:26" ht="12.75" customHeight="1" x14ac:dyDescent="0.25">
      <c r="A480" s="186"/>
      <c r="B480" s="186"/>
      <c r="C480" s="186"/>
      <c r="D480" s="186"/>
      <c r="E480" s="186"/>
      <c r="F480" s="186"/>
      <c r="G480" s="186"/>
      <c r="H480" s="186"/>
      <c r="I480" s="186"/>
      <c r="J480" s="186"/>
      <c r="K480" s="186"/>
      <c r="L480" s="186"/>
      <c r="M480" s="186"/>
      <c r="N480" s="186"/>
      <c r="O480" s="186"/>
      <c r="P480" s="186"/>
      <c r="Q480" s="186"/>
      <c r="R480" s="186"/>
      <c r="S480" s="186"/>
      <c r="T480" s="186"/>
      <c r="U480" s="186"/>
      <c r="V480" s="186"/>
      <c r="W480" s="186"/>
      <c r="X480" s="186"/>
      <c r="Y480" s="186"/>
      <c r="Z480" s="186"/>
    </row>
    <row r="481" spans="1:26" ht="12.75" customHeight="1" x14ac:dyDescent="0.25">
      <c r="A481" s="186"/>
      <c r="B481" s="186"/>
      <c r="C481" s="186"/>
      <c r="D481" s="186"/>
      <c r="E481" s="186"/>
      <c r="F481" s="186"/>
      <c r="G481" s="186"/>
      <c r="H481" s="186"/>
      <c r="I481" s="186"/>
      <c r="J481" s="186"/>
      <c r="K481" s="186"/>
      <c r="L481" s="186"/>
      <c r="M481" s="186"/>
      <c r="N481" s="186"/>
      <c r="O481" s="186"/>
      <c r="P481" s="186"/>
      <c r="Q481" s="186"/>
      <c r="R481" s="186"/>
      <c r="S481" s="186"/>
      <c r="T481" s="186"/>
      <c r="U481" s="186"/>
      <c r="V481" s="186"/>
      <c r="W481" s="186"/>
      <c r="X481" s="186"/>
      <c r="Y481" s="186"/>
      <c r="Z481" s="186"/>
    </row>
    <row r="482" spans="1:26" ht="12.75" customHeight="1" x14ac:dyDescent="0.25">
      <c r="A482" s="186"/>
      <c r="B482" s="186"/>
      <c r="C482" s="186"/>
      <c r="D482" s="186"/>
      <c r="E482" s="186"/>
      <c r="F482" s="186"/>
      <c r="G482" s="186"/>
      <c r="H482" s="186"/>
      <c r="I482" s="186"/>
      <c r="J482" s="186"/>
      <c r="K482" s="186"/>
      <c r="L482" s="186"/>
      <c r="M482" s="186"/>
      <c r="N482" s="186"/>
      <c r="O482" s="186"/>
      <c r="P482" s="186"/>
      <c r="Q482" s="186"/>
      <c r="R482" s="186"/>
      <c r="S482" s="186"/>
      <c r="T482" s="186"/>
      <c r="U482" s="186"/>
      <c r="V482" s="186"/>
      <c r="W482" s="186"/>
      <c r="X482" s="186"/>
      <c r="Y482" s="186"/>
      <c r="Z482" s="186"/>
    </row>
    <row r="483" spans="1:26" ht="12.75" customHeight="1" x14ac:dyDescent="0.25">
      <c r="A483" s="186"/>
      <c r="B483" s="186"/>
      <c r="C483" s="186"/>
      <c r="D483" s="186"/>
      <c r="E483" s="186"/>
      <c r="F483" s="186"/>
      <c r="G483" s="186"/>
      <c r="H483" s="186"/>
      <c r="I483" s="186"/>
      <c r="J483" s="186"/>
      <c r="K483" s="186"/>
      <c r="L483" s="186"/>
      <c r="M483" s="186"/>
      <c r="N483" s="186"/>
      <c r="O483" s="186"/>
      <c r="P483" s="186"/>
      <c r="Q483" s="186"/>
      <c r="R483" s="186"/>
      <c r="S483" s="186"/>
      <c r="T483" s="186"/>
      <c r="U483" s="186"/>
      <c r="V483" s="186"/>
      <c r="W483" s="186"/>
      <c r="X483" s="186"/>
      <c r="Y483" s="186"/>
      <c r="Z483" s="186"/>
    </row>
    <row r="484" spans="1:26" ht="12.75" customHeight="1" x14ac:dyDescent="0.25">
      <c r="A484" s="186"/>
      <c r="B484" s="186"/>
      <c r="C484" s="186"/>
      <c r="D484" s="186"/>
      <c r="E484" s="186"/>
      <c r="F484" s="186"/>
      <c r="G484" s="186"/>
      <c r="H484" s="186"/>
      <c r="I484" s="186"/>
      <c r="J484" s="186"/>
      <c r="K484" s="186"/>
      <c r="L484" s="186"/>
      <c r="M484" s="186"/>
      <c r="N484" s="186"/>
      <c r="O484" s="186"/>
      <c r="P484" s="186"/>
      <c r="Q484" s="186"/>
      <c r="R484" s="186"/>
      <c r="S484" s="186"/>
      <c r="T484" s="186"/>
      <c r="U484" s="186"/>
      <c r="V484" s="186"/>
      <c r="W484" s="186"/>
      <c r="X484" s="186"/>
      <c r="Y484" s="186"/>
      <c r="Z484" s="186"/>
    </row>
    <row r="485" spans="1:26" ht="12.75" customHeight="1" x14ac:dyDescent="0.25">
      <c r="A485" s="186"/>
      <c r="B485" s="186"/>
      <c r="C485" s="186"/>
      <c r="D485" s="186"/>
      <c r="E485" s="186"/>
      <c r="F485" s="186"/>
      <c r="G485" s="186"/>
      <c r="H485" s="186"/>
      <c r="I485" s="186"/>
      <c r="J485" s="186"/>
      <c r="K485" s="186"/>
      <c r="L485" s="186"/>
      <c r="M485" s="186"/>
      <c r="N485" s="186"/>
      <c r="O485" s="186"/>
      <c r="P485" s="186"/>
      <c r="Q485" s="186"/>
      <c r="R485" s="186"/>
      <c r="S485" s="186"/>
      <c r="T485" s="186"/>
      <c r="U485" s="186"/>
      <c r="V485" s="186"/>
      <c r="W485" s="186"/>
      <c r="X485" s="186"/>
      <c r="Y485" s="186"/>
      <c r="Z485" s="186"/>
    </row>
    <row r="486" spans="1:26" ht="12.75" customHeight="1" x14ac:dyDescent="0.25">
      <c r="A486" s="186"/>
      <c r="B486" s="186"/>
      <c r="C486" s="186"/>
      <c r="D486" s="186"/>
      <c r="E486" s="186"/>
      <c r="F486" s="186"/>
      <c r="G486" s="186"/>
      <c r="H486" s="186"/>
      <c r="I486" s="186"/>
      <c r="J486" s="186"/>
      <c r="K486" s="186"/>
      <c r="L486" s="186"/>
      <c r="M486" s="186"/>
      <c r="N486" s="186"/>
      <c r="O486" s="186"/>
      <c r="P486" s="186"/>
      <c r="Q486" s="186"/>
      <c r="R486" s="186"/>
      <c r="S486" s="186"/>
      <c r="T486" s="186"/>
      <c r="U486" s="186"/>
      <c r="V486" s="186"/>
      <c r="W486" s="186"/>
      <c r="X486" s="186"/>
      <c r="Y486" s="186"/>
      <c r="Z486" s="186"/>
    </row>
    <row r="487" spans="1:26" ht="12.75" customHeight="1" x14ac:dyDescent="0.25">
      <c r="A487" s="186"/>
      <c r="B487" s="186"/>
      <c r="C487" s="186"/>
      <c r="D487" s="186"/>
      <c r="E487" s="186"/>
      <c r="F487" s="186"/>
      <c r="G487" s="186"/>
      <c r="H487" s="186"/>
      <c r="I487" s="186"/>
      <c r="J487" s="186"/>
      <c r="K487" s="186"/>
      <c r="L487" s="186"/>
      <c r="M487" s="186"/>
      <c r="N487" s="186"/>
      <c r="O487" s="186"/>
      <c r="P487" s="186"/>
      <c r="Q487" s="186"/>
      <c r="R487" s="186"/>
      <c r="S487" s="186"/>
      <c r="T487" s="186"/>
      <c r="U487" s="186"/>
      <c r="V487" s="186"/>
      <c r="W487" s="186"/>
      <c r="X487" s="186"/>
      <c r="Y487" s="186"/>
      <c r="Z487" s="186"/>
    </row>
    <row r="488" spans="1:26" ht="12.75" customHeight="1" x14ac:dyDescent="0.25">
      <c r="A488" s="186"/>
      <c r="B488" s="186"/>
      <c r="C488" s="186"/>
      <c r="D488" s="186"/>
      <c r="E488" s="186"/>
      <c r="F488" s="186"/>
      <c r="G488" s="186"/>
      <c r="H488" s="186"/>
      <c r="I488" s="186"/>
      <c r="J488" s="186"/>
      <c r="K488" s="186"/>
      <c r="L488" s="186"/>
      <c r="M488" s="186"/>
      <c r="N488" s="186"/>
      <c r="O488" s="186"/>
      <c r="P488" s="186"/>
      <c r="Q488" s="186"/>
      <c r="R488" s="186"/>
      <c r="S488" s="186"/>
      <c r="T488" s="186"/>
      <c r="U488" s="186"/>
      <c r="V488" s="186"/>
      <c r="W488" s="186"/>
      <c r="X488" s="186"/>
      <c r="Y488" s="186"/>
      <c r="Z488" s="186"/>
    </row>
    <row r="489" spans="1:26" ht="12.75" customHeight="1" x14ac:dyDescent="0.25">
      <c r="A489" s="186"/>
      <c r="B489" s="186"/>
      <c r="C489" s="186"/>
      <c r="D489" s="186"/>
      <c r="E489" s="186"/>
      <c r="F489" s="186"/>
      <c r="G489" s="186"/>
      <c r="H489" s="186"/>
      <c r="I489" s="186"/>
      <c r="J489" s="186"/>
      <c r="K489" s="186"/>
      <c r="L489" s="186"/>
      <c r="M489" s="186"/>
      <c r="N489" s="186"/>
      <c r="O489" s="186"/>
      <c r="P489" s="186"/>
      <c r="Q489" s="186"/>
      <c r="R489" s="186"/>
      <c r="S489" s="186"/>
      <c r="T489" s="186"/>
      <c r="U489" s="186"/>
      <c r="V489" s="186"/>
      <c r="W489" s="186"/>
      <c r="X489" s="186"/>
      <c r="Y489" s="186"/>
      <c r="Z489" s="186"/>
    </row>
    <row r="490" spans="1:26" ht="12.75" customHeight="1" x14ac:dyDescent="0.25">
      <c r="A490" s="186"/>
      <c r="B490" s="186"/>
      <c r="C490" s="186"/>
      <c r="D490" s="186"/>
      <c r="E490" s="186"/>
      <c r="F490" s="186"/>
      <c r="G490" s="186"/>
      <c r="H490" s="186"/>
      <c r="I490" s="186"/>
      <c r="J490" s="186"/>
      <c r="K490" s="186"/>
      <c r="L490" s="186"/>
      <c r="M490" s="186"/>
      <c r="N490" s="186"/>
      <c r="O490" s="186"/>
      <c r="P490" s="186"/>
      <c r="Q490" s="186"/>
      <c r="R490" s="186"/>
      <c r="S490" s="186"/>
      <c r="T490" s="186"/>
      <c r="U490" s="186"/>
      <c r="V490" s="186"/>
      <c r="W490" s="186"/>
      <c r="X490" s="186"/>
      <c r="Y490" s="186"/>
      <c r="Z490" s="186"/>
    </row>
    <row r="491" spans="1:26" ht="12.75" customHeight="1" x14ac:dyDescent="0.25">
      <c r="A491" s="186"/>
      <c r="B491" s="186"/>
      <c r="C491" s="186"/>
      <c r="D491" s="186"/>
      <c r="E491" s="186"/>
      <c r="F491" s="186"/>
      <c r="G491" s="186"/>
      <c r="H491" s="186"/>
      <c r="I491" s="186"/>
      <c r="J491" s="186"/>
      <c r="K491" s="186"/>
      <c r="L491" s="186"/>
      <c r="M491" s="186"/>
      <c r="N491" s="186"/>
      <c r="O491" s="186"/>
      <c r="P491" s="186"/>
      <c r="Q491" s="186"/>
      <c r="R491" s="186"/>
      <c r="S491" s="186"/>
      <c r="T491" s="186"/>
      <c r="U491" s="186"/>
      <c r="V491" s="186"/>
      <c r="W491" s="186"/>
      <c r="X491" s="186"/>
      <c r="Y491" s="186"/>
      <c r="Z491" s="186"/>
    </row>
    <row r="492" spans="1:26" ht="12.75" customHeight="1" x14ac:dyDescent="0.25">
      <c r="A492" s="186"/>
      <c r="B492" s="186"/>
      <c r="C492" s="186"/>
      <c r="D492" s="186"/>
      <c r="E492" s="186"/>
      <c r="F492" s="186"/>
      <c r="G492" s="186"/>
      <c r="H492" s="186"/>
      <c r="I492" s="186"/>
      <c r="J492" s="186"/>
      <c r="K492" s="186"/>
      <c r="L492" s="186"/>
      <c r="M492" s="186"/>
      <c r="N492" s="186"/>
      <c r="O492" s="186"/>
      <c r="P492" s="186"/>
      <c r="Q492" s="186"/>
      <c r="R492" s="186"/>
      <c r="S492" s="186"/>
      <c r="T492" s="186"/>
      <c r="U492" s="186"/>
      <c r="V492" s="186"/>
      <c r="W492" s="186"/>
      <c r="X492" s="186"/>
      <c r="Y492" s="186"/>
      <c r="Z492" s="186"/>
    </row>
    <row r="493" spans="1:26" ht="12.75" customHeight="1" x14ac:dyDescent="0.25">
      <c r="A493" s="186"/>
      <c r="B493" s="186"/>
      <c r="C493" s="186"/>
      <c r="D493" s="186"/>
      <c r="E493" s="186"/>
      <c r="F493" s="186"/>
      <c r="G493" s="186"/>
      <c r="H493" s="186"/>
      <c r="I493" s="186"/>
      <c r="J493" s="186"/>
      <c r="K493" s="186"/>
      <c r="L493" s="186"/>
      <c r="M493" s="186"/>
      <c r="N493" s="186"/>
      <c r="O493" s="186"/>
      <c r="P493" s="186"/>
      <c r="Q493" s="186"/>
      <c r="R493" s="186"/>
      <c r="S493" s="186"/>
      <c r="T493" s="186"/>
      <c r="U493" s="186"/>
      <c r="V493" s="186"/>
      <c r="W493" s="186"/>
      <c r="X493" s="186"/>
      <c r="Y493" s="186"/>
      <c r="Z493" s="186"/>
    </row>
    <row r="494" spans="1:26" ht="12.75" customHeight="1" x14ac:dyDescent="0.25">
      <c r="A494" s="186"/>
      <c r="B494" s="186"/>
      <c r="C494" s="186"/>
      <c r="D494" s="186"/>
      <c r="E494" s="186"/>
      <c r="F494" s="186"/>
      <c r="G494" s="186"/>
      <c r="H494" s="186"/>
      <c r="I494" s="186"/>
      <c r="J494" s="186"/>
      <c r="K494" s="186"/>
      <c r="L494" s="186"/>
      <c r="M494" s="186"/>
      <c r="N494" s="186"/>
      <c r="O494" s="186"/>
      <c r="P494" s="186"/>
      <c r="Q494" s="186"/>
      <c r="R494" s="186"/>
      <c r="S494" s="186"/>
      <c r="T494" s="186"/>
      <c r="U494" s="186"/>
      <c r="V494" s="186"/>
      <c r="W494" s="186"/>
      <c r="X494" s="186"/>
      <c r="Y494" s="186"/>
      <c r="Z494" s="186"/>
    </row>
    <row r="495" spans="1:26" ht="12.75" customHeight="1" x14ac:dyDescent="0.25">
      <c r="A495" s="186"/>
      <c r="B495" s="186"/>
      <c r="C495" s="186"/>
      <c r="D495" s="186"/>
      <c r="E495" s="186"/>
      <c r="F495" s="186"/>
      <c r="G495" s="186"/>
      <c r="H495" s="186"/>
      <c r="I495" s="186"/>
      <c r="J495" s="186"/>
      <c r="K495" s="186"/>
      <c r="L495" s="186"/>
      <c r="M495" s="186"/>
      <c r="N495" s="186"/>
      <c r="O495" s="186"/>
      <c r="P495" s="186"/>
      <c r="Q495" s="186"/>
      <c r="R495" s="186"/>
      <c r="S495" s="186"/>
      <c r="T495" s="186"/>
      <c r="U495" s="186"/>
      <c r="V495" s="186"/>
      <c r="W495" s="186"/>
      <c r="X495" s="186"/>
      <c r="Y495" s="186"/>
      <c r="Z495" s="186"/>
    </row>
    <row r="496" spans="1:26" ht="12.75" customHeight="1" x14ac:dyDescent="0.25">
      <c r="A496" s="186"/>
      <c r="B496" s="186"/>
      <c r="C496" s="186"/>
      <c r="D496" s="186"/>
      <c r="E496" s="186"/>
      <c r="F496" s="186"/>
      <c r="G496" s="186"/>
      <c r="H496" s="186"/>
      <c r="I496" s="186"/>
      <c r="J496" s="186"/>
      <c r="K496" s="186"/>
      <c r="L496" s="186"/>
      <c r="M496" s="186"/>
      <c r="N496" s="186"/>
      <c r="O496" s="186"/>
      <c r="P496" s="186"/>
      <c r="Q496" s="186"/>
      <c r="R496" s="186"/>
      <c r="S496" s="186"/>
      <c r="T496" s="186"/>
      <c r="U496" s="186"/>
      <c r="V496" s="186"/>
      <c r="W496" s="186"/>
      <c r="X496" s="186"/>
      <c r="Y496" s="186"/>
      <c r="Z496" s="186"/>
    </row>
    <row r="497" spans="1:26" ht="12.75" customHeight="1" x14ac:dyDescent="0.25">
      <c r="A497" s="186"/>
      <c r="B497" s="186"/>
      <c r="C497" s="186"/>
      <c r="D497" s="186"/>
      <c r="E497" s="186"/>
      <c r="F497" s="186"/>
      <c r="G497" s="186"/>
      <c r="H497" s="186"/>
      <c r="I497" s="186"/>
      <c r="J497" s="186"/>
      <c r="K497" s="186"/>
      <c r="L497" s="186"/>
      <c r="M497" s="186"/>
      <c r="N497" s="186"/>
      <c r="O497" s="186"/>
      <c r="P497" s="186"/>
      <c r="Q497" s="186"/>
      <c r="R497" s="186"/>
      <c r="S497" s="186"/>
      <c r="T497" s="186"/>
      <c r="U497" s="186"/>
      <c r="V497" s="186"/>
      <c r="W497" s="186"/>
      <c r="X497" s="186"/>
      <c r="Y497" s="186"/>
      <c r="Z497" s="186"/>
    </row>
    <row r="498" spans="1:26" ht="12.75" customHeight="1" x14ac:dyDescent="0.25">
      <c r="A498" s="186"/>
      <c r="B498" s="186"/>
      <c r="C498" s="186"/>
      <c r="D498" s="186"/>
      <c r="E498" s="186"/>
      <c r="F498" s="186"/>
      <c r="G498" s="186"/>
      <c r="H498" s="186"/>
      <c r="I498" s="186"/>
      <c r="J498" s="186"/>
      <c r="K498" s="186"/>
      <c r="L498" s="186"/>
      <c r="M498" s="186"/>
      <c r="N498" s="186"/>
      <c r="O498" s="186"/>
      <c r="P498" s="186"/>
      <c r="Q498" s="186"/>
      <c r="R498" s="186"/>
      <c r="S498" s="186"/>
      <c r="T498" s="186"/>
      <c r="U498" s="186"/>
      <c r="V498" s="186"/>
      <c r="W498" s="186"/>
      <c r="X498" s="186"/>
      <c r="Y498" s="186"/>
      <c r="Z498" s="186"/>
    </row>
    <row r="499" spans="1:26" ht="12.75" customHeight="1" x14ac:dyDescent="0.25">
      <c r="A499" s="186"/>
      <c r="B499" s="186"/>
      <c r="C499" s="186"/>
      <c r="D499" s="186"/>
      <c r="E499" s="186"/>
      <c r="F499" s="186"/>
      <c r="G499" s="186"/>
      <c r="H499" s="186"/>
      <c r="I499" s="186"/>
      <c r="J499" s="186"/>
      <c r="K499" s="186"/>
      <c r="L499" s="186"/>
      <c r="M499" s="186"/>
      <c r="N499" s="186"/>
      <c r="O499" s="186"/>
      <c r="P499" s="186"/>
      <c r="Q499" s="186"/>
      <c r="R499" s="186"/>
      <c r="S499" s="186"/>
      <c r="T499" s="186"/>
      <c r="U499" s="186"/>
      <c r="V499" s="186"/>
      <c r="W499" s="186"/>
      <c r="X499" s="186"/>
      <c r="Y499" s="186"/>
      <c r="Z499" s="186"/>
    </row>
    <row r="500" spans="1:26" ht="12.75" customHeight="1" x14ac:dyDescent="0.25">
      <c r="A500" s="186"/>
      <c r="B500" s="186"/>
      <c r="C500" s="186"/>
      <c r="D500" s="186"/>
      <c r="E500" s="186"/>
      <c r="F500" s="186"/>
      <c r="G500" s="186"/>
      <c r="H500" s="186"/>
      <c r="I500" s="186"/>
      <c r="J500" s="186"/>
      <c r="K500" s="186"/>
      <c r="L500" s="186"/>
      <c r="M500" s="186"/>
      <c r="N500" s="186"/>
      <c r="O500" s="186"/>
      <c r="P500" s="186"/>
      <c r="Q500" s="186"/>
      <c r="R500" s="186"/>
      <c r="S500" s="186"/>
      <c r="T500" s="186"/>
      <c r="U500" s="186"/>
      <c r="V500" s="186"/>
      <c r="W500" s="186"/>
      <c r="X500" s="186"/>
      <c r="Y500" s="186"/>
      <c r="Z500" s="186"/>
    </row>
    <row r="501" spans="1:26" ht="12.75" customHeight="1" x14ac:dyDescent="0.25">
      <c r="A501" s="186"/>
      <c r="B501" s="186"/>
      <c r="C501" s="186"/>
      <c r="D501" s="186"/>
      <c r="E501" s="186"/>
      <c r="F501" s="186"/>
      <c r="G501" s="186"/>
      <c r="H501" s="186"/>
      <c r="I501" s="186"/>
      <c r="J501" s="186"/>
      <c r="K501" s="186"/>
      <c r="L501" s="186"/>
      <c r="M501" s="186"/>
      <c r="N501" s="186"/>
      <c r="O501" s="186"/>
      <c r="P501" s="186"/>
      <c r="Q501" s="186"/>
      <c r="R501" s="186"/>
      <c r="S501" s="186"/>
      <c r="T501" s="186"/>
      <c r="U501" s="186"/>
      <c r="V501" s="186"/>
      <c r="W501" s="186"/>
      <c r="X501" s="186"/>
      <c r="Y501" s="186"/>
      <c r="Z501" s="186"/>
    </row>
    <row r="502" spans="1:26" ht="12.75" customHeight="1" x14ac:dyDescent="0.25">
      <c r="A502" s="186"/>
      <c r="B502" s="186"/>
      <c r="C502" s="186"/>
      <c r="D502" s="186"/>
      <c r="E502" s="186"/>
      <c r="F502" s="186"/>
      <c r="G502" s="186"/>
      <c r="H502" s="186"/>
      <c r="I502" s="186"/>
      <c r="J502" s="186"/>
      <c r="K502" s="186"/>
      <c r="L502" s="186"/>
      <c r="M502" s="186"/>
      <c r="N502" s="186"/>
      <c r="O502" s="186"/>
      <c r="P502" s="186"/>
      <c r="Q502" s="186"/>
      <c r="R502" s="186"/>
      <c r="S502" s="186"/>
      <c r="T502" s="186"/>
      <c r="U502" s="186"/>
      <c r="V502" s="186"/>
      <c r="W502" s="186"/>
      <c r="X502" s="186"/>
      <c r="Y502" s="186"/>
      <c r="Z502" s="186"/>
    </row>
    <row r="503" spans="1:26" ht="12.75" customHeight="1" x14ac:dyDescent="0.25">
      <c r="A503" s="186"/>
      <c r="B503" s="186"/>
      <c r="C503" s="186"/>
      <c r="D503" s="186"/>
      <c r="E503" s="186"/>
      <c r="F503" s="186"/>
      <c r="G503" s="186"/>
      <c r="H503" s="186"/>
      <c r="I503" s="186"/>
      <c r="J503" s="186"/>
      <c r="K503" s="186"/>
      <c r="L503" s="186"/>
      <c r="M503" s="186"/>
      <c r="N503" s="186"/>
      <c r="O503" s="186"/>
      <c r="P503" s="186"/>
      <c r="Q503" s="186"/>
      <c r="R503" s="186"/>
      <c r="S503" s="186"/>
      <c r="T503" s="186"/>
      <c r="U503" s="186"/>
      <c r="V503" s="186"/>
      <c r="W503" s="186"/>
      <c r="X503" s="186"/>
      <c r="Y503" s="186"/>
      <c r="Z503" s="186"/>
    </row>
    <row r="504" spans="1:26" ht="12.75" customHeight="1" x14ac:dyDescent="0.25">
      <c r="A504" s="186"/>
      <c r="B504" s="186"/>
      <c r="C504" s="186"/>
      <c r="D504" s="186"/>
      <c r="E504" s="186"/>
      <c r="F504" s="186"/>
      <c r="G504" s="186"/>
      <c r="H504" s="186"/>
      <c r="I504" s="186"/>
      <c r="J504" s="186"/>
      <c r="K504" s="186"/>
      <c r="L504" s="186"/>
      <c r="M504" s="186"/>
      <c r="N504" s="186"/>
      <c r="O504" s="186"/>
      <c r="P504" s="186"/>
      <c r="Q504" s="186"/>
      <c r="R504" s="186"/>
      <c r="S504" s="186"/>
      <c r="T504" s="186"/>
      <c r="U504" s="186"/>
      <c r="V504" s="186"/>
      <c r="W504" s="186"/>
      <c r="X504" s="186"/>
      <c r="Y504" s="186"/>
      <c r="Z504" s="186"/>
    </row>
    <row r="505" spans="1:26" ht="12.75" customHeight="1" x14ac:dyDescent="0.25">
      <c r="A505" s="186"/>
      <c r="B505" s="186"/>
      <c r="C505" s="186"/>
      <c r="D505" s="186"/>
      <c r="E505" s="186"/>
      <c r="F505" s="186"/>
      <c r="G505" s="186"/>
      <c r="H505" s="186"/>
      <c r="I505" s="186"/>
      <c r="J505" s="186"/>
      <c r="K505" s="186"/>
      <c r="L505" s="186"/>
      <c r="M505" s="186"/>
      <c r="N505" s="186"/>
      <c r="O505" s="186"/>
      <c r="P505" s="186"/>
      <c r="Q505" s="186"/>
      <c r="R505" s="186"/>
      <c r="S505" s="186"/>
      <c r="T505" s="186"/>
      <c r="U505" s="186"/>
      <c r="V505" s="186"/>
      <c r="W505" s="186"/>
      <c r="X505" s="186"/>
      <c r="Y505" s="186"/>
      <c r="Z505" s="186"/>
    </row>
    <row r="506" spans="1:26" ht="12.75" customHeight="1" x14ac:dyDescent="0.25">
      <c r="A506" s="186"/>
      <c r="B506" s="186"/>
      <c r="C506" s="186"/>
      <c r="D506" s="186"/>
      <c r="E506" s="186"/>
      <c r="F506" s="186"/>
      <c r="G506" s="186"/>
      <c r="H506" s="186"/>
      <c r="I506" s="186"/>
      <c r="J506" s="186"/>
      <c r="K506" s="186"/>
      <c r="L506" s="186"/>
      <c r="M506" s="186"/>
      <c r="N506" s="186"/>
      <c r="O506" s="186"/>
      <c r="P506" s="186"/>
      <c r="Q506" s="186"/>
      <c r="R506" s="186"/>
      <c r="S506" s="186"/>
      <c r="T506" s="186"/>
      <c r="U506" s="186"/>
      <c r="V506" s="186"/>
      <c r="W506" s="186"/>
      <c r="X506" s="186"/>
      <c r="Y506" s="186"/>
      <c r="Z506" s="186"/>
    </row>
    <row r="507" spans="1:26" ht="12.75" customHeight="1" x14ac:dyDescent="0.25">
      <c r="A507" s="186"/>
      <c r="B507" s="186"/>
      <c r="C507" s="186"/>
      <c r="D507" s="186"/>
      <c r="E507" s="186"/>
      <c r="F507" s="186"/>
      <c r="G507" s="186"/>
      <c r="H507" s="186"/>
      <c r="I507" s="186"/>
      <c r="J507" s="186"/>
      <c r="K507" s="186"/>
      <c r="L507" s="186"/>
      <c r="M507" s="186"/>
      <c r="N507" s="186"/>
      <c r="O507" s="186"/>
      <c r="P507" s="186"/>
      <c r="Q507" s="186"/>
      <c r="R507" s="186"/>
      <c r="S507" s="186"/>
      <c r="T507" s="186"/>
      <c r="U507" s="186"/>
      <c r="V507" s="186"/>
      <c r="W507" s="186"/>
      <c r="X507" s="186"/>
      <c r="Y507" s="186"/>
      <c r="Z507" s="186"/>
    </row>
    <row r="508" spans="1:26" ht="12.75" customHeight="1" x14ac:dyDescent="0.25">
      <c r="A508" s="186"/>
      <c r="B508" s="186"/>
      <c r="C508" s="186"/>
      <c r="D508" s="186"/>
      <c r="E508" s="186"/>
      <c r="F508" s="186"/>
      <c r="G508" s="186"/>
      <c r="H508" s="186"/>
      <c r="I508" s="186"/>
      <c r="J508" s="186"/>
      <c r="K508" s="186"/>
      <c r="L508" s="186"/>
      <c r="M508" s="186"/>
      <c r="N508" s="186"/>
      <c r="O508" s="186"/>
      <c r="P508" s="186"/>
      <c r="Q508" s="186"/>
      <c r="R508" s="186"/>
      <c r="S508" s="186"/>
      <c r="T508" s="186"/>
      <c r="U508" s="186"/>
      <c r="V508" s="186"/>
      <c r="W508" s="186"/>
      <c r="X508" s="186"/>
      <c r="Y508" s="186"/>
      <c r="Z508" s="186"/>
    </row>
    <row r="509" spans="1:26" ht="12.75" customHeight="1" x14ac:dyDescent="0.25">
      <c r="A509" s="186"/>
      <c r="B509" s="186"/>
      <c r="C509" s="186"/>
      <c r="D509" s="186"/>
      <c r="E509" s="186"/>
      <c r="F509" s="186"/>
      <c r="G509" s="186"/>
      <c r="H509" s="186"/>
      <c r="I509" s="186"/>
      <c r="J509" s="186"/>
      <c r="K509" s="186"/>
      <c r="L509" s="186"/>
      <c r="M509" s="186"/>
      <c r="N509" s="186"/>
      <c r="O509" s="186"/>
      <c r="P509" s="186"/>
      <c r="Q509" s="186"/>
      <c r="R509" s="186"/>
      <c r="S509" s="186"/>
      <c r="T509" s="186"/>
      <c r="U509" s="186"/>
      <c r="V509" s="186"/>
      <c r="W509" s="186"/>
      <c r="X509" s="186"/>
      <c r="Y509" s="186"/>
      <c r="Z509" s="186"/>
    </row>
    <row r="510" spans="1:26" ht="12.75" customHeight="1" x14ac:dyDescent="0.25">
      <c r="A510" s="186"/>
      <c r="B510" s="186"/>
      <c r="C510" s="186"/>
      <c r="D510" s="186"/>
      <c r="E510" s="186"/>
      <c r="F510" s="186"/>
      <c r="G510" s="186"/>
      <c r="H510" s="186"/>
      <c r="I510" s="186"/>
      <c r="J510" s="186"/>
      <c r="K510" s="186"/>
      <c r="L510" s="186"/>
      <c r="M510" s="186"/>
      <c r="N510" s="186"/>
      <c r="O510" s="186"/>
      <c r="P510" s="186"/>
      <c r="Q510" s="186"/>
      <c r="R510" s="186"/>
      <c r="S510" s="186"/>
      <c r="T510" s="186"/>
      <c r="U510" s="186"/>
      <c r="V510" s="186"/>
      <c r="W510" s="186"/>
      <c r="X510" s="186"/>
      <c r="Y510" s="186"/>
      <c r="Z510" s="186"/>
    </row>
    <row r="511" spans="1:26" ht="12.75" customHeight="1" x14ac:dyDescent="0.25">
      <c r="A511" s="186"/>
      <c r="B511" s="186"/>
      <c r="C511" s="186"/>
      <c r="D511" s="186"/>
      <c r="E511" s="186"/>
      <c r="F511" s="186"/>
      <c r="G511" s="186"/>
      <c r="H511" s="186"/>
      <c r="I511" s="186"/>
      <c r="J511" s="186"/>
      <c r="K511" s="186"/>
      <c r="L511" s="186"/>
      <c r="M511" s="186"/>
      <c r="N511" s="186"/>
      <c r="O511" s="186"/>
      <c r="P511" s="186"/>
      <c r="Q511" s="186"/>
      <c r="R511" s="186"/>
      <c r="S511" s="186"/>
      <c r="T511" s="186"/>
      <c r="U511" s="186"/>
      <c r="V511" s="186"/>
      <c r="W511" s="186"/>
      <c r="X511" s="186"/>
      <c r="Y511" s="186"/>
      <c r="Z511" s="186"/>
    </row>
    <row r="512" spans="1:26" ht="12.75" customHeight="1" x14ac:dyDescent="0.25">
      <c r="A512" s="186"/>
      <c r="B512" s="186"/>
      <c r="C512" s="186"/>
      <c r="D512" s="186"/>
      <c r="E512" s="186"/>
      <c r="F512" s="186"/>
      <c r="G512" s="186"/>
      <c r="H512" s="186"/>
      <c r="I512" s="186"/>
      <c r="J512" s="186"/>
      <c r="K512" s="186"/>
      <c r="L512" s="186"/>
      <c r="M512" s="186"/>
      <c r="N512" s="186"/>
      <c r="O512" s="186"/>
      <c r="P512" s="186"/>
      <c r="Q512" s="186"/>
      <c r="R512" s="186"/>
      <c r="S512" s="186"/>
      <c r="T512" s="186"/>
      <c r="U512" s="186"/>
      <c r="V512" s="186"/>
      <c r="W512" s="186"/>
      <c r="X512" s="186"/>
      <c r="Y512" s="186"/>
      <c r="Z512" s="186"/>
    </row>
    <row r="513" spans="1:26" ht="12.75" customHeight="1" x14ac:dyDescent="0.25">
      <c r="A513" s="186"/>
      <c r="B513" s="186"/>
      <c r="C513" s="186"/>
      <c r="D513" s="186"/>
      <c r="E513" s="186"/>
      <c r="F513" s="186"/>
      <c r="G513" s="186"/>
      <c r="H513" s="186"/>
      <c r="I513" s="186"/>
      <c r="J513" s="186"/>
      <c r="K513" s="186"/>
      <c r="L513" s="186"/>
      <c r="M513" s="186"/>
      <c r="N513" s="186"/>
      <c r="O513" s="186"/>
      <c r="P513" s="186"/>
      <c r="Q513" s="186"/>
      <c r="R513" s="186"/>
      <c r="S513" s="186"/>
      <c r="T513" s="186"/>
      <c r="U513" s="186"/>
      <c r="V513" s="186"/>
      <c r="W513" s="186"/>
      <c r="X513" s="186"/>
      <c r="Y513" s="186"/>
      <c r="Z513" s="186"/>
    </row>
    <row r="514" spans="1:26" ht="12.75" customHeight="1" x14ac:dyDescent="0.25">
      <c r="A514" s="186"/>
      <c r="B514" s="186"/>
      <c r="C514" s="186"/>
      <c r="D514" s="186"/>
      <c r="E514" s="186"/>
      <c r="F514" s="186"/>
      <c r="G514" s="186"/>
      <c r="H514" s="186"/>
      <c r="I514" s="186"/>
      <c r="J514" s="186"/>
      <c r="K514" s="186"/>
      <c r="L514" s="186"/>
      <c r="M514" s="186"/>
      <c r="N514" s="186"/>
      <c r="O514" s="186"/>
      <c r="P514" s="186"/>
      <c r="Q514" s="186"/>
      <c r="R514" s="186"/>
      <c r="S514" s="186"/>
      <c r="T514" s="186"/>
      <c r="U514" s="186"/>
      <c r="V514" s="186"/>
      <c r="W514" s="186"/>
      <c r="X514" s="186"/>
      <c r="Y514" s="186"/>
      <c r="Z514" s="186"/>
    </row>
    <row r="515" spans="1:26" ht="12.75" customHeight="1" x14ac:dyDescent="0.25">
      <c r="A515" s="186"/>
      <c r="B515" s="186"/>
      <c r="C515" s="186"/>
      <c r="D515" s="186"/>
      <c r="E515" s="186"/>
      <c r="F515" s="186"/>
      <c r="G515" s="186"/>
      <c r="H515" s="186"/>
      <c r="I515" s="186"/>
      <c r="J515" s="186"/>
      <c r="K515" s="186"/>
      <c r="L515" s="186"/>
      <c r="M515" s="186"/>
      <c r="N515" s="186"/>
      <c r="O515" s="186"/>
      <c r="P515" s="186"/>
      <c r="Q515" s="186"/>
      <c r="R515" s="186"/>
      <c r="S515" s="186"/>
      <c r="T515" s="186"/>
      <c r="U515" s="186"/>
      <c r="V515" s="186"/>
      <c r="W515" s="186"/>
      <c r="X515" s="186"/>
      <c r="Y515" s="186"/>
      <c r="Z515" s="186"/>
    </row>
    <row r="516" spans="1:26" ht="12.75" customHeight="1" x14ac:dyDescent="0.25">
      <c r="A516" s="186"/>
      <c r="B516" s="186"/>
      <c r="C516" s="186"/>
      <c r="D516" s="186"/>
      <c r="E516" s="186"/>
      <c r="F516" s="186"/>
      <c r="G516" s="186"/>
      <c r="H516" s="186"/>
      <c r="I516" s="186"/>
      <c r="J516" s="186"/>
      <c r="K516" s="186"/>
      <c r="L516" s="186"/>
      <c r="M516" s="186"/>
      <c r="N516" s="186"/>
      <c r="O516" s="186"/>
      <c r="P516" s="186"/>
      <c r="Q516" s="186"/>
      <c r="R516" s="186"/>
      <c r="S516" s="186"/>
      <c r="T516" s="186"/>
      <c r="U516" s="186"/>
      <c r="V516" s="186"/>
      <c r="W516" s="186"/>
      <c r="X516" s="186"/>
      <c r="Y516" s="186"/>
      <c r="Z516" s="186"/>
    </row>
    <row r="517" spans="1:26" ht="12.75" customHeight="1" x14ac:dyDescent="0.25">
      <c r="A517" s="186"/>
      <c r="B517" s="186"/>
      <c r="C517" s="186"/>
      <c r="D517" s="186"/>
      <c r="E517" s="186"/>
      <c r="F517" s="186"/>
      <c r="G517" s="186"/>
      <c r="H517" s="186"/>
      <c r="I517" s="186"/>
      <c r="J517" s="186"/>
      <c r="K517" s="186"/>
      <c r="L517" s="186"/>
      <c r="M517" s="186"/>
      <c r="N517" s="186"/>
      <c r="O517" s="186"/>
      <c r="P517" s="186"/>
      <c r="Q517" s="186"/>
      <c r="R517" s="186"/>
      <c r="S517" s="186"/>
      <c r="T517" s="186"/>
      <c r="U517" s="186"/>
      <c r="V517" s="186"/>
      <c r="W517" s="186"/>
      <c r="X517" s="186"/>
      <c r="Y517" s="186"/>
      <c r="Z517" s="186"/>
    </row>
    <row r="518" spans="1:26" ht="12.75" customHeight="1" x14ac:dyDescent="0.25">
      <c r="A518" s="186"/>
      <c r="B518" s="186"/>
      <c r="C518" s="186"/>
      <c r="D518" s="186"/>
      <c r="E518" s="186"/>
      <c r="F518" s="186"/>
      <c r="G518" s="186"/>
      <c r="H518" s="186"/>
      <c r="I518" s="186"/>
      <c r="J518" s="186"/>
      <c r="K518" s="186"/>
      <c r="L518" s="186"/>
      <c r="M518" s="186"/>
      <c r="N518" s="186"/>
      <c r="O518" s="186"/>
      <c r="P518" s="186"/>
      <c r="Q518" s="186"/>
      <c r="R518" s="186"/>
      <c r="S518" s="186"/>
      <c r="T518" s="186"/>
      <c r="U518" s="186"/>
      <c r="V518" s="186"/>
      <c r="W518" s="186"/>
      <c r="X518" s="186"/>
      <c r="Y518" s="186"/>
      <c r="Z518" s="186"/>
    </row>
    <row r="519" spans="1:26" ht="12.75" customHeight="1" x14ac:dyDescent="0.25">
      <c r="A519" s="186"/>
      <c r="B519" s="186"/>
      <c r="C519" s="186"/>
      <c r="D519" s="186"/>
      <c r="E519" s="186"/>
      <c r="F519" s="186"/>
      <c r="G519" s="186"/>
      <c r="H519" s="186"/>
      <c r="I519" s="186"/>
      <c r="J519" s="186"/>
      <c r="K519" s="186"/>
      <c r="L519" s="186"/>
      <c r="M519" s="186"/>
      <c r="N519" s="186"/>
      <c r="O519" s="186"/>
      <c r="P519" s="186"/>
      <c r="Q519" s="186"/>
      <c r="R519" s="186"/>
      <c r="S519" s="186"/>
      <c r="T519" s="186"/>
      <c r="U519" s="186"/>
      <c r="V519" s="186"/>
      <c r="W519" s="186"/>
      <c r="X519" s="186"/>
      <c r="Y519" s="186"/>
      <c r="Z519" s="186"/>
    </row>
    <row r="520" spans="1:26" ht="12.75" customHeight="1" x14ac:dyDescent="0.25">
      <c r="A520" s="186"/>
      <c r="B520" s="186"/>
      <c r="C520" s="186"/>
      <c r="D520" s="186"/>
      <c r="E520" s="186"/>
      <c r="F520" s="186"/>
      <c r="G520" s="186"/>
      <c r="H520" s="186"/>
      <c r="I520" s="186"/>
      <c r="J520" s="186"/>
      <c r="K520" s="186"/>
      <c r="L520" s="186"/>
      <c r="M520" s="186"/>
      <c r="N520" s="186"/>
      <c r="O520" s="186"/>
      <c r="P520" s="186"/>
      <c r="Q520" s="186"/>
      <c r="R520" s="186"/>
      <c r="S520" s="186"/>
      <c r="T520" s="186"/>
      <c r="U520" s="186"/>
      <c r="V520" s="186"/>
      <c r="W520" s="186"/>
      <c r="X520" s="186"/>
      <c r="Y520" s="186"/>
      <c r="Z520" s="186"/>
    </row>
    <row r="521" spans="1:26" ht="12.75" customHeight="1" x14ac:dyDescent="0.25">
      <c r="A521" s="186"/>
      <c r="B521" s="186"/>
      <c r="C521" s="186"/>
      <c r="D521" s="186"/>
      <c r="E521" s="186"/>
      <c r="F521" s="186"/>
      <c r="G521" s="186"/>
      <c r="H521" s="186"/>
      <c r="I521" s="186"/>
      <c r="J521" s="186"/>
      <c r="K521" s="186"/>
      <c r="L521" s="186"/>
      <c r="M521" s="186"/>
      <c r="N521" s="186"/>
      <c r="O521" s="186"/>
      <c r="P521" s="186"/>
      <c r="Q521" s="186"/>
      <c r="R521" s="186"/>
      <c r="S521" s="186"/>
      <c r="T521" s="186"/>
      <c r="U521" s="186"/>
      <c r="V521" s="186"/>
      <c r="W521" s="186"/>
      <c r="X521" s="186"/>
      <c r="Y521" s="186"/>
      <c r="Z521" s="186"/>
    </row>
    <row r="522" spans="1:26" ht="12.75" customHeight="1" x14ac:dyDescent="0.25">
      <c r="A522" s="186"/>
      <c r="B522" s="186"/>
      <c r="C522" s="186"/>
      <c r="D522" s="186"/>
      <c r="E522" s="186"/>
      <c r="F522" s="186"/>
      <c r="G522" s="186"/>
      <c r="H522" s="186"/>
      <c r="I522" s="186"/>
      <c r="J522" s="186"/>
      <c r="K522" s="186"/>
      <c r="L522" s="186"/>
      <c r="M522" s="186"/>
      <c r="N522" s="186"/>
      <c r="O522" s="186"/>
      <c r="P522" s="186"/>
      <c r="Q522" s="186"/>
      <c r="R522" s="186"/>
      <c r="S522" s="186"/>
      <c r="T522" s="186"/>
      <c r="U522" s="186"/>
      <c r="V522" s="186"/>
      <c r="W522" s="186"/>
      <c r="X522" s="186"/>
      <c r="Y522" s="186"/>
      <c r="Z522" s="186"/>
    </row>
    <row r="523" spans="1:26" ht="12.75" customHeight="1" x14ac:dyDescent="0.25">
      <c r="A523" s="186"/>
      <c r="B523" s="186"/>
      <c r="C523" s="186"/>
      <c r="D523" s="186"/>
      <c r="E523" s="186"/>
      <c r="F523" s="186"/>
      <c r="G523" s="186"/>
      <c r="H523" s="186"/>
      <c r="I523" s="186"/>
      <c r="J523" s="186"/>
      <c r="K523" s="186"/>
      <c r="L523" s="186"/>
      <c r="M523" s="186"/>
      <c r="N523" s="186"/>
      <c r="O523" s="186"/>
      <c r="P523" s="186"/>
      <c r="Q523" s="186"/>
      <c r="R523" s="186"/>
      <c r="S523" s="186"/>
      <c r="T523" s="186"/>
      <c r="U523" s="186"/>
      <c r="V523" s="186"/>
      <c r="W523" s="186"/>
      <c r="X523" s="186"/>
      <c r="Y523" s="186"/>
      <c r="Z523" s="186"/>
    </row>
    <row r="524" spans="1:26" ht="12.75" customHeight="1" x14ac:dyDescent="0.25">
      <c r="A524" s="186"/>
      <c r="B524" s="186"/>
      <c r="C524" s="186"/>
      <c r="D524" s="186"/>
      <c r="E524" s="186"/>
      <c r="F524" s="186"/>
      <c r="G524" s="186"/>
      <c r="H524" s="186"/>
      <c r="I524" s="186"/>
      <c r="J524" s="186"/>
      <c r="K524" s="186"/>
      <c r="L524" s="186"/>
      <c r="M524" s="186"/>
      <c r="N524" s="186"/>
      <c r="O524" s="186"/>
      <c r="P524" s="186"/>
      <c r="Q524" s="186"/>
      <c r="R524" s="186"/>
      <c r="S524" s="186"/>
      <c r="T524" s="186"/>
      <c r="U524" s="186"/>
      <c r="V524" s="186"/>
      <c r="W524" s="186"/>
      <c r="X524" s="186"/>
      <c r="Y524" s="186"/>
      <c r="Z524" s="186"/>
    </row>
    <row r="525" spans="1:26" ht="12.75" customHeight="1" x14ac:dyDescent="0.25">
      <c r="A525" s="186"/>
      <c r="B525" s="186"/>
      <c r="C525" s="186"/>
      <c r="D525" s="186"/>
      <c r="E525" s="186"/>
      <c r="F525" s="186"/>
      <c r="G525" s="186"/>
      <c r="H525" s="186"/>
      <c r="I525" s="186"/>
      <c r="J525" s="186"/>
      <c r="K525" s="186"/>
      <c r="L525" s="186"/>
      <c r="M525" s="186"/>
      <c r="N525" s="186"/>
      <c r="O525" s="186"/>
      <c r="P525" s="186"/>
      <c r="Q525" s="186"/>
      <c r="R525" s="186"/>
      <c r="S525" s="186"/>
      <c r="T525" s="186"/>
      <c r="U525" s="186"/>
      <c r="V525" s="186"/>
      <c r="W525" s="186"/>
      <c r="X525" s="186"/>
      <c r="Y525" s="186"/>
      <c r="Z525" s="186"/>
    </row>
    <row r="526" spans="1:26" ht="12.75" customHeight="1" x14ac:dyDescent="0.25">
      <c r="A526" s="186"/>
      <c r="B526" s="186"/>
      <c r="C526" s="186"/>
      <c r="D526" s="186"/>
      <c r="E526" s="186"/>
      <c r="F526" s="186"/>
      <c r="G526" s="186"/>
      <c r="H526" s="186"/>
      <c r="I526" s="186"/>
      <c r="J526" s="186"/>
      <c r="K526" s="186"/>
      <c r="L526" s="186"/>
      <c r="M526" s="186"/>
      <c r="N526" s="186"/>
      <c r="O526" s="186"/>
      <c r="P526" s="186"/>
      <c r="Q526" s="186"/>
      <c r="R526" s="186"/>
      <c r="S526" s="186"/>
      <c r="T526" s="186"/>
      <c r="U526" s="186"/>
      <c r="V526" s="186"/>
      <c r="W526" s="186"/>
      <c r="X526" s="186"/>
      <c r="Y526" s="186"/>
      <c r="Z526" s="186"/>
    </row>
    <row r="527" spans="1:26" ht="12.75" customHeight="1" x14ac:dyDescent="0.25">
      <c r="A527" s="186"/>
      <c r="B527" s="186"/>
      <c r="C527" s="186"/>
      <c r="D527" s="186"/>
      <c r="E527" s="186"/>
      <c r="F527" s="186"/>
      <c r="G527" s="186"/>
      <c r="H527" s="186"/>
      <c r="I527" s="186"/>
      <c r="J527" s="186"/>
      <c r="K527" s="186"/>
      <c r="L527" s="186"/>
      <c r="M527" s="186"/>
      <c r="N527" s="186"/>
      <c r="O527" s="186"/>
      <c r="P527" s="186"/>
      <c r="Q527" s="186"/>
      <c r="R527" s="186"/>
      <c r="S527" s="186"/>
      <c r="T527" s="186"/>
      <c r="U527" s="186"/>
      <c r="V527" s="186"/>
      <c r="W527" s="186"/>
      <c r="X527" s="186"/>
      <c r="Y527" s="186"/>
      <c r="Z527" s="186"/>
    </row>
    <row r="528" spans="1:26" ht="12.75" customHeight="1" x14ac:dyDescent="0.25">
      <c r="A528" s="186"/>
      <c r="B528" s="186"/>
      <c r="C528" s="186"/>
      <c r="D528" s="186"/>
      <c r="E528" s="186"/>
      <c r="F528" s="186"/>
      <c r="G528" s="186"/>
      <c r="H528" s="186"/>
      <c r="I528" s="186"/>
      <c r="J528" s="186"/>
      <c r="K528" s="186"/>
      <c r="L528" s="186"/>
      <c r="M528" s="186"/>
      <c r="N528" s="186"/>
      <c r="O528" s="186"/>
      <c r="P528" s="186"/>
      <c r="Q528" s="186"/>
      <c r="R528" s="186"/>
      <c r="S528" s="186"/>
      <c r="T528" s="186"/>
      <c r="U528" s="186"/>
      <c r="V528" s="186"/>
      <c r="W528" s="186"/>
      <c r="X528" s="186"/>
      <c r="Y528" s="186"/>
      <c r="Z528" s="186"/>
    </row>
    <row r="529" spans="1:26" ht="12.75" customHeight="1" x14ac:dyDescent="0.25">
      <c r="A529" s="186"/>
      <c r="B529" s="186"/>
      <c r="C529" s="186"/>
      <c r="D529" s="186"/>
      <c r="E529" s="186"/>
      <c r="F529" s="186"/>
      <c r="G529" s="186"/>
      <c r="H529" s="186"/>
      <c r="I529" s="186"/>
      <c r="J529" s="186"/>
      <c r="K529" s="186"/>
      <c r="L529" s="186"/>
      <c r="M529" s="186"/>
      <c r="N529" s="186"/>
      <c r="O529" s="186"/>
      <c r="P529" s="186"/>
      <c r="Q529" s="186"/>
      <c r="R529" s="186"/>
      <c r="S529" s="186"/>
      <c r="T529" s="186"/>
      <c r="U529" s="186"/>
      <c r="V529" s="186"/>
      <c r="W529" s="186"/>
      <c r="X529" s="186"/>
      <c r="Y529" s="186"/>
      <c r="Z529" s="186"/>
    </row>
    <row r="530" spans="1:26" ht="12.75" customHeight="1" x14ac:dyDescent="0.25">
      <c r="A530" s="186"/>
      <c r="B530" s="186"/>
      <c r="C530" s="186"/>
      <c r="D530" s="186"/>
      <c r="E530" s="186"/>
      <c r="F530" s="186"/>
      <c r="G530" s="186"/>
      <c r="H530" s="186"/>
      <c r="I530" s="186"/>
      <c r="J530" s="186"/>
      <c r="K530" s="186"/>
      <c r="L530" s="186"/>
      <c r="M530" s="186"/>
      <c r="N530" s="186"/>
      <c r="O530" s="186"/>
      <c r="P530" s="186"/>
      <c r="Q530" s="186"/>
      <c r="R530" s="186"/>
      <c r="S530" s="186"/>
      <c r="T530" s="186"/>
      <c r="U530" s="186"/>
      <c r="V530" s="186"/>
      <c r="W530" s="186"/>
      <c r="X530" s="186"/>
      <c r="Y530" s="186"/>
      <c r="Z530" s="186"/>
    </row>
    <row r="531" spans="1:26" ht="12.75" customHeight="1" x14ac:dyDescent="0.25">
      <c r="A531" s="186"/>
      <c r="B531" s="186"/>
      <c r="C531" s="186"/>
      <c r="D531" s="186"/>
      <c r="E531" s="186"/>
      <c r="F531" s="186"/>
      <c r="G531" s="186"/>
      <c r="H531" s="186"/>
      <c r="I531" s="186"/>
      <c r="J531" s="186"/>
      <c r="K531" s="186"/>
      <c r="L531" s="186"/>
      <c r="M531" s="186"/>
      <c r="N531" s="186"/>
      <c r="O531" s="186"/>
      <c r="P531" s="186"/>
      <c r="Q531" s="186"/>
      <c r="R531" s="186"/>
      <c r="S531" s="186"/>
      <c r="T531" s="186"/>
      <c r="U531" s="186"/>
      <c r="V531" s="186"/>
      <c r="W531" s="186"/>
      <c r="X531" s="186"/>
      <c r="Y531" s="186"/>
      <c r="Z531" s="186"/>
    </row>
    <row r="532" spans="1:26" ht="12.75" customHeight="1" x14ac:dyDescent="0.25">
      <c r="A532" s="186"/>
      <c r="B532" s="186"/>
      <c r="C532" s="186"/>
      <c r="D532" s="186"/>
      <c r="E532" s="186"/>
      <c r="F532" s="186"/>
      <c r="G532" s="186"/>
      <c r="H532" s="186"/>
      <c r="I532" s="186"/>
      <c r="J532" s="186"/>
      <c r="K532" s="186"/>
      <c r="L532" s="186"/>
      <c r="M532" s="186"/>
      <c r="N532" s="186"/>
      <c r="O532" s="186"/>
      <c r="P532" s="186"/>
      <c r="Q532" s="186"/>
      <c r="R532" s="186"/>
      <c r="S532" s="186"/>
      <c r="T532" s="186"/>
      <c r="U532" s="186"/>
      <c r="V532" s="186"/>
      <c r="W532" s="186"/>
      <c r="X532" s="186"/>
      <c r="Y532" s="186"/>
      <c r="Z532" s="186"/>
    </row>
    <row r="533" spans="1:26" ht="12.75" customHeight="1" x14ac:dyDescent="0.25">
      <c r="A533" s="186"/>
      <c r="B533" s="186"/>
      <c r="C533" s="186"/>
      <c r="D533" s="186"/>
      <c r="E533" s="186"/>
      <c r="F533" s="186"/>
      <c r="G533" s="186"/>
      <c r="H533" s="186"/>
      <c r="I533" s="186"/>
      <c r="J533" s="186"/>
      <c r="K533" s="186"/>
      <c r="L533" s="186"/>
      <c r="M533" s="186"/>
      <c r="N533" s="186"/>
      <c r="O533" s="186"/>
      <c r="P533" s="186"/>
      <c r="Q533" s="186"/>
      <c r="R533" s="186"/>
      <c r="S533" s="186"/>
      <c r="T533" s="186"/>
      <c r="U533" s="186"/>
      <c r="V533" s="186"/>
      <c r="W533" s="186"/>
      <c r="X533" s="186"/>
      <c r="Y533" s="186"/>
      <c r="Z533" s="186"/>
    </row>
    <row r="534" spans="1:26" ht="12.75" customHeight="1" x14ac:dyDescent="0.25">
      <c r="A534" s="186"/>
      <c r="B534" s="186"/>
      <c r="C534" s="186"/>
      <c r="D534" s="186"/>
      <c r="E534" s="186"/>
      <c r="F534" s="186"/>
      <c r="G534" s="186"/>
      <c r="H534" s="186"/>
      <c r="I534" s="186"/>
      <c r="J534" s="186"/>
      <c r="K534" s="186"/>
      <c r="L534" s="186"/>
      <c r="M534" s="186"/>
      <c r="N534" s="186"/>
      <c r="O534" s="186"/>
      <c r="P534" s="186"/>
      <c r="Q534" s="186"/>
      <c r="R534" s="186"/>
      <c r="S534" s="186"/>
      <c r="T534" s="186"/>
      <c r="U534" s="186"/>
      <c r="V534" s="186"/>
      <c r="W534" s="186"/>
      <c r="X534" s="186"/>
      <c r="Y534" s="186"/>
      <c r="Z534" s="186"/>
    </row>
    <row r="535" spans="1:26" ht="12.75" customHeight="1" x14ac:dyDescent="0.25">
      <c r="A535" s="186"/>
      <c r="B535" s="186"/>
      <c r="C535" s="186"/>
      <c r="D535" s="186"/>
      <c r="E535" s="186"/>
      <c r="F535" s="186"/>
      <c r="G535" s="186"/>
      <c r="H535" s="186"/>
      <c r="I535" s="186"/>
      <c r="J535" s="186"/>
      <c r="K535" s="186"/>
      <c r="L535" s="186"/>
      <c r="M535" s="186"/>
      <c r="N535" s="186"/>
      <c r="O535" s="186"/>
      <c r="P535" s="186"/>
      <c r="Q535" s="186"/>
      <c r="R535" s="186"/>
      <c r="S535" s="186"/>
      <c r="T535" s="186"/>
      <c r="U535" s="186"/>
      <c r="V535" s="186"/>
      <c r="W535" s="186"/>
      <c r="X535" s="186"/>
      <c r="Y535" s="186"/>
      <c r="Z535" s="186"/>
    </row>
    <row r="536" spans="1:26" ht="12.75" customHeight="1" x14ac:dyDescent="0.25">
      <c r="A536" s="186"/>
      <c r="B536" s="186"/>
      <c r="C536" s="186"/>
      <c r="D536" s="186"/>
      <c r="E536" s="186"/>
      <c r="F536" s="186"/>
      <c r="G536" s="186"/>
      <c r="H536" s="186"/>
      <c r="I536" s="186"/>
      <c r="J536" s="186"/>
      <c r="K536" s="186"/>
      <c r="L536" s="186"/>
      <c r="M536" s="186"/>
      <c r="N536" s="186"/>
      <c r="O536" s="186"/>
      <c r="P536" s="186"/>
      <c r="Q536" s="186"/>
      <c r="R536" s="186"/>
      <c r="S536" s="186"/>
      <c r="T536" s="186"/>
      <c r="U536" s="186"/>
      <c r="V536" s="186"/>
      <c r="W536" s="186"/>
      <c r="X536" s="186"/>
      <c r="Y536" s="186"/>
      <c r="Z536" s="186"/>
    </row>
    <row r="537" spans="1:26" ht="12.75" customHeight="1" x14ac:dyDescent="0.25">
      <c r="A537" s="186"/>
      <c r="B537" s="186"/>
      <c r="C537" s="186"/>
      <c r="D537" s="186"/>
      <c r="E537" s="186"/>
      <c r="F537" s="186"/>
      <c r="G537" s="186"/>
      <c r="H537" s="186"/>
      <c r="I537" s="186"/>
      <c r="J537" s="186"/>
      <c r="K537" s="186"/>
      <c r="L537" s="186"/>
      <c r="M537" s="186"/>
      <c r="N537" s="186"/>
      <c r="O537" s="186"/>
      <c r="P537" s="186"/>
      <c r="Q537" s="186"/>
      <c r="R537" s="186"/>
      <c r="S537" s="186"/>
      <c r="T537" s="186"/>
      <c r="U537" s="186"/>
      <c r="V537" s="186"/>
      <c r="W537" s="186"/>
      <c r="X537" s="186"/>
      <c r="Y537" s="186"/>
      <c r="Z537" s="186"/>
    </row>
    <row r="538" spans="1:26" ht="12.75" customHeight="1" x14ac:dyDescent="0.25">
      <c r="A538" s="186"/>
      <c r="B538" s="186"/>
      <c r="C538" s="186"/>
      <c r="D538" s="186"/>
      <c r="E538" s="186"/>
      <c r="F538" s="186"/>
      <c r="G538" s="186"/>
      <c r="H538" s="186"/>
      <c r="I538" s="186"/>
      <c r="J538" s="186"/>
      <c r="K538" s="186"/>
      <c r="L538" s="186"/>
      <c r="M538" s="186"/>
      <c r="N538" s="186"/>
      <c r="O538" s="186"/>
      <c r="P538" s="186"/>
      <c r="Q538" s="186"/>
      <c r="R538" s="186"/>
      <c r="S538" s="186"/>
      <c r="T538" s="186"/>
      <c r="U538" s="186"/>
      <c r="V538" s="186"/>
      <c r="W538" s="186"/>
      <c r="X538" s="186"/>
      <c r="Y538" s="186"/>
      <c r="Z538" s="186"/>
    </row>
    <row r="539" spans="1:26" ht="12.75" customHeight="1" x14ac:dyDescent="0.25">
      <c r="A539" s="186"/>
      <c r="B539" s="186"/>
      <c r="C539" s="186"/>
      <c r="D539" s="186"/>
      <c r="E539" s="186"/>
      <c r="F539" s="186"/>
      <c r="G539" s="186"/>
      <c r="H539" s="186"/>
      <c r="I539" s="186"/>
      <c r="J539" s="186"/>
      <c r="K539" s="186"/>
      <c r="L539" s="186"/>
      <c r="M539" s="186"/>
      <c r="N539" s="186"/>
      <c r="O539" s="186"/>
      <c r="P539" s="186"/>
      <c r="Q539" s="186"/>
      <c r="R539" s="186"/>
      <c r="S539" s="186"/>
      <c r="T539" s="186"/>
      <c r="U539" s="186"/>
      <c r="V539" s="186"/>
      <c r="W539" s="186"/>
      <c r="X539" s="186"/>
      <c r="Y539" s="186"/>
      <c r="Z539" s="186"/>
    </row>
    <row r="540" spans="1:26" ht="12.75" customHeight="1" x14ac:dyDescent="0.25">
      <c r="A540" s="186"/>
      <c r="B540" s="186"/>
      <c r="C540" s="186"/>
      <c r="D540" s="186"/>
      <c r="E540" s="186"/>
      <c r="F540" s="186"/>
      <c r="G540" s="186"/>
      <c r="H540" s="186"/>
      <c r="I540" s="186"/>
      <c r="J540" s="186"/>
      <c r="K540" s="186"/>
      <c r="L540" s="186"/>
      <c r="M540" s="186"/>
      <c r="N540" s="186"/>
      <c r="O540" s="186"/>
      <c r="P540" s="186"/>
      <c r="Q540" s="186"/>
      <c r="R540" s="186"/>
      <c r="S540" s="186"/>
      <c r="T540" s="186"/>
      <c r="U540" s="186"/>
      <c r="V540" s="186"/>
      <c r="W540" s="186"/>
      <c r="X540" s="186"/>
      <c r="Y540" s="186"/>
      <c r="Z540" s="186"/>
    </row>
    <row r="541" spans="1:26" ht="12.75" customHeight="1" x14ac:dyDescent="0.25">
      <c r="A541" s="186"/>
      <c r="B541" s="186"/>
      <c r="C541" s="186"/>
      <c r="D541" s="186"/>
      <c r="E541" s="186"/>
      <c r="F541" s="186"/>
      <c r="G541" s="186"/>
      <c r="H541" s="186"/>
      <c r="I541" s="186"/>
      <c r="J541" s="186"/>
      <c r="K541" s="186"/>
      <c r="L541" s="186"/>
      <c r="M541" s="186"/>
      <c r="N541" s="186"/>
      <c r="O541" s="186"/>
      <c r="P541" s="186"/>
      <c r="Q541" s="186"/>
      <c r="R541" s="186"/>
      <c r="S541" s="186"/>
      <c r="T541" s="186"/>
      <c r="U541" s="186"/>
      <c r="V541" s="186"/>
      <c r="W541" s="186"/>
      <c r="X541" s="186"/>
      <c r="Y541" s="186"/>
      <c r="Z541" s="186"/>
    </row>
    <row r="542" spans="1:26" ht="12.75" customHeight="1" x14ac:dyDescent="0.25">
      <c r="A542" s="186"/>
      <c r="B542" s="186"/>
      <c r="C542" s="186"/>
      <c r="D542" s="186"/>
      <c r="E542" s="186"/>
      <c r="F542" s="186"/>
      <c r="G542" s="186"/>
      <c r="H542" s="186"/>
      <c r="I542" s="186"/>
      <c r="J542" s="186"/>
      <c r="K542" s="186"/>
      <c r="L542" s="186"/>
      <c r="M542" s="186"/>
      <c r="N542" s="186"/>
      <c r="O542" s="186"/>
      <c r="P542" s="186"/>
      <c r="Q542" s="186"/>
      <c r="R542" s="186"/>
      <c r="S542" s="186"/>
      <c r="T542" s="186"/>
      <c r="U542" s="186"/>
      <c r="V542" s="186"/>
      <c r="W542" s="186"/>
      <c r="X542" s="186"/>
      <c r="Y542" s="186"/>
      <c r="Z542" s="186"/>
    </row>
    <row r="543" spans="1:26" ht="12.75" customHeight="1" x14ac:dyDescent="0.25">
      <c r="A543" s="186"/>
      <c r="B543" s="186"/>
      <c r="C543" s="186"/>
      <c r="D543" s="186"/>
      <c r="E543" s="186"/>
      <c r="F543" s="186"/>
      <c r="G543" s="186"/>
      <c r="H543" s="186"/>
      <c r="I543" s="186"/>
      <c r="J543" s="186"/>
      <c r="K543" s="186"/>
      <c r="L543" s="186"/>
      <c r="M543" s="186"/>
      <c r="N543" s="186"/>
      <c r="O543" s="186"/>
      <c r="P543" s="186"/>
      <c r="Q543" s="186"/>
      <c r="R543" s="186"/>
      <c r="S543" s="186"/>
      <c r="T543" s="186"/>
      <c r="U543" s="186"/>
      <c r="V543" s="186"/>
      <c r="W543" s="186"/>
      <c r="X543" s="186"/>
      <c r="Y543" s="186"/>
      <c r="Z543" s="186"/>
    </row>
    <row r="544" spans="1:26" ht="12.75" customHeight="1" x14ac:dyDescent="0.25">
      <c r="A544" s="186"/>
      <c r="B544" s="186"/>
      <c r="C544" s="186"/>
      <c r="D544" s="186"/>
      <c r="E544" s="186"/>
      <c r="F544" s="186"/>
      <c r="G544" s="186"/>
      <c r="H544" s="186"/>
      <c r="I544" s="186"/>
      <c r="J544" s="186"/>
      <c r="K544" s="186"/>
      <c r="L544" s="186"/>
      <c r="M544" s="186"/>
      <c r="N544" s="186"/>
      <c r="O544" s="186"/>
      <c r="P544" s="186"/>
      <c r="Q544" s="186"/>
      <c r="R544" s="186"/>
      <c r="S544" s="186"/>
      <c r="T544" s="186"/>
      <c r="U544" s="186"/>
      <c r="V544" s="186"/>
      <c r="W544" s="186"/>
      <c r="X544" s="186"/>
      <c r="Y544" s="186"/>
      <c r="Z544" s="186"/>
    </row>
    <row r="545" spans="1:26" ht="12.75" customHeight="1" x14ac:dyDescent="0.25">
      <c r="A545" s="186"/>
      <c r="B545" s="186"/>
      <c r="C545" s="186"/>
      <c r="D545" s="186"/>
      <c r="E545" s="186"/>
      <c r="F545" s="186"/>
      <c r="G545" s="186"/>
      <c r="H545" s="186"/>
      <c r="I545" s="186"/>
      <c r="J545" s="186"/>
      <c r="K545" s="186"/>
      <c r="L545" s="186"/>
      <c r="M545" s="186"/>
      <c r="N545" s="186"/>
      <c r="O545" s="186"/>
      <c r="P545" s="186"/>
      <c r="Q545" s="186"/>
      <c r="R545" s="186"/>
      <c r="S545" s="186"/>
      <c r="T545" s="186"/>
      <c r="U545" s="186"/>
      <c r="V545" s="186"/>
      <c r="W545" s="186"/>
      <c r="X545" s="186"/>
      <c r="Y545" s="186"/>
      <c r="Z545" s="186"/>
    </row>
    <row r="546" spans="1:26" ht="12.75" customHeight="1" x14ac:dyDescent="0.25">
      <c r="A546" s="186"/>
      <c r="B546" s="186"/>
      <c r="C546" s="186"/>
      <c r="D546" s="186"/>
      <c r="E546" s="186"/>
      <c r="F546" s="186"/>
      <c r="G546" s="186"/>
      <c r="H546" s="186"/>
      <c r="I546" s="186"/>
      <c r="J546" s="186"/>
      <c r="K546" s="186"/>
      <c r="L546" s="186"/>
      <c r="M546" s="186"/>
      <c r="N546" s="186"/>
      <c r="O546" s="186"/>
      <c r="P546" s="186"/>
      <c r="Q546" s="186"/>
      <c r="R546" s="186"/>
      <c r="S546" s="186"/>
      <c r="T546" s="186"/>
      <c r="U546" s="186"/>
      <c r="V546" s="186"/>
      <c r="W546" s="186"/>
      <c r="X546" s="186"/>
      <c r="Y546" s="186"/>
      <c r="Z546" s="186"/>
    </row>
    <row r="547" spans="1:26" ht="12.75" customHeight="1" x14ac:dyDescent="0.25">
      <c r="A547" s="186"/>
      <c r="B547" s="186"/>
      <c r="C547" s="186"/>
      <c r="D547" s="186"/>
      <c r="E547" s="186"/>
      <c r="F547" s="186"/>
      <c r="G547" s="186"/>
      <c r="H547" s="186"/>
      <c r="I547" s="186"/>
      <c r="J547" s="186"/>
      <c r="K547" s="186"/>
      <c r="L547" s="186"/>
      <c r="M547" s="186"/>
      <c r="N547" s="186"/>
      <c r="O547" s="186"/>
      <c r="P547" s="186"/>
      <c r="Q547" s="186"/>
      <c r="R547" s="186"/>
      <c r="S547" s="186"/>
      <c r="T547" s="186"/>
      <c r="U547" s="186"/>
      <c r="V547" s="186"/>
      <c r="W547" s="186"/>
      <c r="X547" s="186"/>
      <c r="Y547" s="186"/>
      <c r="Z547" s="186"/>
    </row>
    <row r="548" spans="1:26" ht="12.75" customHeight="1" x14ac:dyDescent="0.25">
      <c r="A548" s="186"/>
      <c r="B548" s="186"/>
      <c r="C548" s="186"/>
      <c r="D548" s="186"/>
      <c r="E548" s="186"/>
      <c r="F548" s="186"/>
      <c r="G548" s="186"/>
      <c r="H548" s="186"/>
      <c r="I548" s="186"/>
      <c r="J548" s="186"/>
      <c r="K548" s="186"/>
      <c r="L548" s="186"/>
      <c r="M548" s="186"/>
      <c r="N548" s="186"/>
      <c r="O548" s="186"/>
      <c r="P548" s="186"/>
      <c r="Q548" s="186"/>
      <c r="R548" s="186"/>
      <c r="S548" s="186"/>
      <c r="T548" s="186"/>
      <c r="U548" s="186"/>
      <c r="V548" s="186"/>
      <c r="W548" s="186"/>
      <c r="X548" s="186"/>
      <c r="Y548" s="186"/>
      <c r="Z548" s="186"/>
    </row>
    <row r="549" spans="1:26" ht="12.75" customHeight="1" x14ac:dyDescent="0.25">
      <c r="A549" s="186"/>
      <c r="B549" s="186"/>
      <c r="C549" s="186"/>
      <c r="D549" s="186"/>
      <c r="E549" s="186"/>
      <c r="F549" s="186"/>
      <c r="G549" s="186"/>
      <c r="H549" s="186"/>
      <c r="I549" s="186"/>
      <c r="J549" s="186"/>
      <c r="K549" s="186"/>
      <c r="L549" s="186"/>
      <c r="M549" s="186"/>
      <c r="N549" s="186"/>
      <c r="O549" s="186"/>
      <c r="P549" s="186"/>
      <c r="Q549" s="186"/>
      <c r="R549" s="186"/>
      <c r="S549" s="186"/>
      <c r="T549" s="186"/>
      <c r="U549" s="186"/>
      <c r="V549" s="186"/>
      <c r="W549" s="186"/>
      <c r="X549" s="186"/>
      <c r="Y549" s="186"/>
      <c r="Z549" s="186"/>
    </row>
    <row r="550" spans="1:26" ht="12.75" customHeight="1" x14ac:dyDescent="0.25">
      <c r="A550" s="186"/>
      <c r="B550" s="186"/>
      <c r="C550" s="186"/>
      <c r="D550" s="186"/>
      <c r="E550" s="186"/>
      <c r="F550" s="186"/>
      <c r="G550" s="186"/>
      <c r="H550" s="186"/>
      <c r="I550" s="186"/>
      <c r="J550" s="186"/>
      <c r="K550" s="186"/>
      <c r="L550" s="186"/>
      <c r="M550" s="186"/>
      <c r="N550" s="186"/>
      <c r="O550" s="186"/>
      <c r="P550" s="186"/>
      <c r="Q550" s="186"/>
      <c r="R550" s="186"/>
      <c r="S550" s="186"/>
      <c r="T550" s="186"/>
      <c r="U550" s="186"/>
      <c r="V550" s="186"/>
      <c r="W550" s="186"/>
      <c r="X550" s="186"/>
      <c r="Y550" s="186"/>
      <c r="Z550" s="186"/>
    </row>
    <row r="551" spans="1:26" ht="12.75" customHeight="1" x14ac:dyDescent="0.25">
      <c r="A551" s="186"/>
      <c r="B551" s="186"/>
      <c r="C551" s="186"/>
      <c r="D551" s="186"/>
      <c r="E551" s="186"/>
      <c r="F551" s="186"/>
      <c r="G551" s="186"/>
      <c r="H551" s="186"/>
      <c r="I551" s="186"/>
      <c r="J551" s="186"/>
      <c r="K551" s="186"/>
      <c r="L551" s="186"/>
      <c r="M551" s="186"/>
      <c r="N551" s="186"/>
      <c r="O551" s="186"/>
      <c r="P551" s="186"/>
      <c r="Q551" s="186"/>
      <c r="R551" s="186"/>
      <c r="S551" s="186"/>
      <c r="T551" s="186"/>
      <c r="U551" s="186"/>
      <c r="V551" s="186"/>
      <c r="W551" s="186"/>
      <c r="X551" s="186"/>
      <c r="Y551" s="186"/>
      <c r="Z551" s="186"/>
    </row>
    <row r="552" spans="1:26" ht="12.75" customHeight="1" x14ac:dyDescent="0.25">
      <c r="A552" s="186"/>
      <c r="B552" s="186"/>
      <c r="C552" s="186"/>
      <c r="D552" s="186"/>
      <c r="E552" s="186"/>
      <c r="F552" s="186"/>
      <c r="G552" s="186"/>
      <c r="H552" s="186"/>
      <c r="I552" s="186"/>
      <c r="J552" s="186"/>
      <c r="K552" s="186"/>
      <c r="L552" s="186"/>
      <c r="M552" s="186"/>
      <c r="N552" s="186"/>
      <c r="O552" s="186"/>
      <c r="P552" s="186"/>
      <c r="Q552" s="186"/>
      <c r="R552" s="186"/>
      <c r="S552" s="186"/>
      <c r="T552" s="186"/>
      <c r="U552" s="186"/>
      <c r="V552" s="186"/>
      <c r="W552" s="186"/>
      <c r="X552" s="186"/>
      <c r="Y552" s="186"/>
      <c r="Z552" s="186"/>
    </row>
    <row r="553" spans="1:26" ht="12.75" customHeight="1" x14ac:dyDescent="0.25">
      <c r="A553" s="186"/>
      <c r="B553" s="186"/>
      <c r="C553" s="186"/>
      <c r="D553" s="186"/>
      <c r="E553" s="186"/>
      <c r="F553" s="186"/>
      <c r="G553" s="186"/>
      <c r="H553" s="186"/>
      <c r="I553" s="186"/>
      <c r="J553" s="186"/>
      <c r="K553" s="186"/>
      <c r="L553" s="186"/>
      <c r="M553" s="186"/>
      <c r="N553" s="186"/>
      <c r="O553" s="186"/>
      <c r="P553" s="186"/>
      <c r="Q553" s="186"/>
      <c r="R553" s="186"/>
      <c r="S553" s="186"/>
      <c r="T553" s="186"/>
      <c r="U553" s="186"/>
      <c r="V553" s="186"/>
      <c r="W553" s="186"/>
      <c r="X553" s="186"/>
      <c r="Y553" s="186"/>
      <c r="Z553" s="186"/>
    </row>
    <row r="554" spans="1:26" ht="12.75" customHeight="1" x14ac:dyDescent="0.25">
      <c r="A554" s="186"/>
      <c r="B554" s="186"/>
      <c r="C554" s="186"/>
      <c r="D554" s="186"/>
      <c r="E554" s="186"/>
      <c r="F554" s="186"/>
      <c r="G554" s="186"/>
      <c r="H554" s="186"/>
      <c r="I554" s="186"/>
      <c r="J554" s="186"/>
      <c r="K554" s="186"/>
      <c r="L554" s="186"/>
      <c r="M554" s="186"/>
      <c r="N554" s="186"/>
      <c r="O554" s="186"/>
      <c r="P554" s="186"/>
      <c r="Q554" s="186"/>
      <c r="R554" s="186"/>
      <c r="S554" s="186"/>
      <c r="T554" s="186"/>
      <c r="U554" s="186"/>
      <c r="V554" s="186"/>
      <c r="W554" s="186"/>
      <c r="X554" s="186"/>
      <c r="Y554" s="186"/>
      <c r="Z554" s="186"/>
    </row>
    <row r="555" spans="1:26" ht="12.75" customHeight="1" x14ac:dyDescent="0.25">
      <c r="A555" s="186"/>
      <c r="B555" s="186"/>
      <c r="C555" s="186"/>
      <c r="D555" s="186"/>
      <c r="E555" s="186"/>
      <c r="F555" s="186"/>
      <c r="G555" s="186"/>
      <c r="H555" s="186"/>
      <c r="I555" s="186"/>
      <c r="J555" s="186"/>
      <c r="K555" s="186"/>
      <c r="L555" s="186"/>
      <c r="M555" s="186"/>
      <c r="N555" s="186"/>
      <c r="O555" s="186"/>
      <c r="P555" s="186"/>
      <c r="Q555" s="186"/>
      <c r="R555" s="186"/>
      <c r="S555" s="186"/>
      <c r="T555" s="186"/>
      <c r="U555" s="186"/>
      <c r="V555" s="186"/>
      <c r="W555" s="186"/>
      <c r="X555" s="186"/>
      <c r="Y555" s="186"/>
      <c r="Z555" s="186"/>
    </row>
    <row r="556" spans="1:26" ht="12.75" customHeight="1" x14ac:dyDescent="0.25">
      <c r="A556" s="186"/>
      <c r="B556" s="186"/>
      <c r="C556" s="186"/>
      <c r="D556" s="186"/>
      <c r="E556" s="186"/>
      <c r="F556" s="186"/>
      <c r="G556" s="186"/>
      <c r="H556" s="186"/>
      <c r="I556" s="186"/>
      <c r="J556" s="186"/>
      <c r="K556" s="186"/>
      <c r="L556" s="186"/>
      <c r="M556" s="186"/>
      <c r="N556" s="186"/>
      <c r="O556" s="186"/>
      <c r="P556" s="186"/>
      <c r="Q556" s="186"/>
      <c r="R556" s="186"/>
      <c r="S556" s="186"/>
      <c r="T556" s="186"/>
      <c r="U556" s="186"/>
      <c r="V556" s="186"/>
      <c r="W556" s="186"/>
      <c r="X556" s="186"/>
      <c r="Y556" s="186"/>
      <c r="Z556" s="186"/>
    </row>
    <row r="557" spans="1:26" ht="12.75" customHeight="1" x14ac:dyDescent="0.25">
      <c r="A557" s="186"/>
      <c r="B557" s="186"/>
      <c r="C557" s="186"/>
      <c r="D557" s="186"/>
      <c r="E557" s="186"/>
      <c r="F557" s="186"/>
      <c r="G557" s="186"/>
      <c r="H557" s="186"/>
      <c r="I557" s="186"/>
      <c r="J557" s="186"/>
      <c r="K557" s="186"/>
      <c r="L557" s="186"/>
      <c r="M557" s="186"/>
      <c r="N557" s="186"/>
      <c r="O557" s="186"/>
      <c r="P557" s="186"/>
      <c r="Q557" s="186"/>
      <c r="R557" s="186"/>
      <c r="S557" s="186"/>
      <c r="T557" s="186"/>
      <c r="U557" s="186"/>
      <c r="V557" s="186"/>
      <c r="W557" s="186"/>
      <c r="X557" s="186"/>
      <c r="Y557" s="186"/>
      <c r="Z557" s="186"/>
    </row>
    <row r="558" spans="1:26" ht="12.75" customHeight="1" x14ac:dyDescent="0.25">
      <c r="A558" s="186"/>
      <c r="B558" s="186"/>
      <c r="C558" s="186"/>
      <c r="D558" s="186"/>
      <c r="E558" s="186"/>
      <c r="F558" s="186"/>
      <c r="G558" s="186"/>
      <c r="H558" s="186"/>
      <c r="I558" s="186"/>
      <c r="J558" s="186"/>
      <c r="K558" s="186"/>
      <c r="L558" s="186"/>
      <c r="M558" s="186"/>
      <c r="N558" s="186"/>
      <c r="O558" s="186"/>
      <c r="P558" s="186"/>
      <c r="Q558" s="186"/>
      <c r="R558" s="186"/>
      <c r="S558" s="186"/>
      <c r="T558" s="186"/>
      <c r="U558" s="186"/>
      <c r="V558" s="186"/>
      <c r="W558" s="186"/>
      <c r="X558" s="186"/>
      <c r="Y558" s="186"/>
      <c r="Z558" s="186"/>
    </row>
    <row r="559" spans="1:26" ht="12.75" customHeight="1" x14ac:dyDescent="0.25">
      <c r="A559" s="186"/>
      <c r="B559" s="186"/>
      <c r="C559" s="186"/>
      <c r="D559" s="186"/>
      <c r="E559" s="186"/>
      <c r="F559" s="186"/>
      <c r="G559" s="186"/>
      <c r="H559" s="186"/>
      <c r="I559" s="186"/>
      <c r="J559" s="186"/>
      <c r="K559" s="186"/>
      <c r="L559" s="186"/>
      <c r="M559" s="186"/>
      <c r="N559" s="186"/>
      <c r="O559" s="186"/>
      <c r="P559" s="186"/>
      <c r="Q559" s="186"/>
      <c r="R559" s="186"/>
      <c r="S559" s="186"/>
      <c r="T559" s="186"/>
      <c r="U559" s="186"/>
      <c r="V559" s="186"/>
      <c r="W559" s="186"/>
      <c r="X559" s="186"/>
      <c r="Y559" s="186"/>
      <c r="Z559" s="186"/>
    </row>
    <row r="560" spans="1:26" ht="12.75" customHeight="1" x14ac:dyDescent="0.25">
      <c r="A560" s="186"/>
      <c r="B560" s="186"/>
      <c r="C560" s="186"/>
      <c r="D560" s="186"/>
      <c r="E560" s="186"/>
      <c r="F560" s="186"/>
      <c r="G560" s="186"/>
      <c r="H560" s="186"/>
      <c r="I560" s="186"/>
      <c r="J560" s="186"/>
      <c r="K560" s="186"/>
      <c r="L560" s="186"/>
      <c r="M560" s="186"/>
      <c r="N560" s="186"/>
      <c r="O560" s="186"/>
      <c r="P560" s="186"/>
      <c r="Q560" s="186"/>
      <c r="R560" s="186"/>
      <c r="S560" s="186"/>
      <c r="T560" s="186"/>
      <c r="U560" s="186"/>
      <c r="V560" s="186"/>
      <c r="W560" s="186"/>
      <c r="X560" s="186"/>
      <c r="Y560" s="186"/>
      <c r="Z560" s="186"/>
    </row>
    <row r="561" spans="1:26" ht="12.75" customHeight="1" x14ac:dyDescent="0.25">
      <c r="A561" s="186"/>
      <c r="B561" s="186"/>
      <c r="C561" s="186"/>
      <c r="D561" s="186"/>
      <c r="E561" s="186"/>
      <c r="F561" s="186"/>
      <c r="G561" s="186"/>
      <c r="H561" s="186"/>
      <c r="I561" s="186"/>
      <c r="J561" s="186"/>
      <c r="K561" s="186"/>
      <c r="L561" s="186"/>
      <c r="M561" s="186"/>
      <c r="N561" s="186"/>
      <c r="O561" s="186"/>
      <c r="P561" s="186"/>
      <c r="Q561" s="186"/>
      <c r="R561" s="186"/>
      <c r="S561" s="186"/>
      <c r="T561" s="186"/>
      <c r="U561" s="186"/>
      <c r="V561" s="186"/>
      <c r="W561" s="186"/>
      <c r="X561" s="186"/>
      <c r="Y561" s="186"/>
      <c r="Z561" s="186"/>
    </row>
    <row r="562" spans="1:26" ht="12.75" customHeight="1" x14ac:dyDescent="0.25">
      <c r="A562" s="186"/>
      <c r="B562" s="186"/>
      <c r="C562" s="186"/>
      <c r="D562" s="186"/>
      <c r="E562" s="186"/>
      <c r="F562" s="186"/>
      <c r="G562" s="186"/>
      <c r="H562" s="186"/>
      <c r="I562" s="186"/>
      <c r="J562" s="186"/>
      <c r="K562" s="186"/>
      <c r="L562" s="186"/>
      <c r="M562" s="186"/>
      <c r="N562" s="186"/>
      <c r="O562" s="186"/>
      <c r="P562" s="186"/>
      <c r="Q562" s="186"/>
      <c r="R562" s="186"/>
      <c r="S562" s="186"/>
      <c r="T562" s="186"/>
      <c r="U562" s="186"/>
      <c r="V562" s="186"/>
      <c r="W562" s="186"/>
      <c r="X562" s="186"/>
      <c r="Y562" s="186"/>
      <c r="Z562" s="186"/>
    </row>
    <row r="563" spans="1:26" ht="12.75" customHeight="1" x14ac:dyDescent="0.25">
      <c r="A563" s="186"/>
      <c r="B563" s="186"/>
      <c r="C563" s="186"/>
      <c r="D563" s="186"/>
      <c r="E563" s="186"/>
      <c r="F563" s="186"/>
      <c r="G563" s="186"/>
      <c r="H563" s="186"/>
      <c r="I563" s="186"/>
      <c r="J563" s="186"/>
      <c r="K563" s="186"/>
      <c r="L563" s="186"/>
      <c r="M563" s="186"/>
      <c r="N563" s="186"/>
      <c r="O563" s="186"/>
      <c r="P563" s="186"/>
      <c r="Q563" s="186"/>
      <c r="R563" s="186"/>
      <c r="S563" s="186"/>
      <c r="T563" s="186"/>
      <c r="U563" s="186"/>
      <c r="V563" s="186"/>
      <c r="W563" s="186"/>
      <c r="X563" s="186"/>
      <c r="Y563" s="186"/>
      <c r="Z563" s="186"/>
    </row>
    <row r="564" spans="1:26" ht="12.75" customHeight="1" x14ac:dyDescent="0.25">
      <c r="A564" s="186"/>
      <c r="B564" s="186"/>
      <c r="C564" s="186"/>
      <c r="D564" s="186"/>
      <c r="E564" s="186"/>
      <c r="F564" s="186"/>
      <c r="G564" s="186"/>
      <c r="H564" s="186"/>
      <c r="I564" s="186"/>
      <c r="J564" s="186"/>
      <c r="K564" s="186"/>
      <c r="L564" s="186"/>
      <c r="M564" s="186"/>
      <c r="N564" s="186"/>
      <c r="O564" s="186"/>
      <c r="P564" s="186"/>
      <c r="Q564" s="186"/>
      <c r="R564" s="186"/>
      <c r="S564" s="186"/>
      <c r="T564" s="186"/>
      <c r="U564" s="186"/>
      <c r="V564" s="186"/>
      <c r="W564" s="186"/>
      <c r="X564" s="186"/>
      <c r="Y564" s="186"/>
      <c r="Z564" s="186"/>
    </row>
    <row r="565" spans="1:26" ht="12.75" customHeight="1" x14ac:dyDescent="0.25">
      <c r="A565" s="186"/>
      <c r="B565" s="186"/>
      <c r="C565" s="186"/>
      <c r="D565" s="186"/>
      <c r="E565" s="186"/>
      <c r="F565" s="186"/>
      <c r="G565" s="186"/>
      <c r="H565" s="186"/>
      <c r="I565" s="186"/>
      <c r="J565" s="186"/>
      <c r="K565" s="186"/>
      <c r="L565" s="186"/>
      <c r="M565" s="186"/>
      <c r="N565" s="186"/>
      <c r="O565" s="186"/>
      <c r="P565" s="186"/>
      <c r="Q565" s="186"/>
      <c r="R565" s="186"/>
      <c r="S565" s="186"/>
      <c r="T565" s="186"/>
      <c r="U565" s="186"/>
      <c r="V565" s="186"/>
      <c r="W565" s="186"/>
      <c r="X565" s="186"/>
      <c r="Y565" s="186"/>
      <c r="Z565" s="186"/>
    </row>
    <row r="566" spans="1:26" ht="12.75" customHeight="1" x14ac:dyDescent="0.25">
      <c r="A566" s="186"/>
      <c r="B566" s="186"/>
      <c r="C566" s="186"/>
      <c r="D566" s="186"/>
      <c r="E566" s="186"/>
      <c r="F566" s="186"/>
      <c r="G566" s="186"/>
      <c r="H566" s="186"/>
      <c r="I566" s="186"/>
      <c r="J566" s="186"/>
      <c r="K566" s="186"/>
      <c r="L566" s="186"/>
      <c r="M566" s="186"/>
      <c r="N566" s="186"/>
      <c r="O566" s="186"/>
      <c r="P566" s="186"/>
      <c r="Q566" s="186"/>
      <c r="R566" s="186"/>
      <c r="S566" s="186"/>
      <c r="T566" s="186"/>
      <c r="U566" s="186"/>
      <c r="V566" s="186"/>
      <c r="W566" s="186"/>
      <c r="X566" s="186"/>
      <c r="Y566" s="186"/>
      <c r="Z566" s="186"/>
    </row>
    <row r="567" spans="1:26" ht="12.75" customHeight="1" x14ac:dyDescent="0.25">
      <c r="A567" s="186"/>
      <c r="B567" s="186"/>
      <c r="C567" s="186"/>
      <c r="D567" s="186"/>
      <c r="E567" s="186"/>
      <c r="F567" s="186"/>
      <c r="G567" s="186"/>
      <c r="H567" s="186"/>
      <c r="I567" s="186"/>
      <c r="J567" s="186"/>
      <c r="K567" s="186"/>
      <c r="L567" s="186"/>
      <c r="M567" s="186"/>
      <c r="N567" s="186"/>
      <c r="O567" s="186"/>
      <c r="P567" s="186"/>
      <c r="Q567" s="186"/>
      <c r="R567" s="186"/>
      <c r="S567" s="186"/>
      <c r="T567" s="186"/>
      <c r="U567" s="186"/>
      <c r="V567" s="186"/>
      <c r="W567" s="186"/>
      <c r="X567" s="186"/>
      <c r="Y567" s="186"/>
      <c r="Z567" s="186"/>
    </row>
    <row r="568" spans="1:26" ht="12.75" customHeight="1" x14ac:dyDescent="0.25">
      <c r="A568" s="186"/>
      <c r="B568" s="186"/>
      <c r="C568" s="186"/>
      <c r="D568" s="186"/>
      <c r="E568" s="186"/>
      <c r="F568" s="186"/>
      <c r="G568" s="186"/>
      <c r="H568" s="186"/>
      <c r="I568" s="186"/>
      <c r="J568" s="186"/>
      <c r="K568" s="186"/>
      <c r="L568" s="186"/>
      <c r="M568" s="186"/>
      <c r="N568" s="186"/>
      <c r="O568" s="186"/>
      <c r="P568" s="186"/>
      <c r="Q568" s="186"/>
      <c r="R568" s="186"/>
      <c r="S568" s="186"/>
      <c r="T568" s="186"/>
      <c r="U568" s="186"/>
      <c r="V568" s="186"/>
      <c r="W568" s="186"/>
      <c r="X568" s="186"/>
      <c r="Y568" s="186"/>
      <c r="Z568" s="186"/>
    </row>
    <row r="569" spans="1:26" ht="12.75" customHeight="1" x14ac:dyDescent="0.25">
      <c r="A569" s="186"/>
      <c r="B569" s="186"/>
      <c r="C569" s="186"/>
      <c r="D569" s="186"/>
      <c r="E569" s="186"/>
      <c r="F569" s="186"/>
      <c r="G569" s="186"/>
      <c r="H569" s="186"/>
      <c r="I569" s="186"/>
      <c r="J569" s="186"/>
      <c r="K569" s="186"/>
      <c r="L569" s="186"/>
      <c r="M569" s="186"/>
      <c r="N569" s="186"/>
      <c r="O569" s="186"/>
      <c r="P569" s="186"/>
      <c r="Q569" s="186"/>
      <c r="R569" s="186"/>
      <c r="S569" s="186"/>
      <c r="T569" s="186"/>
      <c r="U569" s="186"/>
      <c r="V569" s="186"/>
      <c r="W569" s="186"/>
      <c r="X569" s="186"/>
      <c r="Y569" s="186"/>
      <c r="Z569" s="186"/>
    </row>
    <row r="570" spans="1:26" ht="12.75" customHeight="1" x14ac:dyDescent="0.25">
      <c r="A570" s="186"/>
      <c r="B570" s="186"/>
      <c r="C570" s="186"/>
      <c r="D570" s="186"/>
      <c r="E570" s="186"/>
      <c r="F570" s="186"/>
      <c r="G570" s="186"/>
      <c r="H570" s="186"/>
      <c r="I570" s="186"/>
      <c r="J570" s="186"/>
      <c r="K570" s="186"/>
      <c r="L570" s="186"/>
      <c r="M570" s="186"/>
      <c r="N570" s="186"/>
      <c r="O570" s="186"/>
      <c r="P570" s="186"/>
      <c r="Q570" s="186"/>
      <c r="R570" s="186"/>
      <c r="S570" s="186"/>
      <c r="T570" s="186"/>
      <c r="U570" s="186"/>
      <c r="V570" s="186"/>
      <c r="W570" s="186"/>
      <c r="X570" s="186"/>
      <c r="Y570" s="186"/>
      <c r="Z570" s="186"/>
    </row>
    <row r="571" spans="1:26" ht="12.75" customHeight="1" x14ac:dyDescent="0.25">
      <c r="A571" s="186"/>
      <c r="B571" s="186"/>
      <c r="C571" s="186"/>
      <c r="D571" s="186"/>
      <c r="E571" s="186"/>
      <c r="F571" s="186"/>
      <c r="G571" s="186"/>
      <c r="H571" s="186"/>
      <c r="I571" s="186"/>
      <c r="J571" s="186"/>
      <c r="K571" s="186"/>
      <c r="L571" s="186"/>
      <c r="M571" s="186"/>
      <c r="N571" s="186"/>
      <c r="O571" s="186"/>
      <c r="P571" s="186"/>
      <c r="Q571" s="186"/>
      <c r="R571" s="186"/>
      <c r="S571" s="186"/>
      <c r="T571" s="186"/>
      <c r="U571" s="186"/>
      <c r="V571" s="186"/>
      <c r="W571" s="186"/>
      <c r="X571" s="186"/>
      <c r="Y571" s="186"/>
      <c r="Z571" s="186"/>
    </row>
    <row r="572" spans="1:26" ht="12.75" customHeight="1" x14ac:dyDescent="0.25">
      <c r="A572" s="186"/>
      <c r="B572" s="186"/>
      <c r="C572" s="186"/>
      <c r="D572" s="186"/>
      <c r="E572" s="186"/>
      <c r="F572" s="186"/>
      <c r="G572" s="186"/>
      <c r="H572" s="186"/>
      <c r="I572" s="186"/>
      <c r="J572" s="186"/>
      <c r="K572" s="186"/>
      <c r="L572" s="186"/>
      <c r="M572" s="186"/>
      <c r="N572" s="186"/>
      <c r="O572" s="186"/>
      <c r="P572" s="186"/>
      <c r="Q572" s="186"/>
      <c r="R572" s="186"/>
      <c r="S572" s="186"/>
      <c r="T572" s="186"/>
      <c r="U572" s="186"/>
      <c r="V572" s="186"/>
      <c r="W572" s="186"/>
      <c r="X572" s="186"/>
      <c r="Y572" s="186"/>
      <c r="Z572" s="186"/>
    </row>
    <row r="573" spans="1:26" ht="12.75" customHeight="1" x14ac:dyDescent="0.25">
      <c r="A573" s="186"/>
      <c r="B573" s="186"/>
      <c r="C573" s="186"/>
      <c r="D573" s="186"/>
      <c r="E573" s="186"/>
      <c r="F573" s="186"/>
      <c r="G573" s="186"/>
      <c r="H573" s="186"/>
      <c r="I573" s="186"/>
      <c r="J573" s="186"/>
      <c r="K573" s="186"/>
      <c r="L573" s="186"/>
      <c r="M573" s="186"/>
      <c r="N573" s="186"/>
      <c r="O573" s="186"/>
      <c r="P573" s="186"/>
      <c r="Q573" s="186"/>
      <c r="R573" s="186"/>
      <c r="S573" s="186"/>
      <c r="T573" s="186"/>
      <c r="U573" s="186"/>
      <c r="V573" s="186"/>
      <c r="W573" s="186"/>
      <c r="X573" s="186"/>
      <c r="Y573" s="186"/>
      <c r="Z573" s="186"/>
    </row>
    <row r="574" spans="1:26" ht="12.75" customHeight="1" x14ac:dyDescent="0.25">
      <c r="A574" s="186"/>
      <c r="B574" s="186"/>
      <c r="C574" s="186"/>
      <c r="D574" s="186"/>
      <c r="E574" s="186"/>
      <c r="F574" s="186"/>
      <c r="G574" s="186"/>
      <c r="H574" s="186"/>
      <c r="I574" s="186"/>
      <c r="J574" s="186"/>
      <c r="K574" s="186"/>
      <c r="L574" s="186"/>
      <c r="M574" s="186"/>
      <c r="N574" s="186"/>
      <c r="O574" s="186"/>
      <c r="P574" s="186"/>
      <c r="Q574" s="186"/>
      <c r="R574" s="186"/>
      <c r="S574" s="186"/>
      <c r="T574" s="186"/>
      <c r="U574" s="186"/>
      <c r="V574" s="186"/>
      <c r="W574" s="186"/>
      <c r="X574" s="186"/>
      <c r="Y574" s="186"/>
      <c r="Z574" s="186"/>
    </row>
    <row r="575" spans="1:26" ht="12.75" customHeight="1" x14ac:dyDescent="0.25">
      <c r="A575" s="186"/>
      <c r="B575" s="186"/>
      <c r="C575" s="186"/>
      <c r="D575" s="186"/>
      <c r="E575" s="186"/>
      <c r="F575" s="186"/>
      <c r="G575" s="186"/>
      <c r="H575" s="186"/>
      <c r="I575" s="186"/>
      <c r="J575" s="186"/>
      <c r="K575" s="186"/>
      <c r="L575" s="186"/>
      <c r="M575" s="186"/>
      <c r="N575" s="186"/>
      <c r="O575" s="186"/>
      <c r="P575" s="186"/>
      <c r="Q575" s="186"/>
      <c r="R575" s="186"/>
      <c r="S575" s="186"/>
      <c r="T575" s="186"/>
      <c r="U575" s="186"/>
      <c r="V575" s="186"/>
      <c r="W575" s="186"/>
      <c r="X575" s="186"/>
      <c r="Y575" s="186"/>
      <c r="Z575" s="186"/>
    </row>
    <row r="576" spans="1:26" ht="12.75" customHeight="1" x14ac:dyDescent="0.25">
      <c r="A576" s="186"/>
      <c r="B576" s="186"/>
      <c r="C576" s="186"/>
      <c r="D576" s="186"/>
      <c r="E576" s="186"/>
      <c r="F576" s="186"/>
      <c r="G576" s="186"/>
      <c r="H576" s="186"/>
      <c r="I576" s="186"/>
      <c r="J576" s="186"/>
      <c r="K576" s="186"/>
      <c r="L576" s="186"/>
      <c r="M576" s="186"/>
      <c r="N576" s="186"/>
      <c r="O576" s="186"/>
      <c r="P576" s="186"/>
      <c r="Q576" s="186"/>
      <c r="R576" s="186"/>
      <c r="S576" s="186"/>
      <c r="T576" s="186"/>
      <c r="U576" s="186"/>
      <c r="V576" s="186"/>
      <c r="W576" s="186"/>
      <c r="X576" s="186"/>
      <c r="Y576" s="186"/>
      <c r="Z576" s="186"/>
    </row>
    <row r="577" spans="1:26" ht="12.75" customHeight="1" x14ac:dyDescent="0.25">
      <c r="A577" s="186"/>
      <c r="B577" s="186"/>
      <c r="C577" s="186"/>
      <c r="D577" s="186"/>
      <c r="E577" s="186"/>
      <c r="F577" s="186"/>
      <c r="G577" s="186"/>
      <c r="H577" s="186"/>
      <c r="I577" s="186"/>
      <c r="J577" s="186"/>
      <c r="K577" s="186"/>
      <c r="L577" s="186"/>
      <c r="M577" s="186"/>
      <c r="N577" s="186"/>
      <c r="O577" s="186"/>
      <c r="P577" s="186"/>
      <c r="Q577" s="186"/>
      <c r="R577" s="186"/>
      <c r="S577" s="186"/>
      <c r="T577" s="186"/>
      <c r="U577" s="186"/>
      <c r="V577" s="186"/>
      <c r="W577" s="186"/>
      <c r="X577" s="186"/>
      <c r="Y577" s="186"/>
      <c r="Z577" s="186"/>
    </row>
    <row r="578" spans="1:26" ht="12.75" customHeight="1" x14ac:dyDescent="0.25">
      <c r="A578" s="186"/>
      <c r="B578" s="186"/>
      <c r="C578" s="186"/>
      <c r="D578" s="186"/>
      <c r="E578" s="186"/>
      <c r="F578" s="186"/>
      <c r="G578" s="186"/>
      <c r="H578" s="186"/>
      <c r="I578" s="186"/>
      <c r="J578" s="186"/>
      <c r="K578" s="186"/>
      <c r="L578" s="186"/>
      <c r="M578" s="186"/>
      <c r="N578" s="186"/>
      <c r="O578" s="186"/>
      <c r="P578" s="186"/>
      <c r="Q578" s="186"/>
      <c r="R578" s="186"/>
      <c r="S578" s="186"/>
      <c r="T578" s="186"/>
      <c r="U578" s="186"/>
      <c r="V578" s="186"/>
      <c r="W578" s="186"/>
      <c r="X578" s="186"/>
      <c r="Y578" s="186"/>
      <c r="Z578" s="186"/>
    </row>
    <row r="579" spans="1:26" ht="12.75" customHeight="1" x14ac:dyDescent="0.25">
      <c r="A579" s="186"/>
      <c r="B579" s="186"/>
      <c r="C579" s="186"/>
      <c r="D579" s="186"/>
      <c r="E579" s="186"/>
      <c r="F579" s="186"/>
      <c r="G579" s="186"/>
      <c r="H579" s="186"/>
      <c r="I579" s="186"/>
      <c r="J579" s="186"/>
      <c r="K579" s="186"/>
      <c r="L579" s="186"/>
      <c r="M579" s="186"/>
      <c r="N579" s="186"/>
      <c r="O579" s="186"/>
      <c r="P579" s="186"/>
      <c r="Q579" s="186"/>
      <c r="R579" s="186"/>
      <c r="S579" s="186"/>
      <c r="T579" s="186"/>
      <c r="U579" s="186"/>
      <c r="V579" s="186"/>
      <c r="W579" s="186"/>
      <c r="X579" s="186"/>
      <c r="Y579" s="186"/>
      <c r="Z579" s="186"/>
    </row>
    <row r="580" spans="1:26" ht="12.75" customHeight="1" x14ac:dyDescent="0.25">
      <c r="A580" s="186"/>
      <c r="B580" s="186"/>
      <c r="C580" s="186"/>
      <c r="D580" s="186"/>
      <c r="E580" s="186"/>
      <c r="F580" s="186"/>
      <c r="G580" s="186"/>
      <c r="H580" s="186"/>
      <c r="I580" s="186"/>
      <c r="J580" s="186"/>
      <c r="K580" s="186"/>
      <c r="L580" s="186"/>
      <c r="M580" s="186"/>
      <c r="N580" s="186"/>
      <c r="O580" s="186"/>
      <c r="P580" s="186"/>
      <c r="Q580" s="186"/>
      <c r="R580" s="186"/>
      <c r="S580" s="186"/>
      <c r="T580" s="186"/>
      <c r="U580" s="186"/>
      <c r="V580" s="186"/>
      <c r="W580" s="186"/>
      <c r="X580" s="186"/>
      <c r="Y580" s="186"/>
      <c r="Z580" s="186"/>
    </row>
    <row r="581" spans="1:26" ht="12.75" customHeight="1" x14ac:dyDescent="0.25">
      <c r="A581" s="186"/>
      <c r="B581" s="186"/>
      <c r="C581" s="186"/>
      <c r="D581" s="186"/>
      <c r="E581" s="186"/>
      <c r="F581" s="186"/>
      <c r="G581" s="186"/>
      <c r="H581" s="186"/>
      <c r="I581" s="186"/>
      <c r="J581" s="186"/>
      <c r="K581" s="186"/>
      <c r="L581" s="186"/>
      <c r="M581" s="186"/>
      <c r="N581" s="186"/>
      <c r="O581" s="186"/>
      <c r="P581" s="186"/>
      <c r="Q581" s="186"/>
      <c r="R581" s="186"/>
      <c r="S581" s="186"/>
      <c r="T581" s="186"/>
      <c r="U581" s="186"/>
      <c r="V581" s="186"/>
      <c r="W581" s="186"/>
      <c r="X581" s="186"/>
      <c r="Y581" s="186"/>
      <c r="Z581" s="186"/>
    </row>
    <row r="582" spans="1:26" ht="12.75" customHeight="1" x14ac:dyDescent="0.25">
      <c r="A582" s="186"/>
      <c r="B582" s="186"/>
      <c r="C582" s="186"/>
      <c r="D582" s="186"/>
      <c r="E582" s="186"/>
      <c r="F582" s="186"/>
      <c r="G582" s="186"/>
      <c r="H582" s="186"/>
      <c r="I582" s="186"/>
      <c r="J582" s="186"/>
      <c r="K582" s="186"/>
      <c r="L582" s="186"/>
      <c r="M582" s="186"/>
      <c r="N582" s="186"/>
      <c r="O582" s="186"/>
      <c r="P582" s="186"/>
      <c r="Q582" s="186"/>
      <c r="R582" s="186"/>
      <c r="S582" s="186"/>
      <c r="T582" s="186"/>
      <c r="U582" s="186"/>
      <c r="V582" s="186"/>
      <c r="W582" s="186"/>
      <c r="X582" s="186"/>
      <c r="Y582" s="186"/>
      <c r="Z582" s="186"/>
    </row>
    <row r="583" spans="1:26" ht="12.75" customHeight="1" x14ac:dyDescent="0.25">
      <c r="A583" s="186"/>
      <c r="B583" s="186"/>
      <c r="C583" s="186"/>
      <c r="D583" s="186"/>
      <c r="E583" s="186"/>
      <c r="F583" s="186"/>
      <c r="G583" s="186"/>
      <c r="H583" s="186"/>
      <c r="I583" s="186"/>
      <c r="J583" s="186"/>
      <c r="K583" s="186"/>
      <c r="L583" s="186"/>
      <c r="M583" s="186"/>
      <c r="N583" s="186"/>
      <c r="O583" s="186"/>
      <c r="P583" s="186"/>
      <c r="Q583" s="186"/>
      <c r="R583" s="186"/>
      <c r="S583" s="186"/>
      <c r="T583" s="186"/>
      <c r="U583" s="186"/>
      <c r="V583" s="186"/>
      <c r="W583" s="186"/>
      <c r="X583" s="186"/>
      <c r="Y583" s="186"/>
      <c r="Z583" s="186"/>
    </row>
    <row r="584" spans="1:26" ht="12.75" customHeight="1" x14ac:dyDescent="0.25">
      <c r="A584" s="186"/>
      <c r="B584" s="186"/>
      <c r="C584" s="186"/>
      <c r="D584" s="186"/>
      <c r="E584" s="186"/>
      <c r="F584" s="186"/>
      <c r="G584" s="186"/>
      <c r="H584" s="186"/>
      <c r="I584" s="186"/>
      <c r="J584" s="186"/>
      <c r="K584" s="186"/>
      <c r="L584" s="186"/>
      <c r="M584" s="186"/>
      <c r="N584" s="186"/>
      <c r="O584" s="186"/>
      <c r="P584" s="186"/>
      <c r="Q584" s="186"/>
      <c r="R584" s="186"/>
      <c r="S584" s="186"/>
      <c r="T584" s="186"/>
      <c r="U584" s="186"/>
      <c r="V584" s="186"/>
      <c r="W584" s="186"/>
      <c r="X584" s="186"/>
      <c r="Y584" s="186"/>
      <c r="Z584" s="186"/>
    </row>
    <row r="585" spans="1:26" ht="12.75" customHeight="1" x14ac:dyDescent="0.25">
      <c r="A585" s="186"/>
      <c r="B585" s="186"/>
      <c r="C585" s="186"/>
      <c r="D585" s="186"/>
      <c r="E585" s="186"/>
      <c r="F585" s="186"/>
      <c r="G585" s="186"/>
      <c r="H585" s="186"/>
      <c r="I585" s="186"/>
      <c r="J585" s="186"/>
      <c r="K585" s="186"/>
      <c r="L585" s="186"/>
      <c r="M585" s="186"/>
      <c r="N585" s="186"/>
      <c r="O585" s="186"/>
      <c r="P585" s="186"/>
      <c r="Q585" s="186"/>
      <c r="R585" s="186"/>
      <c r="S585" s="186"/>
      <c r="T585" s="186"/>
      <c r="U585" s="186"/>
      <c r="V585" s="186"/>
      <c r="W585" s="186"/>
      <c r="X585" s="186"/>
      <c r="Y585" s="186"/>
      <c r="Z585" s="186"/>
    </row>
    <row r="586" spans="1:26" ht="12.75" customHeight="1" x14ac:dyDescent="0.25">
      <c r="A586" s="186"/>
      <c r="B586" s="186"/>
      <c r="C586" s="186"/>
      <c r="D586" s="186"/>
      <c r="E586" s="186"/>
      <c r="F586" s="186"/>
      <c r="G586" s="186"/>
      <c r="H586" s="186"/>
      <c r="I586" s="186"/>
      <c r="J586" s="186"/>
      <c r="K586" s="186"/>
      <c r="L586" s="186"/>
      <c r="M586" s="186"/>
      <c r="N586" s="186"/>
      <c r="O586" s="186"/>
      <c r="P586" s="186"/>
      <c r="Q586" s="186"/>
      <c r="R586" s="186"/>
      <c r="S586" s="186"/>
      <c r="T586" s="186"/>
      <c r="U586" s="186"/>
      <c r="V586" s="186"/>
      <c r="W586" s="186"/>
      <c r="X586" s="186"/>
      <c r="Y586" s="186"/>
      <c r="Z586" s="186"/>
    </row>
    <row r="587" spans="1:26" ht="12.75" customHeight="1" x14ac:dyDescent="0.25">
      <c r="A587" s="186"/>
      <c r="B587" s="186"/>
      <c r="C587" s="186"/>
      <c r="D587" s="186"/>
      <c r="E587" s="186"/>
      <c r="F587" s="186"/>
      <c r="G587" s="186"/>
      <c r="H587" s="186"/>
      <c r="I587" s="186"/>
      <c r="J587" s="186"/>
      <c r="K587" s="186"/>
      <c r="L587" s="186"/>
      <c r="M587" s="186"/>
      <c r="N587" s="186"/>
      <c r="O587" s="186"/>
      <c r="P587" s="186"/>
      <c r="Q587" s="186"/>
      <c r="R587" s="186"/>
      <c r="S587" s="186"/>
      <c r="T587" s="186"/>
      <c r="U587" s="186"/>
      <c r="V587" s="186"/>
      <c r="W587" s="186"/>
      <c r="X587" s="186"/>
      <c r="Y587" s="186"/>
      <c r="Z587" s="186"/>
    </row>
    <row r="588" spans="1:26" ht="12.75" customHeight="1" x14ac:dyDescent="0.25">
      <c r="A588" s="186"/>
      <c r="B588" s="186"/>
      <c r="C588" s="186"/>
      <c r="D588" s="186"/>
      <c r="E588" s="186"/>
      <c r="F588" s="186"/>
      <c r="G588" s="186"/>
      <c r="H588" s="186"/>
      <c r="I588" s="186"/>
      <c r="J588" s="186"/>
      <c r="K588" s="186"/>
      <c r="L588" s="186"/>
      <c r="M588" s="186"/>
      <c r="N588" s="186"/>
      <c r="O588" s="186"/>
      <c r="P588" s="186"/>
      <c r="Q588" s="186"/>
      <c r="R588" s="186"/>
      <c r="S588" s="186"/>
      <c r="T588" s="186"/>
      <c r="U588" s="186"/>
      <c r="V588" s="186"/>
      <c r="W588" s="186"/>
      <c r="X588" s="186"/>
      <c r="Y588" s="186"/>
      <c r="Z588" s="186"/>
    </row>
    <row r="589" spans="1:26" ht="12.75" customHeight="1" x14ac:dyDescent="0.25">
      <c r="A589" s="186"/>
      <c r="B589" s="186"/>
      <c r="C589" s="186"/>
      <c r="D589" s="186"/>
      <c r="E589" s="186"/>
      <c r="F589" s="186"/>
      <c r="G589" s="186"/>
      <c r="H589" s="186"/>
      <c r="I589" s="186"/>
      <c r="J589" s="186"/>
      <c r="K589" s="186"/>
      <c r="L589" s="186"/>
      <c r="M589" s="186"/>
      <c r="N589" s="186"/>
      <c r="O589" s="186"/>
      <c r="P589" s="186"/>
      <c r="Q589" s="186"/>
      <c r="R589" s="186"/>
      <c r="S589" s="186"/>
      <c r="T589" s="186"/>
      <c r="U589" s="186"/>
      <c r="V589" s="186"/>
      <c r="W589" s="186"/>
      <c r="X589" s="186"/>
      <c r="Y589" s="186"/>
      <c r="Z589" s="186"/>
    </row>
    <row r="590" spans="1:26" ht="12.75" customHeight="1" x14ac:dyDescent="0.25">
      <c r="A590" s="186"/>
      <c r="B590" s="186"/>
      <c r="C590" s="186"/>
      <c r="D590" s="186"/>
      <c r="E590" s="186"/>
      <c r="F590" s="186"/>
      <c r="G590" s="186"/>
      <c r="H590" s="186"/>
      <c r="I590" s="186"/>
      <c r="J590" s="186"/>
      <c r="K590" s="186"/>
      <c r="L590" s="186"/>
      <c r="M590" s="186"/>
      <c r="N590" s="186"/>
      <c r="O590" s="186"/>
      <c r="P590" s="186"/>
      <c r="Q590" s="186"/>
      <c r="R590" s="186"/>
      <c r="S590" s="186"/>
      <c r="T590" s="186"/>
      <c r="U590" s="186"/>
      <c r="V590" s="186"/>
      <c r="W590" s="186"/>
      <c r="X590" s="186"/>
      <c r="Y590" s="186"/>
      <c r="Z590" s="186"/>
    </row>
    <row r="591" spans="1:26" ht="12.75" customHeight="1" x14ac:dyDescent="0.25">
      <c r="A591" s="186"/>
      <c r="B591" s="186"/>
      <c r="C591" s="186"/>
      <c r="D591" s="186"/>
      <c r="E591" s="186"/>
      <c r="F591" s="186"/>
      <c r="G591" s="186"/>
      <c r="H591" s="186"/>
      <c r="I591" s="186"/>
      <c r="J591" s="186"/>
      <c r="K591" s="186"/>
      <c r="L591" s="186"/>
      <c r="M591" s="186"/>
      <c r="N591" s="186"/>
      <c r="O591" s="186"/>
      <c r="P591" s="186"/>
      <c r="Q591" s="186"/>
      <c r="R591" s="186"/>
      <c r="S591" s="186"/>
      <c r="T591" s="186"/>
      <c r="U591" s="186"/>
      <c r="V591" s="186"/>
      <c r="W591" s="186"/>
      <c r="X591" s="186"/>
      <c r="Y591" s="186"/>
      <c r="Z591" s="186"/>
    </row>
    <row r="592" spans="1:26" ht="12.75" customHeight="1" x14ac:dyDescent="0.25">
      <c r="A592" s="186"/>
      <c r="B592" s="186"/>
      <c r="C592" s="186"/>
      <c r="D592" s="186"/>
      <c r="E592" s="186"/>
      <c r="F592" s="186"/>
      <c r="G592" s="186"/>
      <c r="H592" s="186"/>
      <c r="I592" s="186"/>
      <c r="J592" s="186"/>
      <c r="K592" s="186"/>
      <c r="L592" s="186"/>
      <c r="M592" s="186"/>
      <c r="N592" s="186"/>
      <c r="O592" s="186"/>
      <c r="P592" s="186"/>
      <c r="Q592" s="186"/>
      <c r="R592" s="186"/>
      <c r="S592" s="186"/>
      <c r="T592" s="186"/>
      <c r="U592" s="186"/>
      <c r="V592" s="186"/>
      <c r="W592" s="186"/>
      <c r="X592" s="186"/>
      <c r="Y592" s="186"/>
      <c r="Z592" s="186"/>
    </row>
    <row r="593" spans="1:26" ht="12.75" customHeight="1" x14ac:dyDescent="0.25">
      <c r="A593" s="186"/>
      <c r="B593" s="186"/>
      <c r="C593" s="186"/>
      <c r="D593" s="186"/>
      <c r="E593" s="186"/>
      <c r="F593" s="186"/>
      <c r="G593" s="186"/>
      <c r="H593" s="186"/>
      <c r="I593" s="186"/>
      <c r="J593" s="186"/>
      <c r="K593" s="186"/>
      <c r="L593" s="186"/>
      <c r="M593" s="186"/>
      <c r="N593" s="186"/>
      <c r="O593" s="186"/>
      <c r="P593" s="186"/>
      <c r="Q593" s="186"/>
      <c r="R593" s="186"/>
      <c r="S593" s="186"/>
      <c r="T593" s="186"/>
      <c r="U593" s="186"/>
      <c r="V593" s="186"/>
      <c r="W593" s="186"/>
      <c r="X593" s="186"/>
      <c r="Y593" s="186"/>
      <c r="Z593" s="186"/>
    </row>
    <row r="594" spans="1:26" ht="12.75" customHeight="1" x14ac:dyDescent="0.25">
      <c r="A594" s="186"/>
      <c r="B594" s="186"/>
      <c r="C594" s="186"/>
      <c r="D594" s="186"/>
      <c r="E594" s="186"/>
      <c r="F594" s="186"/>
      <c r="G594" s="186"/>
      <c r="H594" s="186"/>
      <c r="I594" s="186"/>
      <c r="J594" s="186"/>
      <c r="K594" s="186"/>
      <c r="L594" s="186"/>
      <c r="M594" s="186"/>
      <c r="N594" s="186"/>
      <c r="O594" s="186"/>
      <c r="P594" s="186"/>
      <c r="Q594" s="186"/>
      <c r="R594" s="186"/>
      <c r="S594" s="186"/>
      <c r="T594" s="186"/>
      <c r="U594" s="186"/>
      <c r="V594" s="186"/>
      <c r="W594" s="186"/>
      <c r="X594" s="186"/>
      <c r="Y594" s="186"/>
      <c r="Z594" s="186"/>
    </row>
    <row r="595" spans="1:26" ht="12.75" customHeight="1" x14ac:dyDescent="0.25">
      <c r="A595" s="186"/>
      <c r="B595" s="186"/>
      <c r="C595" s="186"/>
      <c r="D595" s="186"/>
      <c r="E595" s="186"/>
      <c r="F595" s="186"/>
      <c r="G595" s="186"/>
      <c r="H595" s="186"/>
      <c r="I595" s="186"/>
      <c r="J595" s="186"/>
      <c r="K595" s="186"/>
      <c r="L595" s="186"/>
      <c r="M595" s="186"/>
      <c r="N595" s="186"/>
      <c r="O595" s="186"/>
      <c r="P595" s="186"/>
      <c r="Q595" s="186"/>
      <c r="R595" s="186"/>
      <c r="S595" s="186"/>
      <c r="T595" s="186"/>
      <c r="U595" s="186"/>
      <c r="V595" s="186"/>
      <c r="W595" s="186"/>
      <c r="X595" s="186"/>
      <c r="Y595" s="186"/>
      <c r="Z595" s="186"/>
    </row>
    <row r="596" spans="1:26" ht="12.75" customHeight="1" x14ac:dyDescent="0.25">
      <c r="A596" s="186"/>
      <c r="B596" s="186"/>
      <c r="C596" s="186"/>
      <c r="D596" s="186"/>
      <c r="E596" s="186"/>
      <c r="F596" s="186"/>
      <c r="G596" s="186"/>
      <c r="H596" s="186"/>
      <c r="I596" s="186"/>
      <c r="J596" s="186"/>
      <c r="K596" s="186"/>
      <c r="L596" s="186"/>
      <c r="M596" s="186"/>
      <c r="N596" s="186"/>
      <c r="O596" s="186"/>
      <c r="P596" s="186"/>
      <c r="Q596" s="186"/>
      <c r="R596" s="186"/>
      <c r="S596" s="186"/>
      <c r="T596" s="186"/>
      <c r="U596" s="186"/>
      <c r="V596" s="186"/>
      <c r="W596" s="186"/>
      <c r="X596" s="186"/>
      <c r="Y596" s="186"/>
      <c r="Z596" s="186"/>
    </row>
    <row r="597" spans="1:26" ht="12.75" customHeight="1" x14ac:dyDescent="0.25">
      <c r="A597" s="186"/>
      <c r="B597" s="186"/>
      <c r="C597" s="186"/>
      <c r="D597" s="186"/>
      <c r="E597" s="186"/>
      <c r="F597" s="186"/>
      <c r="G597" s="186"/>
      <c r="H597" s="186"/>
      <c r="I597" s="186"/>
      <c r="J597" s="186"/>
      <c r="K597" s="186"/>
      <c r="L597" s="186"/>
      <c r="M597" s="186"/>
      <c r="N597" s="186"/>
      <c r="O597" s="186"/>
      <c r="P597" s="186"/>
      <c r="Q597" s="186"/>
      <c r="R597" s="186"/>
      <c r="S597" s="186"/>
      <c r="T597" s="186"/>
      <c r="U597" s="186"/>
      <c r="V597" s="186"/>
      <c r="W597" s="186"/>
      <c r="X597" s="186"/>
      <c r="Y597" s="186"/>
      <c r="Z597" s="186"/>
    </row>
    <row r="598" spans="1:26" ht="12.75" customHeight="1" x14ac:dyDescent="0.25">
      <c r="A598" s="186"/>
      <c r="B598" s="186"/>
      <c r="C598" s="186"/>
      <c r="D598" s="186"/>
      <c r="E598" s="186"/>
      <c r="F598" s="186"/>
      <c r="G598" s="186"/>
      <c r="H598" s="186"/>
      <c r="I598" s="186"/>
      <c r="J598" s="186"/>
      <c r="K598" s="186"/>
      <c r="L598" s="186"/>
      <c r="M598" s="186"/>
      <c r="N598" s="186"/>
      <c r="O598" s="186"/>
      <c r="P598" s="186"/>
      <c r="Q598" s="186"/>
      <c r="R598" s="186"/>
      <c r="S598" s="186"/>
      <c r="T598" s="186"/>
      <c r="U598" s="186"/>
      <c r="V598" s="186"/>
      <c r="W598" s="186"/>
      <c r="X598" s="186"/>
      <c r="Y598" s="186"/>
      <c r="Z598" s="186"/>
    </row>
    <row r="599" spans="1:26" ht="12.75" customHeight="1" x14ac:dyDescent="0.25">
      <c r="A599" s="186"/>
      <c r="B599" s="186"/>
      <c r="C599" s="186"/>
      <c r="D599" s="186"/>
      <c r="E599" s="186"/>
      <c r="F599" s="186"/>
      <c r="G599" s="186"/>
      <c r="H599" s="186"/>
      <c r="I599" s="186"/>
      <c r="J599" s="186"/>
      <c r="K599" s="186"/>
      <c r="L599" s="186"/>
      <c r="M599" s="186"/>
      <c r="N599" s="186"/>
      <c r="O599" s="186"/>
      <c r="P599" s="186"/>
      <c r="Q599" s="186"/>
      <c r="R599" s="186"/>
      <c r="S599" s="186"/>
      <c r="T599" s="186"/>
      <c r="U599" s="186"/>
      <c r="V599" s="186"/>
      <c r="W599" s="186"/>
      <c r="X599" s="186"/>
      <c r="Y599" s="186"/>
      <c r="Z599" s="186"/>
    </row>
    <row r="600" spans="1:26" ht="12.75" customHeight="1" x14ac:dyDescent="0.25">
      <c r="A600" s="186"/>
      <c r="B600" s="186"/>
      <c r="C600" s="186"/>
      <c r="D600" s="186"/>
      <c r="E600" s="186"/>
      <c r="F600" s="186"/>
      <c r="G600" s="186"/>
      <c r="H600" s="186"/>
      <c r="I600" s="186"/>
      <c r="J600" s="186"/>
      <c r="K600" s="186"/>
      <c r="L600" s="186"/>
      <c r="M600" s="186"/>
      <c r="N600" s="186"/>
      <c r="O600" s="186"/>
      <c r="P600" s="186"/>
      <c r="Q600" s="186"/>
      <c r="R600" s="186"/>
      <c r="S600" s="186"/>
      <c r="T600" s="186"/>
      <c r="U600" s="186"/>
      <c r="V600" s="186"/>
      <c r="W600" s="186"/>
      <c r="X600" s="186"/>
      <c r="Y600" s="186"/>
      <c r="Z600" s="186"/>
    </row>
    <row r="601" spans="1:26" ht="12.75" customHeight="1" x14ac:dyDescent="0.25">
      <c r="A601" s="186"/>
      <c r="B601" s="186"/>
      <c r="C601" s="186"/>
      <c r="D601" s="186"/>
      <c r="E601" s="186"/>
      <c r="F601" s="186"/>
      <c r="G601" s="186"/>
      <c r="H601" s="186"/>
      <c r="I601" s="186"/>
      <c r="J601" s="186"/>
      <c r="K601" s="186"/>
      <c r="L601" s="186"/>
      <c r="M601" s="186"/>
      <c r="N601" s="186"/>
      <c r="O601" s="186"/>
      <c r="P601" s="186"/>
      <c r="Q601" s="186"/>
      <c r="R601" s="186"/>
      <c r="S601" s="186"/>
      <c r="T601" s="186"/>
      <c r="U601" s="186"/>
      <c r="V601" s="186"/>
      <c r="W601" s="186"/>
      <c r="X601" s="186"/>
      <c r="Y601" s="186"/>
      <c r="Z601" s="186"/>
    </row>
    <row r="602" spans="1:26" ht="12.75" customHeight="1" x14ac:dyDescent="0.25">
      <c r="A602" s="186"/>
      <c r="B602" s="186"/>
      <c r="C602" s="186"/>
      <c r="D602" s="186"/>
      <c r="E602" s="186"/>
      <c r="F602" s="186"/>
      <c r="G602" s="186"/>
      <c r="H602" s="186"/>
      <c r="I602" s="186"/>
      <c r="J602" s="186"/>
      <c r="K602" s="186"/>
      <c r="L602" s="186"/>
      <c r="M602" s="186"/>
      <c r="N602" s="186"/>
      <c r="O602" s="186"/>
      <c r="P602" s="186"/>
      <c r="Q602" s="186"/>
      <c r="R602" s="186"/>
      <c r="S602" s="186"/>
      <c r="T602" s="186"/>
      <c r="U602" s="186"/>
      <c r="V602" s="186"/>
      <c r="W602" s="186"/>
      <c r="X602" s="186"/>
      <c r="Y602" s="186"/>
      <c r="Z602" s="186"/>
    </row>
    <row r="603" spans="1:26" ht="12.75" customHeight="1" x14ac:dyDescent="0.25">
      <c r="A603" s="186"/>
      <c r="B603" s="186"/>
      <c r="C603" s="186"/>
      <c r="D603" s="186"/>
      <c r="E603" s="186"/>
      <c r="F603" s="186"/>
      <c r="G603" s="186"/>
      <c r="H603" s="186"/>
      <c r="I603" s="186"/>
      <c r="J603" s="186"/>
      <c r="K603" s="186"/>
      <c r="L603" s="186"/>
      <c r="M603" s="186"/>
      <c r="N603" s="186"/>
      <c r="O603" s="186"/>
      <c r="P603" s="186"/>
      <c r="Q603" s="186"/>
      <c r="R603" s="186"/>
      <c r="S603" s="186"/>
      <c r="T603" s="186"/>
      <c r="U603" s="186"/>
      <c r="V603" s="186"/>
      <c r="W603" s="186"/>
      <c r="X603" s="186"/>
      <c r="Y603" s="186"/>
      <c r="Z603" s="186"/>
    </row>
    <row r="604" spans="1:26" ht="12.75" customHeight="1" x14ac:dyDescent="0.25">
      <c r="A604" s="186"/>
      <c r="B604" s="186"/>
      <c r="C604" s="186"/>
      <c r="D604" s="186"/>
      <c r="E604" s="186"/>
      <c r="F604" s="186"/>
      <c r="G604" s="186"/>
      <c r="H604" s="186"/>
      <c r="I604" s="186"/>
      <c r="J604" s="186"/>
      <c r="K604" s="186"/>
      <c r="L604" s="186"/>
      <c r="M604" s="186"/>
      <c r="N604" s="186"/>
      <c r="O604" s="186"/>
      <c r="P604" s="186"/>
      <c r="Q604" s="186"/>
      <c r="R604" s="186"/>
      <c r="S604" s="186"/>
      <c r="T604" s="186"/>
      <c r="U604" s="186"/>
      <c r="V604" s="186"/>
      <c r="W604" s="186"/>
      <c r="X604" s="186"/>
      <c r="Y604" s="186"/>
      <c r="Z604" s="186"/>
    </row>
    <row r="605" spans="1:26" ht="12.75" customHeight="1" x14ac:dyDescent="0.25">
      <c r="A605" s="186"/>
      <c r="B605" s="186"/>
      <c r="C605" s="186"/>
      <c r="D605" s="186"/>
      <c r="E605" s="186"/>
      <c r="F605" s="186"/>
      <c r="G605" s="186"/>
      <c r="H605" s="186"/>
      <c r="I605" s="186"/>
      <c r="J605" s="186"/>
      <c r="K605" s="186"/>
      <c r="L605" s="186"/>
      <c r="M605" s="186"/>
      <c r="N605" s="186"/>
      <c r="O605" s="186"/>
      <c r="P605" s="186"/>
      <c r="Q605" s="186"/>
      <c r="R605" s="186"/>
      <c r="S605" s="186"/>
      <c r="T605" s="186"/>
      <c r="U605" s="186"/>
      <c r="V605" s="186"/>
      <c r="W605" s="186"/>
      <c r="X605" s="186"/>
      <c r="Y605" s="186"/>
      <c r="Z605" s="186"/>
    </row>
    <row r="606" spans="1:26" ht="12.75" customHeight="1" x14ac:dyDescent="0.25">
      <c r="A606" s="186"/>
      <c r="B606" s="186"/>
      <c r="C606" s="186"/>
      <c r="D606" s="186"/>
      <c r="E606" s="186"/>
      <c r="F606" s="186"/>
      <c r="G606" s="186"/>
      <c r="H606" s="186"/>
      <c r="I606" s="186"/>
      <c r="J606" s="186"/>
      <c r="K606" s="186"/>
      <c r="L606" s="186"/>
      <c r="M606" s="186"/>
      <c r="N606" s="186"/>
      <c r="O606" s="186"/>
      <c r="P606" s="186"/>
      <c r="Q606" s="186"/>
      <c r="R606" s="186"/>
      <c r="S606" s="186"/>
      <c r="T606" s="186"/>
      <c r="U606" s="186"/>
      <c r="V606" s="186"/>
      <c r="W606" s="186"/>
      <c r="X606" s="186"/>
      <c r="Y606" s="186"/>
      <c r="Z606" s="186"/>
    </row>
    <row r="607" spans="1:26" ht="12.75" customHeight="1" x14ac:dyDescent="0.25">
      <c r="A607" s="186"/>
      <c r="B607" s="186"/>
      <c r="C607" s="186"/>
      <c r="D607" s="186"/>
      <c r="E607" s="186"/>
      <c r="F607" s="186"/>
      <c r="G607" s="186"/>
      <c r="H607" s="186"/>
      <c r="I607" s="186"/>
      <c r="J607" s="186"/>
      <c r="K607" s="186"/>
      <c r="L607" s="186"/>
      <c r="M607" s="186"/>
      <c r="N607" s="186"/>
      <c r="O607" s="186"/>
      <c r="P607" s="186"/>
      <c r="Q607" s="186"/>
      <c r="R607" s="186"/>
      <c r="S607" s="186"/>
      <c r="T607" s="186"/>
      <c r="U607" s="186"/>
      <c r="V607" s="186"/>
      <c r="W607" s="186"/>
      <c r="X607" s="186"/>
      <c r="Y607" s="186"/>
      <c r="Z607" s="186"/>
    </row>
    <row r="608" spans="1:26" ht="12.75" customHeight="1" x14ac:dyDescent="0.25">
      <c r="A608" s="186"/>
      <c r="B608" s="186"/>
      <c r="C608" s="186"/>
      <c r="D608" s="186"/>
      <c r="E608" s="186"/>
      <c r="F608" s="186"/>
      <c r="G608" s="186"/>
      <c r="H608" s="186"/>
      <c r="I608" s="186"/>
      <c r="J608" s="186"/>
      <c r="K608" s="186"/>
      <c r="L608" s="186"/>
      <c r="M608" s="186"/>
      <c r="N608" s="186"/>
      <c r="O608" s="186"/>
      <c r="P608" s="186"/>
      <c r="Q608" s="186"/>
      <c r="R608" s="186"/>
      <c r="S608" s="186"/>
      <c r="T608" s="186"/>
      <c r="U608" s="186"/>
      <c r="V608" s="186"/>
      <c r="W608" s="186"/>
      <c r="X608" s="186"/>
      <c r="Y608" s="186"/>
      <c r="Z608" s="186"/>
    </row>
    <row r="609" spans="1:26" ht="12.75" customHeight="1" x14ac:dyDescent="0.25">
      <c r="A609" s="186"/>
      <c r="B609" s="186"/>
      <c r="C609" s="186"/>
      <c r="D609" s="186"/>
      <c r="E609" s="186"/>
      <c r="F609" s="186"/>
      <c r="G609" s="186"/>
      <c r="H609" s="186"/>
      <c r="I609" s="186"/>
      <c r="J609" s="186"/>
      <c r="K609" s="186"/>
      <c r="L609" s="186"/>
      <c r="M609" s="186"/>
      <c r="N609" s="186"/>
      <c r="O609" s="186"/>
      <c r="P609" s="186"/>
      <c r="Q609" s="186"/>
      <c r="R609" s="186"/>
      <c r="S609" s="186"/>
      <c r="T609" s="186"/>
      <c r="U609" s="186"/>
      <c r="V609" s="186"/>
      <c r="W609" s="186"/>
      <c r="X609" s="186"/>
      <c r="Y609" s="186"/>
      <c r="Z609" s="186"/>
    </row>
    <row r="610" spans="1:26" ht="12.75" customHeight="1" x14ac:dyDescent="0.25">
      <c r="A610" s="186"/>
      <c r="B610" s="186"/>
      <c r="C610" s="186"/>
      <c r="D610" s="186"/>
      <c r="E610" s="186"/>
      <c r="F610" s="186"/>
      <c r="G610" s="186"/>
      <c r="H610" s="186"/>
      <c r="I610" s="186"/>
      <c r="J610" s="186"/>
      <c r="K610" s="186"/>
      <c r="L610" s="186"/>
      <c r="M610" s="186"/>
      <c r="N610" s="186"/>
      <c r="O610" s="186"/>
      <c r="P610" s="186"/>
      <c r="Q610" s="186"/>
      <c r="R610" s="186"/>
      <c r="S610" s="186"/>
      <c r="T610" s="186"/>
      <c r="U610" s="186"/>
      <c r="V610" s="186"/>
      <c r="W610" s="186"/>
      <c r="X610" s="186"/>
      <c r="Y610" s="186"/>
      <c r="Z610" s="186"/>
    </row>
    <row r="611" spans="1:26" ht="12.75" customHeight="1" x14ac:dyDescent="0.25">
      <c r="A611" s="186"/>
      <c r="B611" s="186"/>
      <c r="C611" s="186"/>
      <c r="D611" s="186"/>
      <c r="E611" s="186"/>
      <c r="F611" s="186"/>
      <c r="G611" s="186"/>
      <c r="H611" s="186"/>
      <c r="I611" s="186"/>
      <c r="J611" s="186"/>
      <c r="K611" s="186"/>
      <c r="L611" s="186"/>
      <c r="M611" s="186"/>
      <c r="N611" s="186"/>
      <c r="O611" s="186"/>
      <c r="P611" s="186"/>
      <c r="Q611" s="186"/>
      <c r="R611" s="186"/>
      <c r="S611" s="186"/>
      <c r="T611" s="186"/>
      <c r="U611" s="186"/>
      <c r="V611" s="186"/>
      <c r="W611" s="186"/>
      <c r="X611" s="186"/>
      <c r="Y611" s="186"/>
      <c r="Z611" s="186"/>
    </row>
    <row r="612" spans="1:26" ht="12.75" customHeight="1" x14ac:dyDescent="0.25">
      <c r="A612" s="186"/>
      <c r="B612" s="186"/>
      <c r="C612" s="186"/>
      <c r="D612" s="186"/>
      <c r="E612" s="186"/>
      <c r="F612" s="186"/>
      <c r="G612" s="186"/>
      <c r="H612" s="186"/>
      <c r="I612" s="186"/>
      <c r="J612" s="186"/>
      <c r="K612" s="186"/>
      <c r="L612" s="186"/>
      <c r="M612" s="186"/>
      <c r="N612" s="186"/>
      <c r="O612" s="186"/>
      <c r="P612" s="186"/>
      <c r="Q612" s="186"/>
      <c r="R612" s="186"/>
      <c r="S612" s="186"/>
      <c r="T612" s="186"/>
      <c r="U612" s="186"/>
      <c r="V612" s="186"/>
      <c r="W612" s="186"/>
      <c r="X612" s="186"/>
      <c r="Y612" s="186"/>
      <c r="Z612" s="186"/>
    </row>
    <row r="613" spans="1:26" ht="12.75" customHeight="1" x14ac:dyDescent="0.25">
      <c r="A613" s="186"/>
      <c r="B613" s="186"/>
      <c r="C613" s="186"/>
      <c r="D613" s="186"/>
      <c r="E613" s="186"/>
      <c r="F613" s="186"/>
      <c r="G613" s="186"/>
      <c r="H613" s="186"/>
      <c r="I613" s="186"/>
      <c r="J613" s="186"/>
      <c r="K613" s="186"/>
      <c r="L613" s="186"/>
      <c r="M613" s="186"/>
      <c r="N613" s="186"/>
      <c r="O613" s="186"/>
      <c r="P613" s="186"/>
      <c r="Q613" s="186"/>
      <c r="R613" s="186"/>
      <c r="S613" s="186"/>
      <c r="T613" s="186"/>
      <c r="U613" s="186"/>
      <c r="V613" s="186"/>
      <c r="W613" s="186"/>
      <c r="X613" s="186"/>
      <c r="Y613" s="186"/>
      <c r="Z613" s="186"/>
    </row>
    <row r="614" spans="1:26" ht="12.75" customHeight="1" x14ac:dyDescent="0.25">
      <c r="A614" s="186"/>
      <c r="B614" s="186"/>
      <c r="C614" s="186"/>
      <c r="D614" s="186"/>
      <c r="E614" s="186"/>
      <c r="F614" s="186"/>
      <c r="G614" s="186"/>
      <c r="H614" s="186"/>
      <c r="I614" s="186"/>
      <c r="J614" s="186"/>
      <c r="K614" s="186"/>
      <c r="L614" s="186"/>
      <c r="M614" s="186"/>
      <c r="N614" s="186"/>
      <c r="O614" s="186"/>
      <c r="P614" s="186"/>
      <c r="Q614" s="186"/>
      <c r="R614" s="186"/>
      <c r="S614" s="186"/>
      <c r="T614" s="186"/>
      <c r="U614" s="186"/>
      <c r="V614" s="186"/>
      <c r="W614" s="186"/>
      <c r="X614" s="186"/>
      <c r="Y614" s="186"/>
      <c r="Z614" s="186"/>
    </row>
    <row r="615" spans="1:26" ht="12.75" customHeight="1" x14ac:dyDescent="0.25">
      <c r="A615" s="186"/>
      <c r="B615" s="186"/>
      <c r="C615" s="186"/>
      <c r="D615" s="186"/>
      <c r="E615" s="186"/>
      <c r="F615" s="186"/>
      <c r="G615" s="186"/>
      <c r="H615" s="186"/>
      <c r="I615" s="186"/>
      <c r="J615" s="186"/>
      <c r="K615" s="186"/>
      <c r="L615" s="186"/>
      <c r="M615" s="186"/>
      <c r="N615" s="186"/>
      <c r="O615" s="186"/>
      <c r="P615" s="186"/>
      <c r="Q615" s="186"/>
      <c r="R615" s="186"/>
      <c r="S615" s="186"/>
      <c r="T615" s="186"/>
      <c r="U615" s="186"/>
      <c r="V615" s="186"/>
      <c r="W615" s="186"/>
      <c r="X615" s="186"/>
      <c r="Y615" s="186"/>
      <c r="Z615" s="186"/>
    </row>
    <row r="616" spans="1:26" ht="12.75" customHeight="1" x14ac:dyDescent="0.25">
      <c r="A616" s="186"/>
      <c r="B616" s="186"/>
      <c r="C616" s="186"/>
      <c r="D616" s="186"/>
      <c r="E616" s="186"/>
      <c r="F616" s="186"/>
      <c r="G616" s="186"/>
      <c r="H616" s="186"/>
      <c r="I616" s="186"/>
      <c r="J616" s="186"/>
      <c r="K616" s="186"/>
      <c r="L616" s="186"/>
      <c r="M616" s="186"/>
      <c r="N616" s="186"/>
      <c r="O616" s="186"/>
      <c r="P616" s="186"/>
      <c r="Q616" s="186"/>
      <c r="R616" s="186"/>
      <c r="S616" s="186"/>
      <c r="T616" s="186"/>
      <c r="U616" s="186"/>
      <c r="V616" s="186"/>
      <c r="W616" s="186"/>
      <c r="X616" s="186"/>
      <c r="Y616" s="186"/>
      <c r="Z616" s="186"/>
    </row>
    <row r="617" spans="1:26" ht="12.75" customHeight="1" x14ac:dyDescent="0.25">
      <c r="A617" s="186"/>
      <c r="B617" s="186"/>
      <c r="C617" s="186"/>
      <c r="D617" s="186"/>
      <c r="E617" s="186"/>
      <c r="F617" s="186"/>
      <c r="G617" s="186"/>
      <c r="H617" s="186"/>
      <c r="I617" s="186"/>
      <c r="J617" s="186"/>
      <c r="K617" s="186"/>
      <c r="L617" s="186"/>
      <c r="M617" s="186"/>
      <c r="N617" s="186"/>
      <c r="O617" s="186"/>
      <c r="P617" s="186"/>
      <c r="Q617" s="186"/>
      <c r="R617" s="186"/>
      <c r="S617" s="186"/>
      <c r="T617" s="186"/>
      <c r="U617" s="186"/>
      <c r="V617" s="186"/>
      <c r="W617" s="186"/>
      <c r="X617" s="186"/>
      <c r="Y617" s="186"/>
      <c r="Z617" s="186"/>
    </row>
    <row r="618" spans="1:26" ht="12.75" customHeight="1" x14ac:dyDescent="0.25">
      <c r="A618" s="186"/>
      <c r="B618" s="186"/>
      <c r="C618" s="186"/>
      <c r="D618" s="186"/>
      <c r="E618" s="186"/>
      <c r="F618" s="186"/>
      <c r="G618" s="186"/>
      <c r="H618" s="186"/>
      <c r="I618" s="186"/>
      <c r="J618" s="186"/>
      <c r="K618" s="186"/>
      <c r="L618" s="186"/>
      <c r="M618" s="186"/>
      <c r="N618" s="186"/>
      <c r="O618" s="186"/>
      <c r="P618" s="186"/>
      <c r="Q618" s="186"/>
      <c r="R618" s="186"/>
      <c r="S618" s="186"/>
      <c r="T618" s="186"/>
      <c r="U618" s="186"/>
      <c r="V618" s="186"/>
      <c r="W618" s="186"/>
      <c r="X618" s="186"/>
      <c r="Y618" s="186"/>
      <c r="Z618" s="186"/>
    </row>
    <row r="619" spans="1:26" ht="12.75" customHeight="1" x14ac:dyDescent="0.25">
      <c r="A619" s="186"/>
      <c r="B619" s="186"/>
      <c r="C619" s="186"/>
      <c r="D619" s="186"/>
      <c r="E619" s="186"/>
      <c r="F619" s="186"/>
      <c r="G619" s="186"/>
      <c r="H619" s="186"/>
      <c r="I619" s="186"/>
      <c r="J619" s="186"/>
      <c r="K619" s="186"/>
      <c r="L619" s="186"/>
      <c r="M619" s="186"/>
      <c r="N619" s="186"/>
      <c r="O619" s="186"/>
      <c r="P619" s="186"/>
      <c r="Q619" s="186"/>
      <c r="R619" s="186"/>
      <c r="S619" s="186"/>
      <c r="T619" s="186"/>
      <c r="U619" s="186"/>
      <c r="V619" s="186"/>
      <c r="W619" s="186"/>
      <c r="X619" s="186"/>
      <c r="Y619" s="186"/>
      <c r="Z619" s="186"/>
    </row>
    <row r="620" spans="1:26" ht="12.75" customHeight="1" x14ac:dyDescent="0.25">
      <c r="A620" s="186"/>
      <c r="B620" s="186"/>
      <c r="C620" s="186"/>
      <c r="D620" s="186"/>
      <c r="E620" s="186"/>
      <c r="F620" s="186"/>
      <c r="G620" s="186"/>
      <c r="H620" s="186"/>
      <c r="I620" s="186"/>
      <c r="J620" s="186"/>
      <c r="K620" s="186"/>
      <c r="L620" s="186"/>
      <c r="M620" s="186"/>
      <c r="N620" s="186"/>
      <c r="O620" s="186"/>
      <c r="P620" s="186"/>
      <c r="Q620" s="186"/>
      <c r="R620" s="186"/>
      <c r="S620" s="186"/>
      <c r="T620" s="186"/>
      <c r="U620" s="186"/>
      <c r="V620" s="186"/>
      <c r="W620" s="186"/>
      <c r="X620" s="186"/>
      <c r="Y620" s="186"/>
      <c r="Z620" s="186"/>
    </row>
    <row r="621" spans="1:26" ht="12.75" customHeight="1" x14ac:dyDescent="0.25">
      <c r="A621" s="186"/>
      <c r="B621" s="186"/>
      <c r="C621" s="186"/>
      <c r="D621" s="186"/>
      <c r="E621" s="186"/>
      <c r="F621" s="186"/>
      <c r="G621" s="186"/>
      <c r="H621" s="186"/>
      <c r="I621" s="186"/>
      <c r="J621" s="186"/>
      <c r="K621" s="186"/>
      <c r="L621" s="186"/>
      <c r="M621" s="186"/>
      <c r="N621" s="186"/>
      <c r="O621" s="186"/>
      <c r="P621" s="186"/>
      <c r="Q621" s="186"/>
      <c r="R621" s="186"/>
      <c r="S621" s="186"/>
      <c r="T621" s="186"/>
      <c r="U621" s="186"/>
      <c r="V621" s="186"/>
      <c r="W621" s="186"/>
      <c r="X621" s="186"/>
      <c r="Y621" s="186"/>
      <c r="Z621" s="186"/>
    </row>
    <row r="622" spans="1:26" ht="12.75" customHeight="1" x14ac:dyDescent="0.25">
      <c r="A622" s="186"/>
      <c r="B622" s="186"/>
      <c r="C622" s="186"/>
      <c r="D622" s="186"/>
      <c r="E622" s="186"/>
      <c r="F622" s="186"/>
      <c r="G622" s="186"/>
      <c r="H622" s="186"/>
      <c r="I622" s="186"/>
      <c r="J622" s="186"/>
      <c r="K622" s="186"/>
      <c r="L622" s="186"/>
      <c r="M622" s="186"/>
      <c r="N622" s="186"/>
      <c r="O622" s="186"/>
      <c r="P622" s="186"/>
      <c r="Q622" s="186"/>
      <c r="R622" s="186"/>
      <c r="S622" s="186"/>
      <c r="T622" s="186"/>
      <c r="U622" s="186"/>
      <c r="V622" s="186"/>
      <c r="W622" s="186"/>
      <c r="X622" s="186"/>
      <c r="Y622" s="186"/>
      <c r="Z622" s="186"/>
    </row>
    <row r="623" spans="1:26" ht="12.75" customHeight="1" x14ac:dyDescent="0.25">
      <c r="A623" s="186"/>
      <c r="B623" s="186"/>
      <c r="C623" s="186"/>
      <c r="D623" s="186"/>
      <c r="E623" s="186"/>
      <c r="F623" s="186"/>
      <c r="G623" s="186"/>
      <c r="H623" s="186"/>
      <c r="I623" s="186"/>
      <c r="J623" s="186"/>
      <c r="K623" s="186"/>
      <c r="L623" s="186"/>
      <c r="M623" s="186"/>
      <c r="N623" s="186"/>
      <c r="O623" s="186"/>
      <c r="P623" s="186"/>
      <c r="Q623" s="186"/>
      <c r="R623" s="186"/>
      <c r="S623" s="186"/>
      <c r="T623" s="186"/>
      <c r="U623" s="186"/>
      <c r="V623" s="186"/>
      <c r="W623" s="186"/>
      <c r="X623" s="186"/>
      <c r="Y623" s="186"/>
      <c r="Z623" s="186"/>
    </row>
    <row r="624" spans="1:26" ht="12.75" customHeight="1" x14ac:dyDescent="0.25">
      <c r="A624" s="186"/>
      <c r="B624" s="186"/>
      <c r="C624" s="186"/>
      <c r="D624" s="186"/>
      <c r="E624" s="186"/>
      <c r="F624" s="186"/>
      <c r="G624" s="186"/>
      <c r="H624" s="186"/>
      <c r="I624" s="186"/>
      <c r="J624" s="186"/>
      <c r="K624" s="186"/>
      <c r="L624" s="186"/>
      <c r="M624" s="186"/>
      <c r="N624" s="186"/>
      <c r="O624" s="186"/>
      <c r="P624" s="186"/>
      <c r="Q624" s="186"/>
      <c r="R624" s="186"/>
      <c r="S624" s="186"/>
      <c r="T624" s="186"/>
      <c r="U624" s="186"/>
      <c r="V624" s="186"/>
      <c r="W624" s="186"/>
      <c r="X624" s="186"/>
      <c r="Y624" s="186"/>
      <c r="Z624" s="186"/>
    </row>
    <row r="625" spans="1:26" ht="12.75" customHeight="1" x14ac:dyDescent="0.25">
      <c r="A625" s="186"/>
      <c r="B625" s="186"/>
      <c r="C625" s="186"/>
      <c r="D625" s="186"/>
      <c r="E625" s="186"/>
      <c r="F625" s="186"/>
      <c r="G625" s="186"/>
      <c r="H625" s="186"/>
      <c r="I625" s="186"/>
      <c r="J625" s="186"/>
      <c r="K625" s="186"/>
      <c r="L625" s="186"/>
      <c r="M625" s="186"/>
      <c r="N625" s="186"/>
      <c r="O625" s="186"/>
      <c r="P625" s="186"/>
      <c r="Q625" s="186"/>
      <c r="R625" s="186"/>
      <c r="S625" s="186"/>
      <c r="T625" s="186"/>
      <c r="U625" s="186"/>
      <c r="V625" s="186"/>
      <c r="W625" s="186"/>
      <c r="X625" s="186"/>
      <c r="Y625" s="186"/>
      <c r="Z625" s="186"/>
    </row>
    <row r="626" spans="1:26" ht="12.75" customHeight="1" x14ac:dyDescent="0.25">
      <c r="A626" s="186"/>
      <c r="B626" s="186"/>
      <c r="C626" s="186"/>
      <c r="D626" s="186"/>
      <c r="E626" s="186"/>
      <c r="F626" s="186"/>
      <c r="G626" s="186"/>
      <c r="H626" s="186"/>
      <c r="I626" s="186"/>
      <c r="J626" s="186"/>
      <c r="K626" s="186"/>
      <c r="L626" s="186"/>
      <c r="M626" s="186"/>
      <c r="N626" s="186"/>
      <c r="O626" s="186"/>
      <c r="P626" s="186"/>
      <c r="Q626" s="186"/>
      <c r="R626" s="186"/>
      <c r="S626" s="186"/>
      <c r="T626" s="186"/>
      <c r="U626" s="186"/>
      <c r="V626" s="186"/>
      <c r="W626" s="186"/>
      <c r="X626" s="186"/>
      <c r="Y626" s="186"/>
      <c r="Z626" s="186"/>
    </row>
    <row r="627" spans="1:26" ht="12.75" customHeight="1" x14ac:dyDescent="0.25">
      <c r="A627" s="186"/>
      <c r="B627" s="186"/>
      <c r="C627" s="186"/>
      <c r="D627" s="186"/>
      <c r="E627" s="186"/>
      <c r="F627" s="186"/>
      <c r="G627" s="186"/>
      <c r="H627" s="186"/>
      <c r="I627" s="186"/>
      <c r="J627" s="186"/>
      <c r="K627" s="186"/>
      <c r="L627" s="186"/>
      <c r="M627" s="186"/>
      <c r="N627" s="186"/>
      <c r="O627" s="186"/>
      <c r="P627" s="186"/>
      <c r="Q627" s="186"/>
      <c r="R627" s="186"/>
      <c r="S627" s="186"/>
      <c r="T627" s="186"/>
      <c r="U627" s="186"/>
      <c r="V627" s="186"/>
      <c r="W627" s="186"/>
      <c r="X627" s="186"/>
      <c r="Y627" s="186"/>
      <c r="Z627" s="186"/>
    </row>
    <row r="628" spans="1:26" ht="12.75" customHeight="1" x14ac:dyDescent="0.25">
      <c r="A628" s="186"/>
      <c r="B628" s="186"/>
      <c r="C628" s="186"/>
      <c r="D628" s="186"/>
      <c r="E628" s="186"/>
      <c r="F628" s="186"/>
      <c r="G628" s="186"/>
      <c r="H628" s="186"/>
      <c r="I628" s="186"/>
      <c r="J628" s="186"/>
      <c r="K628" s="186"/>
      <c r="L628" s="186"/>
      <c r="M628" s="186"/>
      <c r="N628" s="186"/>
      <c r="O628" s="186"/>
      <c r="P628" s="186"/>
      <c r="Q628" s="186"/>
      <c r="R628" s="186"/>
      <c r="S628" s="186"/>
      <c r="T628" s="186"/>
      <c r="U628" s="186"/>
      <c r="V628" s="186"/>
      <c r="W628" s="186"/>
      <c r="X628" s="186"/>
      <c r="Y628" s="186"/>
      <c r="Z628" s="186"/>
    </row>
    <row r="629" spans="1:26" ht="12.75" customHeight="1" x14ac:dyDescent="0.25">
      <c r="A629" s="186"/>
      <c r="B629" s="186"/>
      <c r="C629" s="186"/>
      <c r="D629" s="186"/>
      <c r="E629" s="186"/>
      <c r="F629" s="186"/>
      <c r="G629" s="186"/>
      <c r="H629" s="186"/>
      <c r="I629" s="186"/>
      <c r="J629" s="186"/>
      <c r="K629" s="186"/>
      <c r="L629" s="186"/>
      <c r="M629" s="186"/>
      <c r="N629" s="186"/>
      <c r="O629" s="186"/>
      <c r="P629" s="186"/>
      <c r="Q629" s="186"/>
      <c r="R629" s="186"/>
      <c r="S629" s="186"/>
      <c r="T629" s="186"/>
      <c r="U629" s="186"/>
      <c r="V629" s="186"/>
      <c r="W629" s="186"/>
      <c r="X629" s="186"/>
      <c r="Y629" s="186"/>
      <c r="Z629" s="186"/>
    </row>
    <row r="630" spans="1:26" ht="12.75" customHeight="1" x14ac:dyDescent="0.25">
      <c r="A630" s="186"/>
      <c r="B630" s="186"/>
      <c r="C630" s="186"/>
      <c r="D630" s="186"/>
      <c r="E630" s="186"/>
      <c r="F630" s="186"/>
      <c r="G630" s="186"/>
      <c r="H630" s="186"/>
      <c r="I630" s="186"/>
      <c r="J630" s="186"/>
      <c r="K630" s="186"/>
      <c r="L630" s="186"/>
      <c r="M630" s="186"/>
      <c r="N630" s="186"/>
      <c r="O630" s="186"/>
      <c r="P630" s="186"/>
      <c r="Q630" s="186"/>
      <c r="R630" s="186"/>
      <c r="S630" s="186"/>
      <c r="T630" s="186"/>
      <c r="U630" s="186"/>
      <c r="V630" s="186"/>
      <c r="W630" s="186"/>
      <c r="X630" s="186"/>
      <c r="Y630" s="186"/>
      <c r="Z630" s="186"/>
    </row>
    <row r="631" spans="1:26" ht="12.75" customHeight="1" x14ac:dyDescent="0.25">
      <c r="A631" s="186"/>
      <c r="B631" s="186"/>
      <c r="C631" s="186"/>
      <c r="D631" s="186"/>
      <c r="E631" s="186"/>
      <c r="F631" s="186"/>
      <c r="G631" s="186"/>
      <c r="H631" s="186"/>
      <c r="I631" s="186"/>
      <c r="J631" s="186"/>
      <c r="K631" s="186"/>
      <c r="L631" s="186"/>
      <c r="M631" s="186"/>
      <c r="N631" s="186"/>
      <c r="O631" s="186"/>
      <c r="P631" s="186"/>
      <c r="Q631" s="186"/>
      <c r="R631" s="186"/>
      <c r="S631" s="186"/>
      <c r="T631" s="186"/>
      <c r="U631" s="186"/>
      <c r="V631" s="186"/>
      <c r="W631" s="186"/>
      <c r="X631" s="186"/>
      <c r="Y631" s="186"/>
      <c r="Z631" s="186"/>
    </row>
    <row r="632" spans="1:26" ht="12.75" customHeight="1" x14ac:dyDescent="0.25">
      <c r="A632" s="186"/>
      <c r="B632" s="186"/>
      <c r="C632" s="186"/>
      <c r="D632" s="186"/>
      <c r="E632" s="186"/>
      <c r="F632" s="186"/>
      <c r="G632" s="186"/>
      <c r="H632" s="186"/>
      <c r="I632" s="186"/>
      <c r="J632" s="186"/>
      <c r="K632" s="186"/>
      <c r="L632" s="186"/>
      <c r="M632" s="186"/>
      <c r="N632" s="186"/>
      <c r="O632" s="186"/>
      <c r="P632" s="186"/>
      <c r="Q632" s="186"/>
      <c r="R632" s="186"/>
      <c r="S632" s="186"/>
      <c r="T632" s="186"/>
      <c r="U632" s="186"/>
      <c r="V632" s="186"/>
      <c r="W632" s="186"/>
      <c r="X632" s="186"/>
      <c r="Y632" s="186"/>
      <c r="Z632" s="186"/>
    </row>
    <row r="633" spans="1:26" ht="12.75" customHeight="1" x14ac:dyDescent="0.25">
      <c r="A633" s="186"/>
      <c r="B633" s="186"/>
      <c r="C633" s="186"/>
      <c r="D633" s="186"/>
      <c r="E633" s="186"/>
      <c r="F633" s="186"/>
      <c r="G633" s="186"/>
      <c r="H633" s="186"/>
      <c r="I633" s="186"/>
      <c r="J633" s="186"/>
      <c r="K633" s="186"/>
      <c r="L633" s="186"/>
      <c r="M633" s="186"/>
      <c r="N633" s="186"/>
      <c r="O633" s="186"/>
      <c r="P633" s="186"/>
      <c r="Q633" s="186"/>
      <c r="R633" s="186"/>
      <c r="S633" s="186"/>
      <c r="T633" s="186"/>
      <c r="U633" s="186"/>
      <c r="V633" s="186"/>
      <c r="W633" s="186"/>
      <c r="X633" s="186"/>
      <c r="Y633" s="186"/>
      <c r="Z633" s="186"/>
    </row>
    <row r="634" spans="1:26" ht="12.75" customHeight="1" x14ac:dyDescent="0.25">
      <c r="A634" s="186"/>
      <c r="B634" s="186"/>
      <c r="C634" s="186"/>
      <c r="D634" s="186"/>
      <c r="E634" s="186"/>
      <c r="F634" s="186"/>
      <c r="G634" s="186"/>
      <c r="H634" s="186"/>
      <c r="I634" s="186"/>
      <c r="J634" s="186"/>
      <c r="K634" s="186"/>
      <c r="L634" s="186"/>
      <c r="M634" s="186"/>
      <c r="N634" s="186"/>
      <c r="O634" s="186"/>
      <c r="P634" s="186"/>
      <c r="Q634" s="186"/>
      <c r="R634" s="186"/>
      <c r="S634" s="186"/>
      <c r="T634" s="186"/>
      <c r="U634" s="186"/>
      <c r="V634" s="186"/>
      <c r="W634" s="186"/>
      <c r="X634" s="186"/>
      <c r="Y634" s="186"/>
      <c r="Z634" s="186"/>
    </row>
    <row r="635" spans="1:26" ht="12.75" customHeight="1" x14ac:dyDescent="0.25">
      <c r="A635" s="186"/>
      <c r="B635" s="186"/>
      <c r="C635" s="186"/>
      <c r="D635" s="186"/>
      <c r="E635" s="186"/>
      <c r="F635" s="186"/>
      <c r="G635" s="186"/>
      <c r="H635" s="186"/>
      <c r="I635" s="186"/>
      <c r="J635" s="186"/>
      <c r="K635" s="186"/>
      <c r="L635" s="186"/>
      <c r="M635" s="186"/>
      <c r="N635" s="186"/>
      <c r="O635" s="186"/>
      <c r="P635" s="186"/>
      <c r="Q635" s="186"/>
      <c r="R635" s="186"/>
      <c r="S635" s="186"/>
      <c r="T635" s="186"/>
      <c r="U635" s="186"/>
      <c r="V635" s="186"/>
      <c r="W635" s="186"/>
      <c r="X635" s="186"/>
      <c r="Y635" s="186"/>
      <c r="Z635" s="186"/>
    </row>
    <row r="636" spans="1:26" ht="12.75" customHeight="1" x14ac:dyDescent="0.25">
      <c r="A636" s="186"/>
      <c r="B636" s="186"/>
      <c r="C636" s="186"/>
      <c r="D636" s="186"/>
      <c r="E636" s="186"/>
      <c r="F636" s="186"/>
      <c r="G636" s="186"/>
      <c r="H636" s="186"/>
      <c r="I636" s="186"/>
      <c r="J636" s="186"/>
      <c r="K636" s="186"/>
      <c r="L636" s="186"/>
      <c r="M636" s="186"/>
      <c r="N636" s="186"/>
      <c r="O636" s="186"/>
      <c r="P636" s="186"/>
      <c r="Q636" s="186"/>
      <c r="R636" s="186"/>
      <c r="S636" s="186"/>
      <c r="T636" s="186"/>
      <c r="U636" s="186"/>
      <c r="V636" s="186"/>
      <c r="W636" s="186"/>
      <c r="X636" s="186"/>
      <c r="Y636" s="186"/>
      <c r="Z636" s="186"/>
    </row>
    <row r="637" spans="1:26" ht="12.75" customHeight="1" x14ac:dyDescent="0.25">
      <c r="A637" s="186"/>
      <c r="B637" s="186"/>
      <c r="C637" s="186"/>
      <c r="D637" s="186"/>
      <c r="E637" s="186"/>
      <c r="F637" s="186"/>
      <c r="G637" s="186"/>
      <c r="H637" s="186"/>
      <c r="I637" s="186"/>
      <c r="J637" s="186"/>
      <c r="K637" s="186"/>
      <c r="L637" s="186"/>
      <c r="M637" s="186"/>
      <c r="N637" s="186"/>
      <c r="O637" s="186"/>
      <c r="P637" s="186"/>
      <c r="Q637" s="186"/>
      <c r="R637" s="186"/>
      <c r="S637" s="186"/>
      <c r="T637" s="186"/>
      <c r="U637" s="186"/>
      <c r="V637" s="186"/>
      <c r="W637" s="186"/>
      <c r="X637" s="186"/>
      <c r="Y637" s="186"/>
      <c r="Z637" s="186"/>
    </row>
    <row r="638" spans="1:26" ht="12.75" customHeight="1" x14ac:dyDescent="0.25">
      <c r="A638" s="186"/>
      <c r="B638" s="186"/>
      <c r="C638" s="186"/>
      <c r="D638" s="186"/>
      <c r="E638" s="186"/>
      <c r="F638" s="186"/>
      <c r="G638" s="186"/>
      <c r="H638" s="186"/>
      <c r="I638" s="186"/>
      <c r="J638" s="186"/>
      <c r="K638" s="186"/>
      <c r="L638" s="186"/>
      <c r="M638" s="186"/>
      <c r="N638" s="186"/>
      <c r="O638" s="186"/>
      <c r="P638" s="186"/>
      <c r="Q638" s="186"/>
      <c r="R638" s="186"/>
      <c r="S638" s="186"/>
      <c r="T638" s="186"/>
      <c r="U638" s="186"/>
      <c r="V638" s="186"/>
      <c r="W638" s="186"/>
      <c r="X638" s="186"/>
      <c r="Y638" s="186"/>
      <c r="Z638" s="186"/>
    </row>
    <row r="639" spans="1:26" ht="12.75" customHeight="1" x14ac:dyDescent="0.25">
      <c r="A639" s="186"/>
      <c r="B639" s="186"/>
      <c r="C639" s="186"/>
      <c r="D639" s="186"/>
      <c r="E639" s="186"/>
      <c r="F639" s="186"/>
      <c r="G639" s="186"/>
      <c r="H639" s="186"/>
      <c r="I639" s="186"/>
      <c r="J639" s="186"/>
      <c r="K639" s="186"/>
      <c r="L639" s="186"/>
      <c r="M639" s="186"/>
      <c r="N639" s="186"/>
      <c r="O639" s="186"/>
      <c r="P639" s="186"/>
      <c r="Q639" s="186"/>
      <c r="R639" s="186"/>
      <c r="S639" s="186"/>
      <c r="T639" s="186"/>
      <c r="U639" s="186"/>
      <c r="V639" s="186"/>
      <c r="W639" s="186"/>
      <c r="X639" s="186"/>
      <c r="Y639" s="186"/>
      <c r="Z639" s="186"/>
    </row>
    <row r="640" spans="1:26" ht="12.75" customHeight="1" x14ac:dyDescent="0.25">
      <c r="A640" s="186"/>
      <c r="B640" s="186"/>
      <c r="C640" s="186"/>
      <c r="D640" s="186"/>
      <c r="E640" s="186"/>
      <c r="F640" s="186"/>
      <c r="G640" s="186"/>
      <c r="H640" s="186"/>
      <c r="I640" s="186"/>
      <c r="J640" s="186"/>
      <c r="K640" s="186"/>
      <c r="L640" s="186"/>
      <c r="M640" s="186"/>
      <c r="N640" s="186"/>
      <c r="O640" s="186"/>
      <c r="P640" s="186"/>
      <c r="Q640" s="186"/>
      <c r="R640" s="186"/>
      <c r="S640" s="186"/>
      <c r="T640" s="186"/>
      <c r="U640" s="186"/>
      <c r="V640" s="186"/>
      <c r="W640" s="186"/>
      <c r="X640" s="186"/>
      <c r="Y640" s="186"/>
      <c r="Z640" s="186"/>
    </row>
    <row r="641" spans="1:26" ht="12.75" customHeight="1" x14ac:dyDescent="0.25">
      <c r="A641" s="186"/>
      <c r="B641" s="186"/>
      <c r="C641" s="186"/>
      <c r="D641" s="186"/>
      <c r="E641" s="186"/>
      <c r="F641" s="186"/>
      <c r="G641" s="186"/>
      <c r="H641" s="186"/>
      <c r="I641" s="186"/>
      <c r="J641" s="186"/>
      <c r="K641" s="186"/>
      <c r="L641" s="186"/>
      <c r="M641" s="186"/>
      <c r="N641" s="186"/>
      <c r="O641" s="186"/>
      <c r="P641" s="186"/>
      <c r="Q641" s="186"/>
      <c r="R641" s="186"/>
      <c r="S641" s="186"/>
      <c r="T641" s="186"/>
      <c r="U641" s="186"/>
      <c r="V641" s="186"/>
      <c r="W641" s="186"/>
      <c r="X641" s="186"/>
      <c r="Y641" s="186"/>
      <c r="Z641" s="186"/>
    </row>
    <row r="642" spans="1:26" ht="12.75" customHeight="1" x14ac:dyDescent="0.25">
      <c r="A642" s="186"/>
      <c r="B642" s="186"/>
      <c r="C642" s="186"/>
      <c r="D642" s="186"/>
      <c r="E642" s="186"/>
      <c r="F642" s="186"/>
      <c r="G642" s="186"/>
      <c r="H642" s="186"/>
      <c r="I642" s="186"/>
      <c r="J642" s="186"/>
      <c r="K642" s="186"/>
      <c r="L642" s="186"/>
      <c r="M642" s="186"/>
      <c r="N642" s="186"/>
      <c r="O642" s="186"/>
      <c r="P642" s="186"/>
      <c r="Q642" s="186"/>
      <c r="R642" s="186"/>
      <c r="S642" s="186"/>
      <c r="T642" s="186"/>
      <c r="U642" s="186"/>
      <c r="V642" s="186"/>
      <c r="W642" s="186"/>
      <c r="X642" s="186"/>
      <c r="Y642" s="186"/>
      <c r="Z642" s="186"/>
    </row>
    <row r="643" spans="1:26" ht="12.75" customHeight="1" x14ac:dyDescent="0.25">
      <c r="A643" s="186"/>
      <c r="B643" s="186"/>
      <c r="C643" s="186"/>
      <c r="D643" s="186"/>
      <c r="E643" s="186"/>
      <c r="F643" s="186"/>
      <c r="G643" s="186"/>
      <c r="H643" s="186"/>
      <c r="I643" s="186"/>
      <c r="J643" s="186"/>
      <c r="K643" s="186"/>
      <c r="L643" s="186"/>
      <c r="M643" s="186"/>
      <c r="N643" s="186"/>
      <c r="O643" s="186"/>
      <c r="P643" s="186"/>
      <c r="Q643" s="186"/>
      <c r="R643" s="186"/>
      <c r="S643" s="186"/>
      <c r="T643" s="186"/>
      <c r="U643" s="186"/>
      <c r="V643" s="186"/>
      <c r="W643" s="186"/>
      <c r="X643" s="186"/>
      <c r="Y643" s="186"/>
      <c r="Z643" s="186"/>
    </row>
    <row r="644" spans="1:26" ht="12.75" customHeight="1" x14ac:dyDescent="0.25">
      <c r="A644" s="186"/>
      <c r="B644" s="186"/>
      <c r="C644" s="186"/>
      <c r="D644" s="186"/>
      <c r="E644" s="186"/>
      <c r="F644" s="186"/>
      <c r="G644" s="186"/>
      <c r="H644" s="186"/>
      <c r="I644" s="186"/>
      <c r="J644" s="186"/>
      <c r="K644" s="186"/>
      <c r="L644" s="186"/>
      <c r="M644" s="186"/>
      <c r="N644" s="186"/>
      <c r="O644" s="186"/>
      <c r="P644" s="186"/>
      <c r="Q644" s="186"/>
      <c r="R644" s="186"/>
      <c r="S644" s="186"/>
      <c r="T644" s="186"/>
      <c r="U644" s="186"/>
      <c r="V644" s="186"/>
      <c r="W644" s="186"/>
      <c r="X644" s="186"/>
      <c r="Y644" s="186"/>
      <c r="Z644" s="186"/>
    </row>
    <row r="645" spans="1:26" ht="12.75" customHeight="1" x14ac:dyDescent="0.25">
      <c r="A645" s="186"/>
      <c r="B645" s="186"/>
      <c r="C645" s="186"/>
      <c r="D645" s="186"/>
      <c r="E645" s="186"/>
      <c r="F645" s="186"/>
      <c r="G645" s="186"/>
      <c r="H645" s="186"/>
      <c r="I645" s="186"/>
      <c r="J645" s="186"/>
      <c r="K645" s="186"/>
      <c r="L645" s="186"/>
      <c r="M645" s="186"/>
      <c r="N645" s="186"/>
      <c r="O645" s="186"/>
      <c r="P645" s="186"/>
      <c r="Q645" s="186"/>
      <c r="R645" s="186"/>
      <c r="S645" s="186"/>
      <c r="T645" s="186"/>
      <c r="U645" s="186"/>
      <c r="V645" s="186"/>
      <c r="W645" s="186"/>
      <c r="X645" s="186"/>
      <c r="Y645" s="186"/>
      <c r="Z645" s="186"/>
    </row>
    <row r="646" spans="1:26" ht="12.75" customHeight="1" x14ac:dyDescent="0.25">
      <c r="A646" s="186"/>
      <c r="B646" s="186"/>
      <c r="C646" s="186"/>
      <c r="D646" s="186"/>
      <c r="E646" s="186"/>
      <c r="F646" s="186"/>
      <c r="G646" s="186"/>
      <c r="H646" s="186"/>
      <c r="I646" s="186"/>
      <c r="J646" s="186"/>
      <c r="K646" s="186"/>
      <c r="L646" s="186"/>
      <c r="M646" s="186"/>
      <c r="N646" s="186"/>
      <c r="O646" s="186"/>
      <c r="P646" s="186"/>
      <c r="Q646" s="186"/>
      <c r="R646" s="186"/>
      <c r="S646" s="186"/>
      <c r="T646" s="186"/>
      <c r="U646" s="186"/>
      <c r="V646" s="186"/>
      <c r="W646" s="186"/>
      <c r="X646" s="186"/>
      <c r="Y646" s="186"/>
      <c r="Z646" s="186"/>
    </row>
    <row r="647" spans="1:26" ht="12.75" customHeight="1" x14ac:dyDescent="0.25">
      <c r="A647" s="186"/>
      <c r="B647" s="186"/>
      <c r="C647" s="186"/>
      <c r="D647" s="186"/>
      <c r="E647" s="186"/>
      <c r="F647" s="186"/>
      <c r="G647" s="186"/>
      <c r="H647" s="186"/>
      <c r="I647" s="186"/>
      <c r="J647" s="186"/>
      <c r="K647" s="186"/>
      <c r="L647" s="186"/>
      <c r="M647" s="186"/>
      <c r="N647" s="186"/>
      <c r="O647" s="186"/>
      <c r="P647" s="186"/>
      <c r="Q647" s="186"/>
      <c r="R647" s="186"/>
      <c r="S647" s="186"/>
      <c r="T647" s="186"/>
      <c r="U647" s="186"/>
      <c r="V647" s="186"/>
      <c r="W647" s="186"/>
      <c r="X647" s="186"/>
      <c r="Y647" s="186"/>
      <c r="Z647" s="186"/>
    </row>
    <row r="648" spans="1:26" ht="12.75" customHeight="1" x14ac:dyDescent="0.25">
      <c r="A648" s="186"/>
      <c r="B648" s="186"/>
      <c r="C648" s="186"/>
      <c r="D648" s="186"/>
      <c r="E648" s="186"/>
      <c r="F648" s="186"/>
      <c r="G648" s="186"/>
      <c r="H648" s="186"/>
      <c r="I648" s="186"/>
      <c r="J648" s="186"/>
      <c r="K648" s="186"/>
      <c r="L648" s="186"/>
      <c r="M648" s="186"/>
      <c r="N648" s="186"/>
      <c r="O648" s="186"/>
      <c r="P648" s="186"/>
      <c r="Q648" s="186"/>
      <c r="R648" s="186"/>
      <c r="S648" s="186"/>
      <c r="T648" s="186"/>
      <c r="U648" s="186"/>
      <c r="V648" s="186"/>
      <c r="W648" s="186"/>
      <c r="X648" s="186"/>
      <c r="Y648" s="186"/>
      <c r="Z648" s="186"/>
    </row>
    <row r="649" spans="1:26" ht="12.75" customHeight="1" x14ac:dyDescent="0.25">
      <c r="A649" s="186"/>
      <c r="B649" s="186"/>
      <c r="C649" s="186"/>
      <c r="D649" s="186"/>
      <c r="E649" s="186"/>
      <c r="F649" s="186"/>
      <c r="G649" s="186"/>
      <c r="H649" s="186"/>
      <c r="I649" s="186"/>
      <c r="J649" s="186"/>
      <c r="K649" s="186"/>
      <c r="L649" s="186"/>
      <c r="M649" s="186"/>
      <c r="N649" s="186"/>
      <c r="O649" s="186"/>
      <c r="P649" s="186"/>
      <c r="Q649" s="186"/>
      <c r="R649" s="186"/>
      <c r="S649" s="186"/>
      <c r="T649" s="186"/>
      <c r="U649" s="186"/>
      <c r="V649" s="186"/>
      <c r="W649" s="186"/>
      <c r="X649" s="186"/>
      <c r="Y649" s="186"/>
      <c r="Z649" s="186"/>
    </row>
    <row r="650" spans="1:26" ht="12.75" customHeight="1" x14ac:dyDescent="0.25">
      <c r="A650" s="186"/>
      <c r="B650" s="186"/>
      <c r="C650" s="186"/>
      <c r="D650" s="186"/>
      <c r="E650" s="186"/>
      <c r="F650" s="186"/>
      <c r="G650" s="186"/>
      <c r="H650" s="186"/>
      <c r="I650" s="186"/>
      <c r="J650" s="186"/>
      <c r="K650" s="186"/>
      <c r="L650" s="186"/>
      <c r="M650" s="186"/>
      <c r="N650" s="186"/>
      <c r="O650" s="186"/>
      <c r="P650" s="186"/>
      <c r="Q650" s="186"/>
      <c r="R650" s="186"/>
      <c r="S650" s="186"/>
      <c r="T650" s="186"/>
      <c r="U650" s="186"/>
      <c r="V650" s="186"/>
      <c r="W650" s="186"/>
      <c r="X650" s="186"/>
      <c r="Y650" s="186"/>
      <c r="Z650" s="186"/>
    </row>
    <row r="651" spans="1:26" ht="12.75" customHeight="1" x14ac:dyDescent="0.25">
      <c r="A651" s="186"/>
      <c r="B651" s="186"/>
      <c r="C651" s="186"/>
      <c r="D651" s="186"/>
      <c r="E651" s="186"/>
      <c r="F651" s="186"/>
      <c r="G651" s="186"/>
      <c r="H651" s="186"/>
      <c r="I651" s="186"/>
      <c r="J651" s="186"/>
      <c r="K651" s="186"/>
      <c r="L651" s="186"/>
      <c r="M651" s="186"/>
      <c r="N651" s="186"/>
      <c r="O651" s="186"/>
      <c r="P651" s="186"/>
      <c r="Q651" s="186"/>
      <c r="R651" s="186"/>
      <c r="S651" s="186"/>
      <c r="T651" s="186"/>
      <c r="U651" s="186"/>
      <c r="V651" s="186"/>
      <c r="W651" s="186"/>
      <c r="X651" s="186"/>
      <c r="Y651" s="186"/>
      <c r="Z651" s="186"/>
    </row>
    <row r="652" spans="1:26" ht="12.75" customHeight="1" x14ac:dyDescent="0.25">
      <c r="A652" s="186"/>
      <c r="B652" s="186"/>
      <c r="C652" s="186"/>
      <c r="D652" s="186"/>
      <c r="E652" s="186"/>
      <c r="F652" s="186"/>
      <c r="G652" s="186"/>
      <c r="H652" s="186"/>
      <c r="I652" s="186"/>
      <c r="J652" s="186"/>
      <c r="K652" s="186"/>
      <c r="L652" s="186"/>
      <c r="M652" s="186"/>
      <c r="N652" s="186"/>
      <c r="O652" s="186"/>
      <c r="P652" s="186"/>
      <c r="Q652" s="186"/>
      <c r="R652" s="186"/>
      <c r="S652" s="186"/>
      <c r="T652" s="186"/>
      <c r="U652" s="186"/>
      <c r="V652" s="186"/>
      <c r="W652" s="186"/>
      <c r="X652" s="186"/>
      <c r="Y652" s="186"/>
      <c r="Z652" s="186"/>
    </row>
    <row r="653" spans="1:26" ht="12.75" customHeight="1" x14ac:dyDescent="0.25">
      <c r="A653" s="186"/>
      <c r="B653" s="186"/>
      <c r="C653" s="186"/>
      <c r="D653" s="186"/>
      <c r="E653" s="186"/>
      <c r="F653" s="186"/>
      <c r="G653" s="186"/>
      <c r="H653" s="186"/>
      <c r="I653" s="186"/>
      <c r="J653" s="186"/>
      <c r="K653" s="186"/>
      <c r="L653" s="186"/>
      <c r="M653" s="186"/>
      <c r="N653" s="186"/>
      <c r="O653" s="186"/>
      <c r="P653" s="186"/>
      <c r="Q653" s="186"/>
      <c r="R653" s="186"/>
      <c r="S653" s="186"/>
      <c r="T653" s="186"/>
      <c r="U653" s="186"/>
      <c r="V653" s="186"/>
      <c r="W653" s="186"/>
      <c r="X653" s="186"/>
      <c r="Y653" s="186"/>
      <c r="Z653" s="186"/>
    </row>
    <row r="654" spans="1:26" ht="12.75" customHeight="1" x14ac:dyDescent="0.25">
      <c r="A654" s="186"/>
      <c r="B654" s="186"/>
      <c r="C654" s="186"/>
      <c r="D654" s="186"/>
      <c r="E654" s="186"/>
      <c r="F654" s="186"/>
      <c r="G654" s="186"/>
      <c r="H654" s="186"/>
      <c r="I654" s="186"/>
      <c r="J654" s="186"/>
      <c r="K654" s="186"/>
      <c r="L654" s="186"/>
      <c r="M654" s="186"/>
      <c r="N654" s="186"/>
      <c r="O654" s="186"/>
      <c r="P654" s="186"/>
      <c r="Q654" s="186"/>
      <c r="R654" s="186"/>
      <c r="S654" s="186"/>
      <c r="T654" s="186"/>
      <c r="U654" s="186"/>
      <c r="V654" s="186"/>
      <c r="W654" s="186"/>
      <c r="X654" s="186"/>
      <c r="Y654" s="186"/>
      <c r="Z654" s="186"/>
    </row>
    <row r="655" spans="1:26" ht="12.75" customHeight="1" x14ac:dyDescent="0.25">
      <c r="A655" s="186"/>
      <c r="B655" s="186"/>
      <c r="C655" s="186"/>
      <c r="D655" s="186"/>
      <c r="E655" s="186"/>
      <c r="F655" s="186"/>
      <c r="G655" s="186"/>
      <c r="H655" s="186"/>
      <c r="I655" s="186"/>
      <c r="J655" s="186"/>
      <c r="K655" s="186"/>
      <c r="L655" s="186"/>
      <c r="M655" s="186"/>
      <c r="N655" s="186"/>
      <c r="O655" s="186"/>
      <c r="P655" s="186"/>
      <c r="Q655" s="186"/>
      <c r="R655" s="186"/>
      <c r="S655" s="186"/>
      <c r="T655" s="186"/>
      <c r="U655" s="186"/>
      <c r="V655" s="186"/>
      <c r="W655" s="186"/>
      <c r="X655" s="186"/>
      <c r="Y655" s="186"/>
      <c r="Z655" s="186"/>
    </row>
    <row r="656" spans="1:26" ht="12.75" customHeight="1" x14ac:dyDescent="0.25">
      <c r="A656" s="186"/>
      <c r="B656" s="186"/>
      <c r="C656" s="186"/>
      <c r="D656" s="186"/>
      <c r="E656" s="186"/>
      <c r="F656" s="186"/>
      <c r="G656" s="186"/>
      <c r="H656" s="186"/>
      <c r="I656" s="186"/>
      <c r="J656" s="186"/>
      <c r="K656" s="186"/>
      <c r="L656" s="186"/>
      <c r="M656" s="186"/>
      <c r="N656" s="186"/>
      <c r="O656" s="186"/>
      <c r="P656" s="186"/>
      <c r="Q656" s="186"/>
      <c r="R656" s="186"/>
      <c r="S656" s="186"/>
      <c r="T656" s="186"/>
      <c r="U656" s="186"/>
      <c r="V656" s="186"/>
      <c r="W656" s="186"/>
      <c r="X656" s="186"/>
      <c r="Y656" s="186"/>
      <c r="Z656" s="186"/>
    </row>
    <row r="657" spans="1:26" ht="12.75" customHeight="1" x14ac:dyDescent="0.25">
      <c r="A657" s="186"/>
      <c r="B657" s="186"/>
      <c r="C657" s="186"/>
      <c r="D657" s="186"/>
      <c r="E657" s="186"/>
      <c r="F657" s="186"/>
      <c r="G657" s="186"/>
      <c r="H657" s="186"/>
      <c r="I657" s="186"/>
      <c r="J657" s="186"/>
      <c r="K657" s="186"/>
      <c r="L657" s="186"/>
      <c r="M657" s="186"/>
      <c r="N657" s="186"/>
      <c r="O657" s="186"/>
      <c r="P657" s="186"/>
      <c r="Q657" s="186"/>
      <c r="R657" s="186"/>
      <c r="S657" s="186"/>
      <c r="T657" s="186"/>
      <c r="U657" s="186"/>
      <c r="V657" s="186"/>
      <c r="W657" s="186"/>
      <c r="X657" s="186"/>
      <c r="Y657" s="186"/>
      <c r="Z657" s="186"/>
    </row>
    <row r="658" spans="1:26" ht="12.75" customHeight="1" x14ac:dyDescent="0.25">
      <c r="A658" s="186"/>
      <c r="B658" s="186"/>
      <c r="C658" s="186"/>
      <c r="D658" s="186"/>
      <c r="E658" s="186"/>
      <c r="F658" s="186"/>
      <c r="G658" s="186"/>
      <c r="H658" s="186"/>
      <c r="I658" s="186"/>
      <c r="J658" s="186"/>
      <c r="K658" s="186"/>
      <c r="L658" s="186"/>
      <c r="M658" s="186"/>
      <c r="N658" s="186"/>
      <c r="O658" s="186"/>
      <c r="P658" s="186"/>
      <c r="Q658" s="186"/>
      <c r="R658" s="186"/>
      <c r="S658" s="186"/>
      <c r="T658" s="186"/>
      <c r="U658" s="186"/>
      <c r="V658" s="186"/>
      <c r="W658" s="186"/>
      <c r="X658" s="186"/>
      <c r="Y658" s="186"/>
      <c r="Z658" s="186"/>
    </row>
    <row r="659" spans="1:26" ht="12.75" customHeight="1" x14ac:dyDescent="0.25">
      <c r="A659" s="186"/>
      <c r="B659" s="186"/>
      <c r="C659" s="186"/>
      <c r="D659" s="186"/>
      <c r="E659" s="186"/>
      <c r="F659" s="186"/>
      <c r="G659" s="186"/>
      <c r="H659" s="186"/>
      <c r="I659" s="186"/>
      <c r="J659" s="186"/>
      <c r="K659" s="186"/>
      <c r="L659" s="186"/>
      <c r="M659" s="186"/>
      <c r="N659" s="186"/>
      <c r="O659" s="186"/>
      <c r="P659" s="186"/>
      <c r="Q659" s="186"/>
      <c r="R659" s="186"/>
      <c r="S659" s="186"/>
      <c r="T659" s="186"/>
      <c r="U659" s="186"/>
      <c r="V659" s="186"/>
      <c r="W659" s="186"/>
      <c r="X659" s="186"/>
      <c r="Y659" s="186"/>
      <c r="Z659" s="186"/>
    </row>
    <row r="660" spans="1:26" ht="12.75" customHeight="1" x14ac:dyDescent="0.25">
      <c r="A660" s="186"/>
      <c r="B660" s="186"/>
      <c r="C660" s="186"/>
      <c r="D660" s="186"/>
      <c r="E660" s="186"/>
      <c r="F660" s="186"/>
      <c r="G660" s="186"/>
      <c r="H660" s="186"/>
      <c r="I660" s="186"/>
      <c r="J660" s="186"/>
      <c r="K660" s="186"/>
      <c r="L660" s="186"/>
      <c r="M660" s="186"/>
      <c r="N660" s="186"/>
      <c r="O660" s="186"/>
      <c r="P660" s="186"/>
      <c r="Q660" s="186"/>
      <c r="R660" s="186"/>
      <c r="S660" s="186"/>
      <c r="T660" s="186"/>
      <c r="U660" s="186"/>
      <c r="V660" s="186"/>
      <c r="W660" s="186"/>
      <c r="X660" s="186"/>
      <c r="Y660" s="186"/>
      <c r="Z660" s="186"/>
    </row>
    <row r="661" spans="1:26" ht="12.75" customHeight="1" x14ac:dyDescent="0.25">
      <c r="A661" s="186"/>
      <c r="B661" s="186"/>
      <c r="C661" s="186"/>
      <c r="D661" s="186"/>
      <c r="E661" s="186"/>
      <c r="F661" s="186"/>
      <c r="G661" s="186"/>
      <c r="H661" s="186"/>
      <c r="I661" s="186"/>
      <c r="J661" s="186"/>
      <c r="K661" s="186"/>
      <c r="L661" s="186"/>
      <c r="M661" s="186"/>
      <c r="N661" s="186"/>
      <c r="O661" s="186"/>
      <c r="P661" s="186"/>
      <c r="Q661" s="186"/>
      <c r="R661" s="186"/>
      <c r="S661" s="186"/>
      <c r="T661" s="186"/>
      <c r="U661" s="186"/>
      <c r="V661" s="186"/>
      <c r="W661" s="186"/>
      <c r="X661" s="186"/>
      <c r="Y661" s="186"/>
      <c r="Z661" s="186"/>
    </row>
    <row r="662" spans="1:26" ht="12.75" customHeight="1" x14ac:dyDescent="0.25">
      <c r="A662" s="186"/>
      <c r="B662" s="186"/>
      <c r="C662" s="186"/>
      <c r="D662" s="186"/>
      <c r="E662" s="186"/>
      <c r="F662" s="186"/>
      <c r="G662" s="186"/>
      <c r="H662" s="186"/>
      <c r="I662" s="186"/>
      <c r="J662" s="186"/>
      <c r="K662" s="186"/>
      <c r="L662" s="186"/>
      <c r="M662" s="186"/>
      <c r="N662" s="186"/>
      <c r="O662" s="186"/>
      <c r="P662" s="186"/>
      <c r="Q662" s="186"/>
      <c r="R662" s="186"/>
      <c r="S662" s="186"/>
      <c r="T662" s="186"/>
      <c r="U662" s="186"/>
      <c r="V662" s="186"/>
      <c r="W662" s="186"/>
      <c r="X662" s="186"/>
      <c r="Y662" s="186"/>
      <c r="Z662" s="186"/>
    </row>
    <row r="663" spans="1:26" ht="12.75" customHeight="1" x14ac:dyDescent="0.25">
      <c r="A663" s="186"/>
      <c r="B663" s="186"/>
      <c r="C663" s="186"/>
      <c r="D663" s="186"/>
      <c r="E663" s="186"/>
      <c r="F663" s="186"/>
      <c r="G663" s="186"/>
      <c r="H663" s="186"/>
      <c r="I663" s="186"/>
      <c r="J663" s="186"/>
      <c r="K663" s="186"/>
      <c r="L663" s="186"/>
      <c r="M663" s="186"/>
      <c r="N663" s="186"/>
      <c r="O663" s="186"/>
      <c r="P663" s="186"/>
      <c r="Q663" s="186"/>
      <c r="R663" s="186"/>
      <c r="S663" s="186"/>
      <c r="T663" s="186"/>
      <c r="U663" s="186"/>
      <c r="V663" s="186"/>
      <c r="W663" s="186"/>
      <c r="X663" s="186"/>
      <c r="Y663" s="186"/>
      <c r="Z663" s="186"/>
    </row>
    <row r="664" spans="1:26" ht="12.75" customHeight="1" x14ac:dyDescent="0.25">
      <c r="A664" s="186"/>
      <c r="B664" s="186"/>
      <c r="C664" s="186"/>
      <c r="D664" s="186"/>
      <c r="E664" s="186"/>
      <c r="F664" s="186"/>
      <c r="G664" s="186"/>
      <c r="H664" s="186"/>
      <c r="I664" s="186"/>
      <c r="J664" s="186"/>
      <c r="K664" s="186"/>
      <c r="L664" s="186"/>
      <c r="M664" s="186"/>
      <c r="N664" s="186"/>
      <c r="O664" s="186"/>
      <c r="P664" s="186"/>
      <c r="Q664" s="186"/>
      <c r="R664" s="186"/>
      <c r="S664" s="186"/>
      <c r="T664" s="186"/>
      <c r="U664" s="186"/>
      <c r="V664" s="186"/>
      <c r="W664" s="186"/>
      <c r="X664" s="186"/>
      <c r="Y664" s="186"/>
      <c r="Z664" s="186"/>
    </row>
    <row r="665" spans="1:26" ht="12.75" customHeight="1" x14ac:dyDescent="0.25">
      <c r="A665" s="186"/>
      <c r="B665" s="186"/>
      <c r="C665" s="186"/>
      <c r="D665" s="186"/>
      <c r="E665" s="186"/>
      <c r="F665" s="186"/>
      <c r="G665" s="186"/>
      <c r="H665" s="186"/>
      <c r="I665" s="186"/>
      <c r="J665" s="186"/>
      <c r="K665" s="186"/>
      <c r="L665" s="186"/>
      <c r="M665" s="186"/>
      <c r="N665" s="186"/>
      <c r="O665" s="186"/>
      <c r="P665" s="186"/>
      <c r="Q665" s="186"/>
      <c r="R665" s="186"/>
      <c r="S665" s="186"/>
      <c r="T665" s="186"/>
      <c r="U665" s="186"/>
      <c r="V665" s="186"/>
      <c r="W665" s="186"/>
      <c r="X665" s="186"/>
      <c r="Y665" s="186"/>
      <c r="Z665" s="186"/>
    </row>
    <row r="666" spans="1:26" ht="12.75" customHeight="1" x14ac:dyDescent="0.25">
      <c r="A666" s="186"/>
      <c r="B666" s="186"/>
      <c r="C666" s="186"/>
      <c r="D666" s="186"/>
      <c r="E666" s="186"/>
      <c r="F666" s="186"/>
      <c r="G666" s="186"/>
      <c r="H666" s="186"/>
      <c r="I666" s="186"/>
      <c r="J666" s="186"/>
      <c r="K666" s="186"/>
      <c r="L666" s="186"/>
      <c r="M666" s="186"/>
      <c r="N666" s="186"/>
      <c r="O666" s="186"/>
      <c r="P666" s="186"/>
      <c r="Q666" s="186"/>
      <c r="R666" s="186"/>
      <c r="S666" s="186"/>
      <c r="T666" s="186"/>
      <c r="U666" s="186"/>
      <c r="V666" s="186"/>
      <c r="W666" s="186"/>
      <c r="X666" s="186"/>
      <c r="Y666" s="186"/>
      <c r="Z666" s="186"/>
    </row>
    <row r="667" spans="1:26" ht="12.75" customHeight="1" x14ac:dyDescent="0.25">
      <c r="A667" s="186"/>
      <c r="B667" s="186"/>
      <c r="C667" s="186"/>
      <c r="D667" s="186"/>
      <c r="E667" s="186"/>
      <c r="F667" s="186"/>
      <c r="G667" s="186"/>
      <c r="H667" s="186"/>
      <c r="I667" s="186"/>
      <c r="J667" s="186"/>
      <c r="K667" s="186"/>
      <c r="L667" s="186"/>
      <c r="M667" s="186"/>
      <c r="N667" s="186"/>
      <c r="O667" s="186"/>
      <c r="P667" s="186"/>
      <c r="Q667" s="186"/>
      <c r="R667" s="186"/>
      <c r="S667" s="186"/>
      <c r="T667" s="186"/>
      <c r="U667" s="186"/>
      <c r="V667" s="186"/>
      <c r="W667" s="186"/>
      <c r="X667" s="186"/>
      <c r="Y667" s="186"/>
      <c r="Z667" s="186"/>
    </row>
    <row r="668" spans="1:26" ht="12.75" customHeight="1" x14ac:dyDescent="0.25">
      <c r="A668" s="186"/>
      <c r="B668" s="186"/>
      <c r="C668" s="186"/>
      <c r="D668" s="186"/>
      <c r="E668" s="186"/>
      <c r="F668" s="186"/>
      <c r="G668" s="186"/>
      <c r="H668" s="186"/>
      <c r="I668" s="186"/>
      <c r="J668" s="186"/>
      <c r="K668" s="186"/>
      <c r="L668" s="186"/>
      <c r="M668" s="186"/>
      <c r="N668" s="186"/>
      <c r="O668" s="186"/>
      <c r="P668" s="186"/>
      <c r="Q668" s="186"/>
      <c r="R668" s="186"/>
      <c r="S668" s="186"/>
      <c r="T668" s="186"/>
      <c r="U668" s="186"/>
      <c r="V668" s="186"/>
      <c r="W668" s="186"/>
      <c r="X668" s="186"/>
      <c r="Y668" s="186"/>
      <c r="Z668" s="186"/>
    </row>
    <row r="669" spans="1:26" ht="12.75" customHeight="1" x14ac:dyDescent="0.25">
      <c r="A669" s="186"/>
      <c r="B669" s="186"/>
      <c r="C669" s="186"/>
      <c r="D669" s="186"/>
      <c r="E669" s="186"/>
      <c r="F669" s="186"/>
      <c r="G669" s="186"/>
      <c r="H669" s="186"/>
      <c r="I669" s="186"/>
      <c r="J669" s="186"/>
      <c r="K669" s="186"/>
      <c r="L669" s="186"/>
      <c r="M669" s="186"/>
      <c r="N669" s="186"/>
      <c r="O669" s="186"/>
      <c r="P669" s="186"/>
      <c r="Q669" s="186"/>
      <c r="R669" s="186"/>
      <c r="S669" s="186"/>
      <c r="T669" s="186"/>
      <c r="U669" s="186"/>
      <c r="V669" s="186"/>
      <c r="W669" s="186"/>
      <c r="X669" s="186"/>
      <c r="Y669" s="186"/>
      <c r="Z669" s="186"/>
    </row>
    <row r="670" spans="1:26" ht="12.75" customHeight="1" x14ac:dyDescent="0.25">
      <c r="A670" s="186"/>
      <c r="B670" s="186"/>
      <c r="C670" s="186"/>
      <c r="D670" s="186"/>
      <c r="E670" s="186"/>
      <c r="F670" s="186"/>
      <c r="G670" s="186"/>
      <c r="H670" s="186"/>
      <c r="I670" s="186"/>
      <c r="J670" s="186"/>
      <c r="K670" s="186"/>
      <c r="L670" s="186"/>
      <c r="M670" s="186"/>
      <c r="N670" s="186"/>
      <c r="O670" s="186"/>
      <c r="P670" s="186"/>
      <c r="Q670" s="186"/>
      <c r="R670" s="186"/>
      <c r="S670" s="186"/>
      <c r="T670" s="186"/>
      <c r="U670" s="186"/>
      <c r="V670" s="186"/>
      <c r="W670" s="186"/>
      <c r="X670" s="186"/>
      <c r="Y670" s="186"/>
      <c r="Z670" s="186"/>
    </row>
    <row r="671" spans="1:26" ht="12.75" customHeight="1" x14ac:dyDescent="0.25">
      <c r="A671" s="186"/>
      <c r="B671" s="186"/>
      <c r="C671" s="186"/>
      <c r="D671" s="186"/>
      <c r="E671" s="186"/>
      <c r="F671" s="186"/>
      <c r="G671" s="186"/>
      <c r="H671" s="186"/>
      <c r="I671" s="186"/>
      <c r="J671" s="186"/>
      <c r="K671" s="186"/>
      <c r="L671" s="186"/>
      <c r="M671" s="186"/>
      <c r="N671" s="186"/>
      <c r="O671" s="186"/>
      <c r="P671" s="186"/>
      <c r="Q671" s="186"/>
      <c r="R671" s="186"/>
      <c r="S671" s="186"/>
      <c r="T671" s="186"/>
      <c r="U671" s="186"/>
      <c r="V671" s="186"/>
      <c r="W671" s="186"/>
      <c r="X671" s="186"/>
      <c r="Y671" s="186"/>
      <c r="Z671" s="186"/>
    </row>
    <row r="672" spans="1:26" ht="12.75" customHeight="1" x14ac:dyDescent="0.25">
      <c r="A672" s="186"/>
      <c r="B672" s="186"/>
      <c r="C672" s="186"/>
      <c r="D672" s="186"/>
      <c r="E672" s="186"/>
      <c r="F672" s="186"/>
      <c r="G672" s="186"/>
      <c r="H672" s="186"/>
      <c r="I672" s="186"/>
      <c r="J672" s="186"/>
      <c r="K672" s="186"/>
      <c r="L672" s="186"/>
      <c r="M672" s="186"/>
      <c r="N672" s="186"/>
      <c r="O672" s="186"/>
      <c r="P672" s="186"/>
      <c r="Q672" s="186"/>
      <c r="R672" s="186"/>
      <c r="S672" s="186"/>
      <c r="T672" s="186"/>
      <c r="U672" s="186"/>
      <c r="V672" s="186"/>
      <c r="W672" s="186"/>
      <c r="X672" s="186"/>
      <c r="Y672" s="186"/>
      <c r="Z672" s="186"/>
    </row>
    <row r="673" spans="1:26" ht="12.75" customHeight="1" x14ac:dyDescent="0.25">
      <c r="A673" s="186"/>
      <c r="B673" s="186"/>
      <c r="C673" s="186"/>
      <c r="D673" s="186"/>
      <c r="E673" s="186"/>
      <c r="F673" s="186"/>
      <c r="G673" s="186"/>
      <c r="H673" s="186"/>
      <c r="I673" s="186"/>
      <c r="J673" s="186"/>
      <c r="K673" s="186"/>
      <c r="L673" s="186"/>
      <c r="M673" s="186"/>
      <c r="N673" s="186"/>
      <c r="O673" s="186"/>
      <c r="P673" s="186"/>
      <c r="Q673" s="186"/>
      <c r="R673" s="186"/>
      <c r="S673" s="186"/>
      <c r="T673" s="186"/>
      <c r="U673" s="186"/>
      <c r="V673" s="186"/>
      <c r="W673" s="186"/>
      <c r="X673" s="186"/>
      <c r="Y673" s="186"/>
      <c r="Z673" s="186"/>
    </row>
    <row r="674" spans="1:26" ht="12.75" customHeight="1" x14ac:dyDescent="0.25">
      <c r="A674" s="186"/>
      <c r="B674" s="186"/>
      <c r="C674" s="186"/>
      <c r="D674" s="186"/>
      <c r="E674" s="186"/>
      <c r="F674" s="186"/>
      <c r="G674" s="186"/>
      <c r="H674" s="186"/>
      <c r="I674" s="186"/>
      <c r="J674" s="186"/>
      <c r="K674" s="186"/>
      <c r="L674" s="186"/>
      <c r="M674" s="186"/>
      <c r="N674" s="186"/>
      <c r="O674" s="186"/>
      <c r="P674" s="186"/>
      <c r="Q674" s="186"/>
      <c r="R674" s="186"/>
      <c r="S674" s="186"/>
      <c r="T674" s="186"/>
      <c r="U674" s="186"/>
      <c r="V674" s="186"/>
      <c r="W674" s="186"/>
      <c r="X674" s="186"/>
      <c r="Y674" s="186"/>
      <c r="Z674" s="186"/>
    </row>
    <row r="675" spans="1:26" ht="12.75" customHeight="1" x14ac:dyDescent="0.25">
      <c r="A675" s="186"/>
      <c r="B675" s="186"/>
      <c r="C675" s="186"/>
      <c r="D675" s="186"/>
      <c r="E675" s="186"/>
      <c r="F675" s="186"/>
      <c r="G675" s="186"/>
      <c r="H675" s="186"/>
      <c r="I675" s="186"/>
      <c r="J675" s="186"/>
      <c r="K675" s="186"/>
      <c r="L675" s="186"/>
      <c r="M675" s="186"/>
      <c r="N675" s="186"/>
      <c r="O675" s="186"/>
      <c r="P675" s="186"/>
      <c r="Q675" s="186"/>
      <c r="R675" s="186"/>
      <c r="S675" s="186"/>
      <c r="T675" s="186"/>
      <c r="U675" s="186"/>
      <c r="V675" s="186"/>
      <c r="W675" s="186"/>
      <c r="X675" s="186"/>
      <c r="Y675" s="186"/>
      <c r="Z675" s="186"/>
    </row>
    <row r="676" spans="1:26" ht="12.75" customHeight="1" x14ac:dyDescent="0.25">
      <c r="A676" s="186"/>
      <c r="B676" s="186"/>
      <c r="C676" s="186"/>
      <c r="D676" s="186"/>
      <c r="E676" s="186"/>
      <c r="F676" s="186"/>
      <c r="G676" s="186"/>
      <c r="H676" s="186"/>
      <c r="I676" s="186"/>
      <c r="J676" s="186"/>
      <c r="K676" s="186"/>
      <c r="L676" s="186"/>
      <c r="M676" s="186"/>
      <c r="N676" s="186"/>
      <c r="O676" s="186"/>
      <c r="P676" s="186"/>
      <c r="Q676" s="186"/>
      <c r="R676" s="186"/>
      <c r="S676" s="186"/>
      <c r="T676" s="186"/>
      <c r="U676" s="186"/>
      <c r="V676" s="186"/>
      <c r="W676" s="186"/>
      <c r="X676" s="186"/>
      <c r="Y676" s="186"/>
      <c r="Z676" s="186"/>
    </row>
    <row r="677" spans="1:26" ht="12.75" customHeight="1" x14ac:dyDescent="0.25">
      <c r="A677" s="186"/>
      <c r="B677" s="186"/>
      <c r="C677" s="186"/>
      <c r="D677" s="186"/>
      <c r="E677" s="186"/>
      <c r="F677" s="186"/>
      <c r="G677" s="186"/>
      <c r="H677" s="186"/>
      <c r="I677" s="186"/>
      <c r="J677" s="186"/>
      <c r="K677" s="186"/>
      <c r="L677" s="186"/>
      <c r="M677" s="186"/>
      <c r="N677" s="186"/>
      <c r="O677" s="186"/>
      <c r="P677" s="186"/>
      <c r="Q677" s="186"/>
      <c r="R677" s="186"/>
      <c r="S677" s="186"/>
      <c r="T677" s="186"/>
      <c r="U677" s="186"/>
      <c r="V677" s="186"/>
      <c r="W677" s="186"/>
      <c r="X677" s="186"/>
      <c r="Y677" s="186"/>
      <c r="Z677" s="186"/>
    </row>
    <row r="678" spans="1:26" ht="12.75" customHeight="1" x14ac:dyDescent="0.25">
      <c r="A678" s="186"/>
      <c r="B678" s="186"/>
      <c r="C678" s="186"/>
      <c r="D678" s="186"/>
      <c r="E678" s="186"/>
      <c r="F678" s="186"/>
      <c r="G678" s="186"/>
      <c r="H678" s="186"/>
      <c r="I678" s="186"/>
      <c r="J678" s="186"/>
      <c r="K678" s="186"/>
      <c r="L678" s="186"/>
      <c r="M678" s="186"/>
      <c r="N678" s="186"/>
      <c r="O678" s="186"/>
      <c r="P678" s="186"/>
      <c r="Q678" s="186"/>
      <c r="R678" s="186"/>
      <c r="S678" s="186"/>
      <c r="T678" s="186"/>
      <c r="U678" s="186"/>
      <c r="V678" s="186"/>
      <c r="W678" s="186"/>
      <c r="X678" s="186"/>
      <c r="Y678" s="186"/>
      <c r="Z678" s="186"/>
    </row>
    <row r="679" spans="1:26" ht="12.75" customHeight="1" x14ac:dyDescent="0.25">
      <c r="A679" s="186"/>
      <c r="B679" s="186"/>
      <c r="C679" s="186"/>
      <c r="D679" s="186"/>
      <c r="E679" s="186"/>
      <c r="F679" s="186"/>
      <c r="G679" s="186"/>
      <c r="H679" s="186"/>
      <c r="I679" s="186"/>
      <c r="J679" s="186"/>
      <c r="K679" s="186"/>
      <c r="L679" s="186"/>
      <c r="M679" s="186"/>
      <c r="N679" s="186"/>
      <c r="O679" s="186"/>
      <c r="P679" s="186"/>
      <c r="Q679" s="186"/>
      <c r="R679" s="186"/>
      <c r="S679" s="186"/>
      <c r="T679" s="186"/>
      <c r="U679" s="186"/>
      <c r="V679" s="186"/>
      <c r="W679" s="186"/>
      <c r="X679" s="186"/>
      <c r="Y679" s="186"/>
      <c r="Z679" s="186"/>
    </row>
    <row r="680" spans="1:26" ht="12.75" customHeight="1" x14ac:dyDescent="0.25">
      <c r="A680" s="186"/>
      <c r="B680" s="186"/>
      <c r="C680" s="186"/>
      <c r="D680" s="186"/>
      <c r="E680" s="186"/>
      <c r="F680" s="186"/>
      <c r="G680" s="186"/>
      <c r="H680" s="186"/>
      <c r="I680" s="186"/>
      <c r="J680" s="186"/>
      <c r="K680" s="186"/>
      <c r="L680" s="186"/>
      <c r="M680" s="186"/>
      <c r="N680" s="186"/>
      <c r="O680" s="186"/>
      <c r="P680" s="186"/>
      <c r="Q680" s="186"/>
      <c r="R680" s="186"/>
      <c r="S680" s="186"/>
      <c r="T680" s="186"/>
      <c r="U680" s="186"/>
      <c r="V680" s="186"/>
      <c r="W680" s="186"/>
      <c r="X680" s="186"/>
      <c r="Y680" s="186"/>
      <c r="Z680" s="186"/>
    </row>
    <row r="681" spans="1:26" ht="12.75" customHeight="1" x14ac:dyDescent="0.25">
      <c r="A681" s="186"/>
      <c r="B681" s="186"/>
      <c r="C681" s="186"/>
      <c r="D681" s="186"/>
      <c r="E681" s="186"/>
      <c r="F681" s="186"/>
      <c r="G681" s="186"/>
      <c r="H681" s="186"/>
      <c r="I681" s="186"/>
      <c r="J681" s="186"/>
      <c r="K681" s="186"/>
      <c r="L681" s="186"/>
      <c r="M681" s="186"/>
      <c r="N681" s="186"/>
      <c r="O681" s="186"/>
      <c r="P681" s="186"/>
      <c r="Q681" s="186"/>
      <c r="R681" s="186"/>
      <c r="S681" s="186"/>
      <c r="T681" s="186"/>
      <c r="U681" s="186"/>
      <c r="V681" s="186"/>
      <c r="W681" s="186"/>
      <c r="X681" s="186"/>
      <c r="Y681" s="186"/>
      <c r="Z681" s="186"/>
    </row>
    <row r="682" spans="1:26" ht="12.75" customHeight="1" x14ac:dyDescent="0.25">
      <c r="A682" s="186"/>
      <c r="B682" s="186"/>
      <c r="C682" s="186"/>
      <c r="D682" s="186"/>
      <c r="E682" s="186"/>
      <c r="F682" s="186"/>
      <c r="G682" s="186"/>
      <c r="H682" s="186"/>
      <c r="I682" s="186"/>
      <c r="J682" s="186"/>
      <c r="K682" s="186"/>
      <c r="L682" s="186"/>
      <c r="M682" s="186"/>
      <c r="N682" s="186"/>
      <c r="O682" s="186"/>
      <c r="P682" s="186"/>
      <c r="Q682" s="186"/>
      <c r="R682" s="186"/>
      <c r="S682" s="186"/>
      <c r="T682" s="186"/>
      <c r="U682" s="186"/>
      <c r="V682" s="186"/>
      <c r="W682" s="186"/>
      <c r="X682" s="186"/>
      <c r="Y682" s="186"/>
      <c r="Z682" s="186"/>
    </row>
    <row r="683" spans="1:26" ht="12.75" customHeight="1" x14ac:dyDescent="0.25">
      <c r="A683" s="186"/>
      <c r="B683" s="186"/>
      <c r="C683" s="186"/>
      <c r="D683" s="186"/>
      <c r="E683" s="186"/>
      <c r="F683" s="186"/>
      <c r="G683" s="186"/>
      <c r="H683" s="186"/>
      <c r="I683" s="186"/>
      <c r="J683" s="186"/>
      <c r="K683" s="186"/>
      <c r="L683" s="186"/>
      <c r="M683" s="186"/>
      <c r="N683" s="186"/>
      <c r="O683" s="186"/>
      <c r="P683" s="186"/>
      <c r="Q683" s="186"/>
      <c r="R683" s="186"/>
      <c r="S683" s="186"/>
      <c r="T683" s="186"/>
      <c r="U683" s="186"/>
      <c r="V683" s="186"/>
      <c r="W683" s="186"/>
      <c r="X683" s="186"/>
      <c r="Y683" s="186"/>
      <c r="Z683" s="186"/>
    </row>
    <row r="684" spans="1:26" ht="12.75" customHeight="1" x14ac:dyDescent="0.25">
      <c r="A684" s="186"/>
      <c r="B684" s="186"/>
      <c r="C684" s="186"/>
      <c r="D684" s="186"/>
      <c r="E684" s="186"/>
      <c r="F684" s="186"/>
      <c r="G684" s="186"/>
      <c r="H684" s="186"/>
      <c r="I684" s="186"/>
      <c r="J684" s="186"/>
      <c r="K684" s="186"/>
      <c r="L684" s="186"/>
      <c r="M684" s="186"/>
      <c r="N684" s="186"/>
      <c r="O684" s="186"/>
      <c r="P684" s="186"/>
      <c r="Q684" s="186"/>
      <c r="R684" s="186"/>
      <c r="S684" s="186"/>
      <c r="T684" s="186"/>
      <c r="U684" s="186"/>
      <c r="V684" s="186"/>
      <c r="W684" s="186"/>
      <c r="X684" s="186"/>
      <c r="Y684" s="186"/>
      <c r="Z684" s="186"/>
    </row>
    <row r="685" spans="1:26" ht="12.75" customHeight="1" x14ac:dyDescent="0.25">
      <c r="A685" s="186"/>
      <c r="B685" s="186"/>
      <c r="C685" s="186"/>
      <c r="D685" s="186"/>
      <c r="E685" s="186"/>
      <c r="F685" s="186"/>
      <c r="G685" s="186"/>
      <c r="H685" s="186"/>
      <c r="I685" s="186"/>
      <c r="J685" s="186"/>
      <c r="K685" s="186"/>
      <c r="L685" s="186"/>
      <c r="M685" s="186"/>
      <c r="N685" s="186"/>
      <c r="O685" s="186"/>
      <c r="P685" s="186"/>
      <c r="Q685" s="186"/>
      <c r="R685" s="186"/>
      <c r="S685" s="186"/>
      <c r="T685" s="186"/>
      <c r="U685" s="186"/>
      <c r="V685" s="186"/>
      <c r="W685" s="186"/>
      <c r="X685" s="186"/>
      <c r="Y685" s="186"/>
      <c r="Z685" s="186"/>
    </row>
    <row r="686" spans="1:26" ht="12.75" customHeight="1" x14ac:dyDescent="0.25">
      <c r="A686" s="186"/>
      <c r="B686" s="186"/>
      <c r="C686" s="186"/>
      <c r="D686" s="186"/>
      <c r="E686" s="186"/>
      <c r="F686" s="186"/>
      <c r="G686" s="186"/>
      <c r="H686" s="186"/>
      <c r="I686" s="186"/>
      <c r="J686" s="186"/>
      <c r="K686" s="186"/>
      <c r="L686" s="186"/>
      <c r="M686" s="186"/>
      <c r="N686" s="186"/>
      <c r="O686" s="186"/>
      <c r="P686" s="186"/>
      <c r="Q686" s="186"/>
      <c r="R686" s="186"/>
      <c r="S686" s="186"/>
      <c r="T686" s="186"/>
      <c r="U686" s="186"/>
      <c r="V686" s="186"/>
      <c r="W686" s="186"/>
      <c r="X686" s="186"/>
      <c r="Y686" s="186"/>
      <c r="Z686" s="186"/>
    </row>
    <row r="687" spans="1:26" ht="12.75" customHeight="1" x14ac:dyDescent="0.25">
      <c r="A687" s="186"/>
      <c r="B687" s="186"/>
      <c r="C687" s="186"/>
      <c r="D687" s="186"/>
      <c r="E687" s="186"/>
      <c r="F687" s="186"/>
      <c r="G687" s="186"/>
      <c r="H687" s="186"/>
      <c r="I687" s="186"/>
      <c r="J687" s="186"/>
      <c r="K687" s="186"/>
      <c r="L687" s="186"/>
      <c r="M687" s="186"/>
      <c r="N687" s="186"/>
      <c r="O687" s="186"/>
      <c r="P687" s="186"/>
      <c r="Q687" s="186"/>
      <c r="R687" s="186"/>
      <c r="S687" s="186"/>
      <c r="T687" s="186"/>
      <c r="U687" s="186"/>
      <c r="V687" s="186"/>
      <c r="W687" s="186"/>
      <c r="X687" s="186"/>
      <c r="Y687" s="186"/>
      <c r="Z687" s="186"/>
    </row>
    <row r="688" spans="1:26" ht="12.75" customHeight="1" x14ac:dyDescent="0.25">
      <c r="A688" s="186"/>
      <c r="B688" s="186"/>
      <c r="C688" s="186"/>
      <c r="D688" s="186"/>
      <c r="E688" s="186"/>
      <c r="F688" s="186"/>
      <c r="G688" s="186"/>
      <c r="H688" s="186"/>
      <c r="I688" s="186"/>
      <c r="J688" s="186"/>
      <c r="K688" s="186"/>
      <c r="L688" s="186"/>
      <c r="M688" s="186"/>
      <c r="N688" s="186"/>
      <c r="O688" s="186"/>
      <c r="P688" s="186"/>
      <c r="Q688" s="186"/>
      <c r="R688" s="186"/>
      <c r="S688" s="186"/>
      <c r="T688" s="186"/>
      <c r="U688" s="186"/>
      <c r="V688" s="186"/>
      <c r="W688" s="186"/>
      <c r="X688" s="186"/>
      <c r="Y688" s="186"/>
      <c r="Z688" s="186"/>
    </row>
    <row r="689" spans="1:26" ht="12.75" customHeight="1" x14ac:dyDescent="0.25">
      <c r="A689" s="186"/>
      <c r="B689" s="186"/>
      <c r="C689" s="186"/>
      <c r="D689" s="186"/>
      <c r="E689" s="186"/>
      <c r="F689" s="186"/>
      <c r="G689" s="186"/>
      <c r="H689" s="186"/>
      <c r="I689" s="186"/>
      <c r="J689" s="186"/>
      <c r="K689" s="186"/>
      <c r="L689" s="186"/>
      <c r="M689" s="186"/>
      <c r="N689" s="186"/>
      <c r="O689" s="186"/>
      <c r="P689" s="186"/>
      <c r="Q689" s="186"/>
      <c r="R689" s="186"/>
      <c r="S689" s="186"/>
      <c r="T689" s="186"/>
      <c r="U689" s="186"/>
      <c r="V689" s="186"/>
      <c r="W689" s="186"/>
      <c r="X689" s="186"/>
      <c r="Y689" s="186"/>
      <c r="Z689" s="186"/>
    </row>
    <row r="690" spans="1:26" ht="12.75" customHeight="1" x14ac:dyDescent="0.25">
      <c r="A690" s="186"/>
      <c r="B690" s="186"/>
      <c r="C690" s="186"/>
      <c r="D690" s="186"/>
      <c r="E690" s="186"/>
      <c r="F690" s="186"/>
      <c r="G690" s="186"/>
      <c r="H690" s="186"/>
      <c r="I690" s="186"/>
      <c r="J690" s="186"/>
      <c r="K690" s="186"/>
      <c r="L690" s="186"/>
      <c r="M690" s="186"/>
      <c r="N690" s="186"/>
      <c r="O690" s="186"/>
      <c r="P690" s="186"/>
      <c r="Q690" s="186"/>
      <c r="R690" s="186"/>
      <c r="S690" s="186"/>
      <c r="T690" s="186"/>
      <c r="U690" s="186"/>
      <c r="V690" s="186"/>
      <c r="W690" s="186"/>
      <c r="X690" s="186"/>
      <c r="Y690" s="186"/>
      <c r="Z690" s="186"/>
    </row>
    <row r="691" spans="1:26" ht="12.75" customHeight="1" x14ac:dyDescent="0.25">
      <c r="A691" s="186"/>
      <c r="B691" s="186"/>
      <c r="C691" s="186"/>
      <c r="D691" s="186"/>
      <c r="E691" s="186"/>
      <c r="F691" s="186"/>
      <c r="G691" s="186"/>
      <c r="H691" s="186"/>
      <c r="I691" s="186"/>
      <c r="J691" s="186"/>
      <c r="K691" s="186"/>
      <c r="L691" s="186"/>
      <c r="M691" s="186"/>
      <c r="N691" s="186"/>
      <c r="O691" s="186"/>
      <c r="P691" s="186"/>
      <c r="Q691" s="186"/>
      <c r="R691" s="186"/>
      <c r="S691" s="186"/>
      <c r="T691" s="186"/>
      <c r="U691" s="186"/>
      <c r="V691" s="186"/>
      <c r="W691" s="186"/>
      <c r="X691" s="186"/>
      <c r="Y691" s="186"/>
      <c r="Z691" s="186"/>
    </row>
    <row r="692" spans="1:26" ht="12.75" customHeight="1" x14ac:dyDescent="0.25">
      <c r="A692" s="186"/>
      <c r="B692" s="186"/>
      <c r="C692" s="186"/>
      <c r="D692" s="186"/>
      <c r="E692" s="186"/>
      <c r="F692" s="186"/>
      <c r="G692" s="186"/>
      <c r="H692" s="186"/>
      <c r="I692" s="186"/>
      <c r="J692" s="186"/>
      <c r="K692" s="186"/>
      <c r="L692" s="186"/>
      <c r="M692" s="186"/>
      <c r="N692" s="186"/>
      <c r="O692" s="186"/>
      <c r="P692" s="186"/>
      <c r="Q692" s="186"/>
      <c r="R692" s="186"/>
      <c r="S692" s="186"/>
      <c r="T692" s="186"/>
      <c r="U692" s="186"/>
      <c r="V692" s="186"/>
      <c r="W692" s="186"/>
      <c r="X692" s="186"/>
      <c r="Y692" s="186"/>
      <c r="Z692" s="186"/>
    </row>
    <row r="693" spans="1:26" ht="12.75" customHeight="1" x14ac:dyDescent="0.25">
      <c r="A693" s="186"/>
      <c r="B693" s="186"/>
      <c r="C693" s="186"/>
      <c r="D693" s="186"/>
      <c r="E693" s="186"/>
      <c r="F693" s="186"/>
      <c r="G693" s="186"/>
      <c r="H693" s="186"/>
      <c r="I693" s="186"/>
      <c r="J693" s="186"/>
      <c r="K693" s="186"/>
      <c r="L693" s="186"/>
      <c r="M693" s="186"/>
      <c r="N693" s="186"/>
      <c r="O693" s="186"/>
      <c r="P693" s="186"/>
      <c r="Q693" s="186"/>
      <c r="R693" s="186"/>
      <c r="S693" s="186"/>
      <c r="T693" s="186"/>
      <c r="U693" s="186"/>
      <c r="V693" s="186"/>
      <c r="W693" s="186"/>
      <c r="X693" s="186"/>
      <c r="Y693" s="186"/>
      <c r="Z693" s="186"/>
    </row>
    <row r="694" spans="1:26" ht="12.75" customHeight="1" x14ac:dyDescent="0.25">
      <c r="A694" s="186"/>
      <c r="B694" s="186"/>
      <c r="C694" s="186"/>
      <c r="D694" s="186"/>
      <c r="E694" s="186"/>
      <c r="F694" s="186"/>
      <c r="G694" s="186"/>
      <c r="H694" s="186"/>
      <c r="I694" s="186"/>
      <c r="J694" s="186"/>
      <c r="K694" s="186"/>
      <c r="L694" s="186"/>
      <c r="M694" s="186"/>
      <c r="N694" s="186"/>
      <c r="O694" s="186"/>
      <c r="P694" s="186"/>
      <c r="Q694" s="186"/>
      <c r="R694" s="186"/>
      <c r="S694" s="186"/>
      <c r="T694" s="186"/>
      <c r="U694" s="186"/>
      <c r="V694" s="186"/>
      <c r="W694" s="186"/>
      <c r="X694" s="186"/>
      <c r="Y694" s="186"/>
      <c r="Z694" s="186"/>
    </row>
    <row r="695" spans="1:26" ht="12.75" customHeight="1" x14ac:dyDescent="0.25">
      <c r="A695" s="186"/>
      <c r="B695" s="186"/>
      <c r="C695" s="186"/>
      <c r="D695" s="186"/>
      <c r="E695" s="186"/>
      <c r="F695" s="186"/>
      <c r="G695" s="186"/>
      <c r="H695" s="186"/>
      <c r="I695" s="186"/>
      <c r="J695" s="186"/>
      <c r="K695" s="186"/>
      <c r="L695" s="186"/>
      <c r="M695" s="186"/>
      <c r="N695" s="186"/>
      <c r="O695" s="186"/>
      <c r="P695" s="186"/>
      <c r="Q695" s="186"/>
      <c r="R695" s="186"/>
      <c r="S695" s="186"/>
      <c r="T695" s="186"/>
      <c r="U695" s="186"/>
      <c r="V695" s="186"/>
      <c r="W695" s="186"/>
      <c r="X695" s="186"/>
      <c r="Y695" s="186"/>
      <c r="Z695" s="186"/>
    </row>
    <row r="696" spans="1:26" ht="12.75" customHeight="1" x14ac:dyDescent="0.25">
      <c r="A696" s="186"/>
      <c r="B696" s="186"/>
      <c r="C696" s="186"/>
      <c r="D696" s="186"/>
      <c r="E696" s="186"/>
      <c r="F696" s="186"/>
      <c r="G696" s="186"/>
      <c r="H696" s="186"/>
      <c r="I696" s="186"/>
      <c r="J696" s="186"/>
      <c r="K696" s="186"/>
      <c r="L696" s="186"/>
      <c r="M696" s="186"/>
      <c r="N696" s="186"/>
      <c r="O696" s="186"/>
      <c r="P696" s="186"/>
      <c r="Q696" s="186"/>
      <c r="R696" s="186"/>
      <c r="S696" s="186"/>
      <c r="T696" s="186"/>
      <c r="U696" s="186"/>
      <c r="V696" s="186"/>
      <c r="W696" s="186"/>
      <c r="X696" s="186"/>
      <c r="Y696" s="186"/>
      <c r="Z696" s="186"/>
    </row>
    <row r="697" spans="1:26" ht="12.75" customHeight="1" x14ac:dyDescent="0.25">
      <c r="A697" s="186"/>
      <c r="B697" s="186"/>
      <c r="C697" s="186"/>
      <c r="D697" s="186"/>
      <c r="E697" s="186"/>
      <c r="F697" s="186"/>
      <c r="G697" s="186"/>
      <c r="H697" s="186"/>
      <c r="I697" s="186"/>
      <c r="J697" s="186"/>
      <c r="K697" s="186"/>
      <c r="L697" s="186"/>
      <c r="M697" s="186"/>
      <c r="N697" s="186"/>
      <c r="O697" s="186"/>
      <c r="P697" s="186"/>
      <c r="Q697" s="186"/>
      <c r="R697" s="186"/>
      <c r="S697" s="186"/>
      <c r="T697" s="186"/>
      <c r="U697" s="186"/>
      <c r="V697" s="186"/>
      <c r="W697" s="186"/>
      <c r="X697" s="186"/>
      <c r="Y697" s="186"/>
      <c r="Z697" s="186"/>
    </row>
    <row r="698" spans="1:26" ht="12.75" customHeight="1" x14ac:dyDescent="0.25">
      <c r="A698" s="186"/>
      <c r="B698" s="186"/>
      <c r="C698" s="186"/>
      <c r="D698" s="186"/>
      <c r="E698" s="186"/>
      <c r="F698" s="186"/>
      <c r="G698" s="186"/>
      <c r="H698" s="186"/>
      <c r="I698" s="186"/>
      <c r="J698" s="186"/>
      <c r="K698" s="186"/>
      <c r="L698" s="186"/>
      <c r="M698" s="186"/>
      <c r="N698" s="186"/>
      <c r="O698" s="186"/>
      <c r="P698" s="186"/>
      <c r="Q698" s="186"/>
      <c r="R698" s="186"/>
      <c r="S698" s="186"/>
      <c r="T698" s="186"/>
      <c r="U698" s="186"/>
      <c r="V698" s="186"/>
      <c r="W698" s="186"/>
      <c r="X698" s="186"/>
      <c r="Y698" s="186"/>
      <c r="Z698" s="186"/>
    </row>
    <row r="699" spans="1:26" ht="12.75" customHeight="1" x14ac:dyDescent="0.25">
      <c r="A699" s="186"/>
      <c r="B699" s="186"/>
      <c r="C699" s="186"/>
      <c r="D699" s="186"/>
      <c r="E699" s="186"/>
      <c r="F699" s="186"/>
      <c r="G699" s="186"/>
      <c r="H699" s="186"/>
      <c r="I699" s="186"/>
      <c r="J699" s="186"/>
      <c r="K699" s="186"/>
      <c r="L699" s="186"/>
      <c r="M699" s="186"/>
      <c r="N699" s="186"/>
      <c r="O699" s="186"/>
      <c r="P699" s="186"/>
      <c r="Q699" s="186"/>
      <c r="R699" s="186"/>
      <c r="S699" s="186"/>
      <c r="T699" s="186"/>
      <c r="U699" s="186"/>
      <c r="V699" s="186"/>
      <c r="W699" s="186"/>
      <c r="X699" s="186"/>
      <c r="Y699" s="186"/>
      <c r="Z699" s="186"/>
    </row>
    <row r="700" spans="1:26" ht="12.75" customHeight="1" x14ac:dyDescent="0.25">
      <c r="A700" s="186"/>
      <c r="B700" s="186"/>
      <c r="C700" s="186"/>
      <c r="D700" s="186"/>
      <c r="E700" s="186"/>
      <c r="F700" s="186"/>
      <c r="G700" s="186"/>
      <c r="H700" s="186"/>
      <c r="I700" s="186"/>
      <c r="J700" s="186"/>
      <c r="K700" s="186"/>
      <c r="L700" s="186"/>
      <c r="M700" s="186"/>
      <c r="N700" s="186"/>
      <c r="O700" s="186"/>
      <c r="P700" s="186"/>
      <c r="Q700" s="186"/>
      <c r="R700" s="186"/>
      <c r="S700" s="186"/>
      <c r="T700" s="186"/>
      <c r="U700" s="186"/>
      <c r="V700" s="186"/>
      <c r="W700" s="186"/>
      <c r="X700" s="186"/>
      <c r="Y700" s="186"/>
      <c r="Z700" s="186"/>
    </row>
    <row r="701" spans="1:26" ht="12.75" customHeight="1" x14ac:dyDescent="0.25">
      <c r="A701" s="186"/>
      <c r="B701" s="186"/>
      <c r="C701" s="186"/>
      <c r="D701" s="186"/>
      <c r="E701" s="186"/>
      <c r="F701" s="186"/>
      <c r="G701" s="186"/>
      <c r="H701" s="186"/>
      <c r="I701" s="186"/>
      <c r="J701" s="186"/>
      <c r="K701" s="186"/>
      <c r="L701" s="186"/>
      <c r="M701" s="186"/>
      <c r="N701" s="186"/>
      <c r="O701" s="186"/>
      <c r="P701" s="186"/>
      <c r="Q701" s="186"/>
      <c r="R701" s="186"/>
      <c r="S701" s="186"/>
      <c r="T701" s="186"/>
      <c r="U701" s="186"/>
      <c r="V701" s="186"/>
      <c r="W701" s="186"/>
      <c r="X701" s="186"/>
      <c r="Y701" s="186"/>
      <c r="Z701" s="186"/>
    </row>
    <row r="702" spans="1:26" ht="12.75" customHeight="1" x14ac:dyDescent="0.25">
      <c r="A702" s="186"/>
      <c r="B702" s="186"/>
      <c r="C702" s="186"/>
      <c r="D702" s="186"/>
      <c r="E702" s="186"/>
      <c r="F702" s="186"/>
      <c r="G702" s="186"/>
      <c r="H702" s="186"/>
      <c r="I702" s="186"/>
      <c r="J702" s="186"/>
      <c r="K702" s="186"/>
      <c r="L702" s="186"/>
      <c r="M702" s="186"/>
      <c r="N702" s="186"/>
      <c r="O702" s="186"/>
      <c r="P702" s="186"/>
      <c r="Q702" s="186"/>
      <c r="R702" s="186"/>
      <c r="S702" s="186"/>
      <c r="T702" s="186"/>
      <c r="U702" s="186"/>
      <c r="V702" s="186"/>
      <c r="W702" s="186"/>
      <c r="X702" s="186"/>
      <c r="Y702" s="186"/>
      <c r="Z702" s="186"/>
    </row>
    <row r="703" spans="1:26" ht="12.75" customHeight="1" x14ac:dyDescent="0.25">
      <c r="A703" s="186"/>
      <c r="B703" s="186"/>
      <c r="C703" s="186"/>
      <c r="D703" s="186"/>
      <c r="E703" s="186"/>
      <c r="F703" s="186"/>
      <c r="G703" s="186"/>
      <c r="H703" s="186"/>
      <c r="I703" s="186"/>
      <c r="J703" s="186"/>
      <c r="K703" s="186"/>
      <c r="L703" s="186"/>
      <c r="M703" s="186"/>
      <c r="N703" s="186"/>
      <c r="O703" s="186"/>
      <c r="P703" s="186"/>
      <c r="Q703" s="186"/>
      <c r="R703" s="186"/>
      <c r="S703" s="186"/>
      <c r="T703" s="186"/>
      <c r="U703" s="186"/>
      <c r="V703" s="186"/>
      <c r="W703" s="186"/>
      <c r="X703" s="186"/>
      <c r="Y703" s="186"/>
      <c r="Z703" s="186"/>
    </row>
    <row r="704" spans="1:26" ht="12.75" customHeight="1" x14ac:dyDescent="0.25">
      <c r="A704" s="186"/>
      <c r="B704" s="186"/>
      <c r="C704" s="186"/>
      <c r="D704" s="186"/>
      <c r="E704" s="186"/>
      <c r="F704" s="186"/>
      <c r="G704" s="186"/>
      <c r="H704" s="186"/>
      <c r="I704" s="186"/>
      <c r="J704" s="186"/>
      <c r="K704" s="186"/>
      <c r="L704" s="186"/>
      <c r="M704" s="186"/>
      <c r="N704" s="186"/>
      <c r="O704" s="186"/>
      <c r="P704" s="186"/>
      <c r="Q704" s="186"/>
      <c r="R704" s="186"/>
      <c r="S704" s="186"/>
      <c r="T704" s="186"/>
      <c r="U704" s="186"/>
      <c r="V704" s="186"/>
      <c r="W704" s="186"/>
      <c r="X704" s="186"/>
      <c r="Y704" s="186"/>
      <c r="Z704" s="186"/>
    </row>
    <row r="705" spans="1:26" ht="12.75" customHeight="1" x14ac:dyDescent="0.25">
      <c r="A705" s="186"/>
      <c r="B705" s="186"/>
      <c r="C705" s="186"/>
      <c r="D705" s="186"/>
      <c r="E705" s="186"/>
      <c r="F705" s="186"/>
      <c r="G705" s="186"/>
      <c r="H705" s="186"/>
      <c r="I705" s="186"/>
      <c r="J705" s="186"/>
      <c r="K705" s="186"/>
      <c r="L705" s="186"/>
      <c r="M705" s="186"/>
      <c r="N705" s="186"/>
      <c r="O705" s="186"/>
      <c r="P705" s="186"/>
      <c r="Q705" s="186"/>
      <c r="R705" s="186"/>
      <c r="S705" s="186"/>
      <c r="T705" s="186"/>
      <c r="U705" s="186"/>
      <c r="V705" s="186"/>
      <c r="W705" s="186"/>
      <c r="X705" s="186"/>
      <c r="Y705" s="186"/>
      <c r="Z705" s="186"/>
    </row>
    <row r="706" spans="1:26" ht="12.75" customHeight="1" x14ac:dyDescent="0.25">
      <c r="A706" s="186"/>
      <c r="B706" s="186"/>
      <c r="C706" s="186"/>
      <c r="D706" s="186"/>
      <c r="E706" s="186"/>
      <c r="F706" s="186"/>
      <c r="G706" s="186"/>
      <c r="H706" s="186"/>
      <c r="I706" s="186"/>
      <c r="J706" s="186"/>
      <c r="K706" s="186"/>
      <c r="L706" s="186"/>
      <c r="M706" s="186"/>
      <c r="N706" s="186"/>
      <c r="O706" s="186"/>
      <c r="P706" s="186"/>
      <c r="Q706" s="186"/>
      <c r="R706" s="186"/>
      <c r="S706" s="186"/>
      <c r="T706" s="186"/>
      <c r="U706" s="186"/>
      <c r="V706" s="186"/>
      <c r="W706" s="186"/>
      <c r="X706" s="186"/>
      <c r="Y706" s="186"/>
      <c r="Z706" s="186"/>
    </row>
    <row r="707" spans="1:26" ht="12.75" customHeight="1" x14ac:dyDescent="0.25">
      <c r="A707" s="186"/>
      <c r="B707" s="186"/>
      <c r="C707" s="186"/>
      <c r="D707" s="186"/>
      <c r="E707" s="186"/>
      <c r="F707" s="186"/>
      <c r="G707" s="186"/>
      <c r="H707" s="186"/>
      <c r="I707" s="186"/>
      <c r="J707" s="186"/>
      <c r="K707" s="186"/>
      <c r="L707" s="186"/>
      <c r="M707" s="186"/>
      <c r="N707" s="186"/>
      <c r="O707" s="186"/>
      <c r="P707" s="186"/>
      <c r="Q707" s="186"/>
      <c r="R707" s="186"/>
      <c r="S707" s="186"/>
      <c r="T707" s="186"/>
      <c r="U707" s="186"/>
      <c r="V707" s="186"/>
      <c r="W707" s="186"/>
      <c r="X707" s="186"/>
      <c r="Y707" s="186"/>
      <c r="Z707" s="186"/>
    </row>
    <row r="708" spans="1:26" ht="12.75" customHeight="1" x14ac:dyDescent="0.25">
      <c r="A708" s="186"/>
      <c r="B708" s="186"/>
      <c r="C708" s="186"/>
      <c r="D708" s="186"/>
      <c r="E708" s="186"/>
      <c r="F708" s="186"/>
      <c r="G708" s="186"/>
      <c r="H708" s="186"/>
      <c r="I708" s="186"/>
      <c r="J708" s="186"/>
      <c r="K708" s="186"/>
      <c r="L708" s="186"/>
      <c r="M708" s="186"/>
      <c r="N708" s="186"/>
      <c r="O708" s="186"/>
      <c r="P708" s="186"/>
      <c r="Q708" s="186"/>
      <c r="R708" s="186"/>
      <c r="S708" s="186"/>
      <c r="T708" s="186"/>
      <c r="U708" s="186"/>
      <c r="V708" s="186"/>
      <c r="W708" s="186"/>
      <c r="X708" s="186"/>
      <c r="Y708" s="186"/>
      <c r="Z708" s="186"/>
    </row>
    <row r="709" spans="1:26" ht="12.75" customHeight="1" x14ac:dyDescent="0.25">
      <c r="A709" s="186"/>
      <c r="B709" s="186"/>
      <c r="C709" s="186"/>
      <c r="D709" s="186"/>
      <c r="E709" s="186"/>
      <c r="F709" s="186"/>
      <c r="G709" s="186"/>
      <c r="H709" s="186"/>
      <c r="I709" s="186"/>
      <c r="J709" s="186"/>
      <c r="K709" s="186"/>
      <c r="L709" s="186"/>
      <c r="M709" s="186"/>
      <c r="N709" s="186"/>
      <c r="O709" s="186"/>
      <c r="P709" s="186"/>
      <c r="Q709" s="186"/>
      <c r="R709" s="186"/>
      <c r="S709" s="186"/>
      <c r="T709" s="186"/>
      <c r="U709" s="186"/>
      <c r="V709" s="186"/>
      <c r="W709" s="186"/>
      <c r="X709" s="186"/>
      <c r="Y709" s="186"/>
      <c r="Z709" s="186"/>
    </row>
    <row r="710" spans="1:26" ht="12.75" customHeight="1" x14ac:dyDescent="0.25">
      <c r="A710" s="186"/>
      <c r="B710" s="186"/>
      <c r="C710" s="186"/>
      <c r="D710" s="186"/>
      <c r="E710" s="186"/>
      <c r="F710" s="186"/>
      <c r="G710" s="186"/>
      <c r="H710" s="186"/>
      <c r="I710" s="186"/>
      <c r="J710" s="186"/>
      <c r="K710" s="186"/>
      <c r="L710" s="186"/>
      <c r="M710" s="186"/>
      <c r="N710" s="186"/>
      <c r="O710" s="186"/>
      <c r="P710" s="186"/>
      <c r="Q710" s="186"/>
      <c r="R710" s="186"/>
      <c r="S710" s="186"/>
      <c r="T710" s="186"/>
      <c r="U710" s="186"/>
      <c r="V710" s="186"/>
      <c r="W710" s="186"/>
      <c r="X710" s="186"/>
      <c r="Y710" s="186"/>
      <c r="Z710" s="186"/>
    </row>
    <row r="711" spans="1:26" ht="12.75" customHeight="1" x14ac:dyDescent="0.25">
      <c r="A711" s="186"/>
      <c r="B711" s="186"/>
      <c r="C711" s="186"/>
      <c r="D711" s="186"/>
      <c r="E711" s="186"/>
      <c r="F711" s="186"/>
      <c r="G711" s="186"/>
      <c r="H711" s="186"/>
      <c r="I711" s="186"/>
      <c r="J711" s="186"/>
      <c r="K711" s="186"/>
      <c r="L711" s="186"/>
      <c r="M711" s="186"/>
      <c r="N711" s="186"/>
      <c r="O711" s="186"/>
      <c r="P711" s="186"/>
      <c r="Q711" s="186"/>
      <c r="R711" s="186"/>
      <c r="S711" s="186"/>
      <c r="T711" s="186"/>
      <c r="U711" s="186"/>
      <c r="V711" s="186"/>
      <c r="W711" s="186"/>
      <c r="X711" s="186"/>
      <c r="Y711" s="186"/>
      <c r="Z711" s="186"/>
    </row>
    <row r="712" spans="1:26" ht="12.75" customHeight="1" x14ac:dyDescent="0.25">
      <c r="A712" s="186"/>
      <c r="B712" s="186"/>
      <c r="C712" s="186"/>
      <c r="D712" s="186"/>
      <c r="E712" s="186"/>
      <c r="F712" s="186"/>
      <c r="G712" s="186"/>
      <c r="H712" s="186"/>
      <c r="I712" s="186"/>
      <c r="J712" s="186"/>
      <c r="K712" s="186"/>
      <c r="L712" s="186"/>
      <c r="M712" s="186"/>
      <c r="N712" s="186"/>
      <c r="O712" s="186"/>
      <c r="P712" s="186"/>
      <c r="Q712" s="186"/>
      <c r="R712" s="186"/>
      <c r="S712" s="186"/>
      <c r="T712" s="186"/>
      <c r="U712" s="186"/>
      <c r="V712" s="186"/>
      <c r="W712" s="186"/>
      <c r="X712" s="186"/>
      <c r="Y712" s="186"/>
      <c r="Z712" s="186"/>
    </row>
    <row r="713" spans="1:26" ht="12.75" customHeight="1" x14ac:dyDescent="0.25">
      <c r="A713" s="186"/>
      <c r="B713" s="186"/>
      <c r="C713" s="186"/>
      <c r="D713" s="186"/>
      <c r="E713" s="186"/>
      <c r="F713" s="186"/>
      <c r="G713" s="186"/>
      <c r="H713" s="186"/>
      <c r="I713" s="186"/>
      <c r="J713" s="186"/>
      <c r="K713" s="186"/>
      <c r="L713" s="186"/>
      <c r="M713" s="186"/>
      <c r="N713" s="186"/>
      <c r="O713" s="186"/>
      <c r="P713" s="186"/>
      <c r="Q713" s="186"/>
      <c r="R713" s="186"/>
      <c r="S713" s="186"/>
      <c r="T713" s="186"/>
      <c r="U713" s="186"/>
      <c r="V713" s="186"/>
      <c r="W713" s="186"/>
      <c r="X713" s="186"/>
      <c r="Y713" s="186"/>
      <c r="Z713" s="186"/>
    </row>
    <row r="714" spans="1:26" ht="12.75" customHeight="1" x14ac:dyDescent="0.25">
      <c r="A714" s="186"/>
      <c r="B714" s="186"/>
      <c r="C714" s="186"/>
      <c r="D714" s="186"/>
      <c r="E714" s="186"/>
      <c r="F714" s="186"/>
      <c r="G714" s="186"/>
      <c r="H714" s="186"/>
      <c r="I714" s="186"/>
      <c r="J714" s="186"/>
      <c r="K714" s="186"/>
      <c r="L714" s="186"/>
      <c r="M714" s="186"/>
      <c r="N714" s="186"/>
      <c r="O714" s="186"/>
      <c r="P714" s="186"/>
      <c r="Q714" s="186"/>
      <c r="R714" s="186"/>
      <c r="S714" s="186"/>
      <c r="T714" s="186"/>
      <c r="U714" s="186"/>
      <c r="V714" s="186"/>
      <c r="W714" s="186"/>
      <c r="X714" s="186"/>
      <c r="Y714" s="186"/>
      <c r="Z714" s="186"/>
    </row>
    <row r="715" spans="1:26" ht="12.75" customHeight="1" x14ac:dyDescent="0.25">
      <c r="A715" s="186"/>
      <c r="B715" s="186"/>
      <c r="C715" s="186"/>
      <c r="D715" s="186"/>
      <c r="E715" s="186"/>
      <c r="F715" s="186"/>
      <c r="G715" s="186"/>
      <c r="H715" s="186"/>
      <c r="I715" s="186"/>
      <c r="J715" s="186"/>
      <c r="K715" s="186"/>
      <c r="L715" s="186"/>
      <c r="M715" s="186"/>
      <c r="N715" s="186"/>
      <c r="O715" s="186"/>
      <c r="P715" s="186"/>
      <c r="Q715" s="186"/>
      <c r="R715" s="186"/>
      <c r="S715" s="186"/>
      <c r="T715" s="186"/>
      <c r="U715" s="186"/>
      <c r="V715" s="186"/>
      <c r="W715" s="186"/>
      <c r="X715" s="186"/>
      <c r="Y715" s="186"/>
      <c r="Z715" s="186"/>
    </row>
    <row r="716" spans="1:26" ht="12.75" customHeight="1" x14ac:dyDescent="0.25">
      <c r="A716" s="186"/>
      <c r="B716" s="186"/>
      <c r="C716" s="186"/>
      <c r="D716" s="186"/>
      <c r="E716" s="186"/>
      <c r="F716" s="186"/>
      <c r="G716" s="186"/>
      <c r="H716" s="186"/>
      <c r="I716" s="186"/>
      <c r="J716" s="186"/>
      <c r="K716" s="186"/>
      <c r="L716" s="186"/>
      <c r="M716" s="186"/>
      <c r="N716" s="186"/>
      <c r="O716" s="186"/>
      <c r="P716" s="186"/>
      <c r="Q716" s="186"/>
      <c r="R716" s="186"/>
      <c r="S716" s="186"/>
      <c r="T716" s="186"/>
      <c r="U716" s="186"/>
      <c r="V716" s="186"/>
      <c r="W716" s="186"/>
      <c r="X716" s="186"/>
      <c r="Y716" s="186"/>
      <c r="Z716" s="186"/>
    </row>
    <row r="717" spans="1:26" ht="12.75" customHeight="1" x14ac:dyDescent="0.25">
      <c r="A717" s="186"/>
      <c r="B717" s="186"/>
      <c r="C717" s="186"/>
      <c r="D717" s="186"/>
      <c r="E717" s="186"/>
      <c r="F717" s="186"/>
      <c r="G717" s="186"/>
      <c r="H717" s="186"/>
      <c r="I717" s="186"/>
      <c r="J717" s="186"/>
      <c r="K717" s="186"/>
      <c r="L717" s="186"/>
      <c r="M717" s="186"/>
      <c r="N717" s="186"/>
      <c r="O717" s="186"/>
      <c r="P717" s="186"/>
      <c r="Q717" s="186"/>
      <c r="R717" s="186"/>
      <c r="S717" s="186"/>
      <c r="T717" s="186"/>
      <c r="U717" s="186"/>
      <c r="V717" s="186"/>
      <c r="W717" s="186"/>
      <c r="X717" s="186"/>
      <c r="Y717" s="186"/>
      <c r="Z717" s="186"/>
    </row>
    <row r="718" spans="1:26" ht="12.75" customHeight="1" x14ac:dyDescent="0.25">
      <c r="A718" s="186"/>
      <c r="B718" s="186"/>
      <c r="C718" s="186"/>
      <c r="D718" s="186"/>
      <c r="E718" s="186"/>
      <c r="F718" s="186"/>
      <c r="G718" s="186"/>
      <c r="H718" s="186"/>
      <c r="I718" s="186"/>
      <c r="J718" s="186"/>
      <c r="K718" s="186"/>
      <c r="L718" s="186"/>
      <c r="M718" s="186"/>
      <c r="N718" s="186"/>
      <c r="O718" s="186"/>
      <c r="P718" s="186"/>
      <c r="Q718" s="186"/>
      <c r="R718" s="186"/>
      <c r="S718" s="186"/>
      <c r="T718" s="186"/>
      <c r="U718" s="186"/>
      <c r="V718" s="186"/>
      <c r="W718" s="186"/>
      <c r="X718" s="186"/>
      <c r="Y718" s="186"/>
      <c r="Z718" s="186"/>
    </row>
    <row r="719" spans="1:26" ht="12.75" customHeight="1" x14ac:dyDescent="0.25">
      <c r="A719" s="186"/>
      <c r="B719" s="186"/>
      <c r="C719" s="186"/>
      <c r="D719" s="186"/>
      <c r="E719" s="186"/>
      <c r="F719" s="186"/>
      <c r="G719" s="186"/>
      <c r="H719" s="186"/>
      <c r="I719" s="186"/>
      <c r="J719" s="186"/>
      <c r="K719" s="186"/>
      <c r="L719" s="186"/>
      <c r="M719" s="186"/>
      <c r="N719" s="186"/>
      <c r="O719" s="186"/>
      <c r="P719" s="186"/>
      <c r="Q719" s="186"/>
      <c r="R719" s="186"/>
      <c r="S719" s="186"/>
      <c r="T719" s="186"/>
      <c r="U719" s="186"/>
      <c r="V719" s="186"/>
      <c r="W719" s="186"/>
      <c r="X719" s="186"/>
      <c r="Y719" s="186"/>
      <c r="Z719" s="186"/>
    </row>
    <row r="720" spans="1:26" ht="12.75" customHeight="1" x14ac:dyDescent="0.25">
      <c r="A720" s="186"/>
      <c r="B720" s="186"/>
      <c r="C720" s="186"/>
      <c r="D720" s="186"/>
      <c r="E720" s="186"/>
      <c r="F720" s="186"/>
      <c r="G720" s="186"/>
      <c r="H720" s="186"/>
      <c r="I720" s="186"/>
      <c r="J720" s="186"/>
      <c r="K720" s="186"/>
      <c r="L720" s="186"/>
      <c r="M720" s="186"/>
      <c r="N720" s="186"/>
      <c r="O720" s="186"/>
      <c r="P720" s="186"/>
      <c r="Q720" s="186"/>
      <c r="R720" s="186"/>
      <c r="S720" s="186"/>
      <c r="T720" s="186"/>
      <c r="U720" s="186"/>
      <c r="V720" s="186"/>
      <c r="W720" s="186"/>
      <c r="X720" s="186"/>
      <c r="Y720" s="186"/>
      <c r="Z720" s="186"/>
    </row>
    <row r="721" spans="1:26" ht="12.75" customHeight="1" x14ac:dyDescent="0.25">
      <c r="A721" s="186"/>
      <c r="B721" s="186"/>
      <c r="C721" s="186"/>
      <c r="D721" s="186"/>
      <c r="E721" s="186"/>
      <c r="F721" s="186"/>
      <c r="G721" s="186"/>
      <c r="H721" s="186"/>
      <c r="I721" s="186"/>
      <c r="J721" s="186"/>
      <c r="K721" s="186"/>
      <c r="L721" s="186"/>
      <c r="M721" s="186"/>
      <c r="N721" s="186"/>
      <c r="O721" s="186"/>
      <c r="P721" s="186"/>
      <c r="Q721" s="186"/>
      <c r="R721" s="186"/>
      <c r="S721" s="186"/>
      <c r="T721" s="186"/>
      <c r="U721" s="186"/>
      <c r="V721" s="186"/>
      <c r="W721" s="186"/>
      <c r="X721" s="186"/>
      <c r="Y721" s="186"/>
      <c r="Z721" s="186"/>
    </row>
    <row r="722" spans="1:26" ht="12.75" customHeight="1" x14ac:dyDescent="0.25">
      <c r="A722" s="186"/>
      <c r="B722" s="186"/>
      <c r="C722" s="186"/>
      <c r="D722" s="186"/>
      <c r="E722" s="186"/>
      <c r="F722" s="186"/>
      <c r="G722" s="186"/>
      <c r="H722" s="186"/>
      <c r="I722" s="186"/>
      <c r="J722" s="186"/>
      <c r="K722" s="186"/>
      <c r="L722" s="186"/>
      <c r="M722" s="186"/>
      <c r="N722" s="186"/>
      <c r="O722" s="186"/>
      <c r="P722" s="186"/>
      <c r="Q722" s="186"/>
      <c r="R722" s="186"/>
      <c r="S722" s="186"/>
      <c r="T722" s="186"/>
      <c r="U722" s="186"/>
      <c r="V722" s="186"/>
      <c r="W722" s="186"/>
      <c r="X722" s="186"/>
      <c r="Y722" s="186"/>
      <c r="Z722" s="186"/>
    </row>
    <row r="723" spans="1:26" ht="12.75" customHeight="1" x14ac:dyDescent="0.25">
      <c r="A723" s="186"/>
      <c r="B723" s="186"/>
      <c r="C723" s="186"/>
      <c r="D723" s="186"/>
      <c r="E723" s="186"/>
      <c r="F723" s="186"/>
      <c r="G723" s="186"/>
      <c r="H723" s="186"/>
      <c r="I723" s="186"/>
      <c r="J723" s="186"/>
      <c r="K723" s="186"/>
      <c r="L723" s="186"/>
      <c r="M723" s="186"/>
      <c r="N723" s="186"/>
      <c r="O723" s="186"/>
      <c r="P723" s="186"/>
      <c r="Q723" s="186"/>
      <c r="R723" s="186"/>
      <c r="S723" s="186"/>
      <c r="T723" s="186"/>
      <c r="U723" s="186"/>
      <c r="V723" s="186"/>
      <c r="W723" s="186"/>
      <c r="X723" s="186"/>
      <c r="Y723" s="186"/>
      <c r="Z723" s="186"/>
    </row>
    <row r="724" spans="1:26" ht="12.75" customHeight="1" x14ac:dyDescent="0.25">
      <c r="A724" s="186"/>
      <c r="B724" s="186"/>
      <c r="C724" s="186"/>
      <c r="D724" s="186"/>
      <c r="E724" s="186"/>
      <c r="F724" s="186"/>
      <c r="G724" s="186"/>
      <c r="H724" s="186"/>
      <c r="I724" s="186"/>
      <c r="J724" s="186"/>
      <c r="K724" s="186"/>
      <c r="L724" s="186"/>
      <c r="M724" s="186"/>
      <c r="N724" s="186"/>
      <c r="O724" s="186"/>
      <c r="P724" s="186"/>
      <c r="Q724" s="186"/>
      <c r="R724" s="186"/>
      <c r="S724" s="186"/>
      <c r="T724" s="186"/>
      <c r="U724" s="186"/>
      <c r="V724" s="186"/>
      <c r="W724" s="186"/>
      <c r="X724" s="186"/>
      <c r="Y724" s="186"/>
      <c r="Z724" s="186"/>
    </row>
    <row r="725" spans="1:26" ht="12.75" customHeight="1" x14ac:dyDescent="0.25">
      <c r="A725" s="186"/>
      <c r="B725" s="186"/>
      <c r="C725" s="186"/>
      <c r="D725" s="186"/>
      <c r="E725" s="186"/>
      <c r="F725" s="186"/>
      <c r="G725" s="186"/>
      <c r="H725" s="186"/>
      <c r="I725" s="186"/>
      <c r="J725" s="186"/>
      <c r="K725" s="186"/>
      <c r="L725" s="186"/>
      <c r="M725" s="186"/>
      <c r="N725" s="186"/>
      <c r="O725" s="186"/>
      <c r="P725" s="186"/>
      <c r="Q725" s="186"/>
      <c r="R725" s="186"/>
      <c r="S725" s="186"/>
      <c r="T725" s="186"/>
      <c r="U725" s="186"/>
      <c r="V725" s="186"/>
      <c r="W725" s="186"/>
      <c r="X725" s="186"/>
      <c r="Y725" s="186"/>
      <c r="Z725" s="186"/>
    </row>
    <row r="726" spans="1:26" ht="12.75" customHeight="1" x14ac:dyDescent="0.25">
      <c r="A726" s="186"/>
      <c r="B726" s="186"/>
      <c r="C726" s="186"/>
      <c r="D726" s="186"/>
      <c r="E726" s="186"/>
      <c r="F726" s="186"/>
      <c r="G726" s="186"/>
      <c r="H726" s="186"/>
      <c r="I726" s="186"/>
      <c r="J726" s="186"/>
      <c r="K726" s="186"/>
      <c r="L726" s="186"/>
      <c r="M726" s="186"/>
      <c r="N726" s="186"/>
      <c r="O726" s="186"/>
      <c r="P726" s="186"/>
      <c r="Q726" s="186"/>
      <c r="R726" s="186"/>
      <c r="S726" s="186"/>
      <c r="T726" s="186"/>
      <c r="U726" s="186"/>
      <c r="V726" s="186"/>
      <c r="W726" s="186"/>
      <c r="X726" s="186"/>
      <c r="Y726" s="186"/>
      <c r="Z726" s="186"/>
    </row>
    <row r="727" spans="1:26" ht="12.75" customHeight="1" x14ac:dyDescent="0.25">
      <c r="A727" s="186"/>
      <c r="B727" s="186"/>
      <c r="C727" s="186"/>
      <c r="D727" s="186"/>
      <c r="E727" s="186"/>
      <c r="F727" s="186"/>
      <c r="G727" s="186"/>
      <c r="H727" s="186"/>
      <c r="I727" s="186"/>
      <c r="J727" s="186"/>
      <c r="K727" s="186"/>
      <c r="L727" s="186"/>
      <c r="M727" s="186"/>
      <c r="N727" s="186"/>
      <c r="O727" s="186"/>
      <c r="P727" s="186"/>
      <c r="Q727" s="186"/>
      <c r="R727" s="186"/>
      <c r="S727" s="186"/>
      <c r="T727" s="186"/>
      <c r="U727" s="186"/>
      <c r="V727" s="186"/>
      <c r="W727" s="186"/>
      <c r="X727" s="186"/>
      <c r="Y727" s="186"/>
      <c r="Z727" s="186"/>
    </row>
    <row r="728" spans="1:26" ht="12.75" customHeight="1" x14ac:dyDescent="0.25">
      <c r="A728" s="186"/>
      <c r="B728" s="186"/>
      <c r="C728" s="186"/>
      <c r="D728" s="186"/>
      <c r="E728" s="186"/>
      <c r="F728" s="186"/>
      <c r="G728" s="186"/>
      <c r="H728" s="186"/>
      <c r="I728" s="186"/>
      <c r="J728" s="186"/>
      <c r="K728" s="186"/>
      <c r="L728" s="186"/>
      <c r="M728" s="186"/>
      <c r="N728" s="186"/>
      <c r="O728" s="186"/>
      <c r="P728" s="186"/>
      <c r="Q728" s="186"/>
      <c r="R728" s="186"/>
      <c r="S728" s="186"/>
      <c r="T728" s="186"/>
      <c r="U728" s="186"/>
      <c r="V728" s="186"/>
      <c r="W728" s="186"/>
      <c r="X728" s="186"/>
      <c r="Y728" s="186"/>
      <c r="Z728" s="186"/>
    </row>
    <row r="729" spans="1:26" ht="12.75" customHeight="1" x14ac:dyDescent="0.25">
      <c r="A729" s="186"/>
      <c r="B729" s="186"/>
      <c r="C729" s="186"/>
      <c r="D729" s="186"/>
      <c r="E729" s="186"/>
      <c r="F729" s="186"/>
      <c r="G729" s="186"/>
      <c r="H729" s="186"/>
      <c r="I729" s="186"/>
      <c r="J729" s="186"/>
      <c r="K729" s="186"/>
      <c r="L729" s="186"/>
      <c r="M729" s="186"/>
      <c r="N729" s="186"/>
      <c r="O729" s="186"/>
      <c r="P729" s="186"/>
      <c r="Q729" s="186"/>
      <c r="R729" s="186"/>
      <c r="S729" s="186"/>
      <c r="T729" s="186"/>
      <c r="U729" s="186"/>
      <c r="V729" s="186"/>
      <c r="W729" s="186"/>
      <c r="X729" s="186"/>
      <c r="Y729" s="186"/>
      <c r="Z729" s="186"/>
    </row>
    <row r="730" spans="1:26" ht="12.75" customHeight="1" x14ac:dyDescent="0.25">
      <c r="A730" s="186"/>
      <c r="B730" s="186"/>
      <c r="C730" s="186"/>
      <c r="D730" s="186"/>
      <c r="E730" s="186"/>
      <c r="F730" s="186"/>
      <c r="G730" s="186"/>
      <c r="H730" s="186"/>
      <c r="I730" s="186"/>
      <c r="J730" s="186"/>
      <c r="K730" s="186"/>
      <c r="L730" s="186"/>
      <c r="M730" s="186"/>
      <c r="N730" s="186"/>
      <c r="O730" s="186"/>
      <c r="P730" s="186"/>
      <c r="Q730" s="186"/>
      <c r="R730" s="186"/>
      <c r="S730" s="186"/>
      <c r="T730" s="186"/>
      <c r="U730" s="186"/>
      <c r="V730" s="186"/>
      <c r="W730" s="186"/>
      <c r="X730" s="186"/>
      <c r="Y730" s="186"/>
      <c r="Z730" s="186"/>
    </row>
    <row r="731" spans="1:26" ht="12.75" customHeight="1" x14ac:dyDescent="0.25">
      <c r="A731" s="186"/>
      <c r="B731" s="186"/>
      <c r="C731" s="186"/>
      <c r="D731" s="186"/>
      <c r="E731" s="186"/>
      <c r="F731" s="186"/>
      <c r="G731" s="186"/>
      <c r="H731" s="186"/>
      <c r="I731" s="186"/>
      <c r="J731" s="186"/>
      <c r="K731" s="186"/>
      <c r="L731" s="186"/>
      <c r="M731" s="186"/>
      <c r="N731" s="186"/>
      <c r="O731" s="186"/>
      <c r="P731" s="186"/>
      <c r="Q731" s="186"/>
      <c r="R731" s="186"/>
      <c r="S731" s="186"/>
      <c r="T731" s="186"/>
      <c r="U731" s="186"/>
      <c r="V731" s="186"/>
      <c r="W731" s="186"/>
      <c r="X731" s="186"/>
      <c r="Y731" s="186"/>
      <c r="Z731" s="186"/>
    </row>
    <row r="732" spans="1:26" ht="12.75" customHeight="1" x14ac:dyDescent="0.25">
      <c r="A732" s="186"/>
      <c r="B732" s="186"/>
      <c r="C732" s="186"/>
      <c r="D732" s="186"/>
      <c r="E732" s="186"/>
      <c r="F732" s="186"/>
      <c r="G732" s="186"/>
      <c r="H732" s="186"/>
      <c r="I732" s="186"/>
      <c r="J732" s="186"/>
      <c r="K732" s="186"/>
      <c r="L732" s="186"/>
      <c r="M732" s="186"/>
      <c r="N732" s="186"/>
      <c r="O732" s="186"/>
      <c r="P732" s="186"/>
      <c r="Q732" s="186"/>
      <c r="R732" s="186"/>
      <c r="S732" s="186"/>
      <c r="T732" s="186"/>
      <c r="U732" s="186"/>
      <c r="V732" s="186"/>
      <c r="W732" s="186"/>
      <c r="X732" s="186"/>
      <c r="Y732" s="186"/>
      <c r="Z732" s="186"/>
    </row>
    <row r="733" spans="1:26" ht="12.75" customHeight="1" x14ac:dyDescent="0.25">
      <c r="A733" s="186"/>
      <c r="B733" s="186"/>
      <c r="C733" s="186"/>
      <c r="D733" s="186"/>
      <c r="E733" s="186"/>
      <c r="F733" s="186"/>
      <c r="G733" s="186"/>
      <c r="H733" s="186"/>
      <c r="I733" s="186"/>
      <c r="J733" s="186"/>
      <c r="K733" s="186"/>
      <c r="L733" s="186"/>
      <c r="M733" s="186"/>
      <c r="N733" s="186"/>
      <c r="O733" s="186"/>
      <c r="P733" s="186"/>
      <c r="Q733" s="186"/>
      <c r="R733" s="186"/>
      <c r="S733" s="186"/>
      <c r="T733" s="186"/>
      <c r="U733" s="186"/>
      <c r="V733" s="186"/>
      <c r="W733" s="186"/>
      <c r="X733" s="186"/>
      <c r="Y733" s="186"/>
      <c r="Z733" s="186"/>
    </row>
    <row r="734" spans="1:26" ht="12.75" customHeight="1" x14ac:dyDescent="0.25">
      <c r="A734" s="186"/>
      <c r="B734" s="186"/>
      <c r="C734" s="186"/>
      <c r="D734" s="186"/>
      <c r="E734" s="186"/>
      <c r="F734" s="186"/>
      <c r="G734" s="186"/>
      <c r="H734" s="186"/>
      <c r="I734" s="186"/>
      <c r="J734" s="186"/>
      <c r="K734" s="186"/>
      <c r="L734" s="186"/>
      <c r="M734" s="186"/>
      <c r="N734" s="186"/>
      <c r="O734" s="186"/>
      <c r="P734" s="186"/>
      <c r="Q734" s="186"/>
      <c r="R734" s="186"/>
      <c r="S734" s="186"/>
      <c r="T734" s="186"/>
      <c r="U734" s="186"/>
      <c r="V734" s="186"/>
      <c r="W734" s="186"/>
      <c r="X734" s="186"/>
      <c r="Y734" s="186"/>
      <c r="Z734" s="186"/>
    </row>
    <row r="735" spans="1:26" ht="12.75" customHeight="1" x14ac:dyDescent="0.25">
      <c r="A735" s="186"/>
      <c r="B735" s="186"/>
      <c r="C735" s="186"/>
      <c r="D735" s="186"/>
      <c r="E735" s="186"/>
      <c r="F735" s="186"/>
      <c r="G735" s="186"/>
      <c r="H735" s="186"/>
      <c r="I735" s="186"/>
      <c r="J735" s="186"/>
      <c r="K735" s="186"/>
      <c r="L735" s="186"/>
      <c r="M735" s="186"/>
      <c r="N735" s="186"/>
      <c r="O735" s="186"/>
      <c r="P735" s="186"/>
      <c r="Q735" s="186"/>
      <c r="R735" s="186"/>
      <c r="S735" s="186"/>
      <c r="T735" s="186"/>
      <c r="U735" s="186"/>
      <c r="V735" s="186"/>
      <c r="W735" s="186"/>
      <c r="X735" s="186"/>
      <c r="Y735" s="186"/>
      <c r="Z735" s="186"/>
    </row>
    <row r="736" spans="1:26" ht="12.75" customHeight="1" x14ac:dyDescent="0.25">
      <c r="A736" s="186"/>
      <c r="B736" s="186"/>
      <c r="C736" s="186"/>
      <c r="D736" s="186"/>
      <c r="E736" s="186"/>
      <c r="F736" s="186"/>
      <c r="G736" s="186"/>
      <c r="H736" s="186"/>
      <c r="I736" s="186"/>
      <c r="J736" s="186"/>
      <c r="K736" s="186"/>
      <c r="L736" s="186"/>
      <c r="M736" s="186"/>
      <c r="N736" s="186"/>
      <c r="O736" s="186"/>
      <c r="P736" s="186"/>
      <c r="Q736" s="186"/>
      <c r="R736" s="186"/>
      <c r="S736" s="186"/>
      <c r="T736" s="186"/>
      <c r="U736" s="186"/>
      <c r="V736" s="186"/>
      <c r="W736" s="186"/>
      <c r="X736" s="186"/>
      <c r="Y736" s="186"/>
      <c r="Z736" s="186"/>
    </row>
    <row r="737" spans="1:26" ht="12.75" customHeight="1" x14ac:dyDescent="0.25">
      <c r="A737" s="186"/>
      <c r="B737" s="186"/>
      <c r="C737" s="186"/>
      <c r="D737" s="186"/>
      <c r="E737" s="186"/>
      <c r="F737" s="186"/>
      <c r="G737" s="186"/>
      <c r="H737" s="186"/>
      <c r="I737" s="186"/>
      <c r="J737" s="186"/>
      <c r="K737" s="186"/>
      <c r="L737" s="186"/>
      <c r="M737" s="186"/>
      <c r="N737" s="186"/>
      <c r="O737" s="186"/>
      <c r="P737" s="186"/>
      <c r="Q737" s="186"/>
      <c r="R737" s="186"/>
      <c r="S737" s="186"/>
      <c r="T737" s="186"/>
      <c r="U737" s="186"/>
      <c r="V737" s="186"/>
      <c r="W737" s="186"/>
      <c r="X737" s="186"/>
      <c r="Y737" s="186"/>
      <c r="Z737" s="186"/>
    </row>
    <row r="738" spans="1:26" ht="12.75" customHeight="1" x14ac:dyDescent="0.25">
      <c r="A738" s="186"/>
      <c r="B738" s="186"/>
      <c r="C738" s="186"/>
      <c r="D738" s="186"/>
      <c r="E738" s="186"/>
      <c r="F738" s="186"/>
      <c r="G738" s="186"/>
      <c r="H738" s="186"/>
      <c r="I738" s="186"/>
      <c r="J738" s="186"/>
      <c r="K738" s="186"/>
      <c r="L738" s="186"/>
      <c r="M738" s="186"/>
      <c r="N738" s="186"/>
      <c r="O738" s="186"/>
      <c r="P738" s="186"/>
      <c r="Q738" s="186"/>
      <c r="R738" s="186"/>
      <c r="S738" s="186"/>
      <c r="T738" s="186"/>
      <c r="U738" s="186"/>
      <c r="V738" s="186"/>
      <c r="W738" s="186"/>
      <c r="X738" s="186"/>
      <c r="Y738" s="186"/>
      <c r="Z738" s="186"/>
    </row>
    <row r="739" spans="1:26" ht="12.75" customHeight="1" x14ac:dyDescent="0.25">
      <c r="A739" s="186"/>
      <c r="B739" s="186"/>
      <c r="C739" s="186"/>
      <c r="D739" s="186"/>
      <c r="E739" s="186"/>
      <c r="F739" s="186"/>
      <c r="G739" s="186"/>
      <c r="H739" s="186"/>
      <c r="I739" s="186"/>
      <c r="J739" s="186"/>
      <c r="K739" s="186"/>
      <c r="L739" s="186"/>
      <c r="M739" s="186"/>
      <c r="N739" s="186"/>
      <c r="O739" s="186"/>
      <c r="P739" s="186"/>
      <c r="Q739" s="186"/>
      <c r="R739" s="186"/>
      <c r="S739" s="186"/>
      <c r="T739" s="186"/>
      <c r="U739" s="186"/>
      <c r="V739" s="186"/>
      <c r="W739" s="186"/>
      <c r="X739" s="186"/>
      <c r="Y739" s="186"/>
      <c r="Z739" s="186"/>
    </row>
    <row r="740" spans="1:26" ht="12.75" customHeight="1" x14ac:dyDescent="0.25">
      <c r="A740" s="186"/>
      <c r="B740" s="186"/>
      <c r="C740" s="186"/>
      <c r="D740" s="186"/>
      <c r="E740" s="186"/>
      <c r="F740" s="186"/>
      <c r="G740" s="186"/>
      <c r="H740" s="186"/>
      <c r="I740" s="186"/>
      <c r="J740" s="186"/>
      <c r="K740" s="186"/>
      <c r="L740" s="186"/>
      <c r="M740" s="186"/>
      <c r="N740" s="186"/>
      <c r="O740" s="186"/>
      <c r="P740" s="186"/>
      <c r="Q740" s="186"/>
      <c r="R740" s="186"/>
      <c r="S740" s="186"/>
      <c r="T740" s="186"/>
      <c r="U740" s="186"/>
      <c r="V740" s="186"/>
      <c r="W740" s="186"/>
      <c r="X740" s="186"/>
      <c r="Y740" s="186"/>
      <c r="Z740" s="186"/>
    </row>
    <row r="741" spans="1:26" ht="12.75" customHeight="1" x14ac:dyDescent="0.25">
      <c r="A741" s="186"/>
      <c r="B741" s="186"/>
      <c r="C741" s="186"/>
      <c r="D741" s="186"/>
      <c r="E741" s="186"/>
      <c r="F741" s="186"/>
      <c r="G741" s="186"/>
      <c r="H741" s="186"/>
      <c r="I741" s="186"/>
      <c r="J741" s="186"/>
      <c r="K741" s="186"/>
      <c r="L741" s="186"/>
      <c r="M741" s="186"/>
      <c r="N741" s="186"/>
      <c r="O741" s="186"/>
      <c r="P741" s="186"/>
      <c r="Q741" s="186"/>
      <c r="R741" s="186"/>
      <c r="S741" s="186"/>
      <c r="T741" s="186"/>
      <c r="U741" s="186"/>
      <c r="V741" s="186"/>
      <c r="W741" s="186"/>
      <c r="X741" s="186"/>
      <c r="Y741" s="186"/>
      <c r="Z741" s="186"/>
    </row>
    <row r="742" spans="1:26" ht="12.75" customHeight="1" x14ac:dyDescent="0.25">
      <c r="A742" s="186"/>
      <c r="B742" s="186"/>
      <c r="C742" s="186"/>
      <c r="D742" s="186"/>
      <c r="E742" s="186"/>
      <c r="F742" s="186"/>
      <c r="G742" s="186"/>
      <c r="H742" s="186"/>
      <c r="I742" s="186"/>
      <c r="J742" s="186"/>
      <c r="K742" s="186"/>
      <c r="L742" s="186"/>
      <c r="M742" s="186"/>
      <c r="N742" s="186"/>
      <c r="O742" s="186"/>
      <c r="P742" s="186"/>
      <c r="Q742" s="186"/>
      <c r="R742" s="186"/>
      <c r="S742" s="186"/>
      <c r="T742" s="186"/>
      <c r="U742" s="186"/>
      <c r="V742" s="186"/>
      <c r="W742" s="186"/>
      <c r="X742" s="186"/>
      <c r="Y742" s="186"/>
      <c r="Z742" s="186"/>
    </row>
    <row r="743" spans="1:26" ht="12.75" customHeight="1" x14ac:dyDescent="0.25">
      <c r="A743" s="186"/>
      <c r="B743" s="186"/>
      <c r="C743" s="186"/>
      <c r="D743" s="186"/>
      <c r="E743" s="186"/>
      <c r="F743" s="186"/>
      <c r="G743" s="186"/>
      <c r="H743" s="186"/>
      <c r="I743" s="186"/>
      <c r="J743" s="186"/>
      <c r="K743" s="186"/>
      <c r="L743" s="186"/>
      <c r="M743" s="186"/>
      <c r="N743" s="186"/>
      <c r="O743" s="186"/>
      <c r="P743" s="186"/>
      <c r="Q743" s="186"/>
      <c r="R743" s="186"/>
      <c r="S743" s="186"/>
      <c r="T743" s="186"/>
      <c r="U743" s="186"/>
      <c r="V743" s="186"/>
      <c r="W743" s="186"/>
      <c r="X743" s="186"/>
      <c r="Y743" s="186"/>
      <c r="Z743" s="186"/>
    </row>
    <row r="744" spans="1:26" ht="12.75" customHeight="1" x14ac:dyDescent="0.25">
      <c r="A744" s="186"/>
      <c r="B744" s="186"/>
      <c r="C744" s="186"/>
      <c r="D744" s="186"/>
      <c r="E744" s="186"/>
      <c r="F744" s="186"/>
      <c r="G744" s="186"/>
      <c r="H744" s="186"/>
      <c r="I744" s="186"/>
      <c r="J744" s="186"/>
      <c r="K744" s="186"/>
      <c r="L744" s="186"/>
      <c r="M744" s="186"/>
      <c r="N744" s="186"/>
      <c r="O744" s="186"/>
      <c r="P744" s="186"/>
      <c r="Q744" s="186"/>
      <c r="R744" s="186"/>
      <c r="S744" s="186"/>
      <c r="T744" s="186"/>
      <c r="U744" s="186"/>
      <c r="V744" s="186"/>
      <c r="W744" s="186"/>
      <c r="X744" s="186"/>
      <c r="Y744" s="186"/>
      <c r="Z744" s="186"/>
    </row>
    <row r="745" spans="1:26" ht="12.75" customHeight="1" x14ac:dyDescent="0.25">
      <c r="A745" s="186"/>
      <c r="B745" s="186"/>
      <c r="C745" s="186"/>
      <c r="D745" s="186"/>
      <c r="E745" s="186"/>
      <c r="F745" s="186"/>
      <c r="G745" s="186"/>
      <c r="H745" s="186"/>
      <c r="I745" s="186"/>
      <c r="J745" s="186"/>
      <c r="K745" s="186"/>
      <c r="L745" s="186"/>
      <c r="M745" s="186"/>
      <c r="N745" s="186"/>
      <c r="O745" s="186"/>
      <c r="P745" s="186"/>
      <c r="Q745" s="186"/>
      <c r="R745" s="186"/>
      <c r="S745" s="186"/>
      <c r="T745" s="186"/>
      <c r="U745" s="186"/>
      <c r="V745" s="186"/>
      <c r="W745" s="186"/>
      <c r="X745" s="186"/>
      <c r="Y745" s="186"/>
      <c r="Z745" s="186"/>
    </row>
    <row r="746" spans="1:26" ht="12.75" customHeight="1" x14ac:dyDescent="0.25">
      <c r="A746" s="186"/>
      <c r="B746" s="186"/>
      <c r="C746" s="186"/>
      <c r="D746" s="186"/>
      <c r="E746" s="186"/>
      <c r="F746" s="186"/>
      <c r="G746" s="186"/>
      <c r="H746" s="186"/>
      <c r="I746" s="186"/>
      <c r="J746" s="186"/>
      <c r="K746" s="186"/>
      <c r="L746" s="186"/>
      <c r="M746" s="186"/>
      <c r="N746" s="186"/>
      <c r="O746" s="186"/>
      <c r="P746" s="186"/>
      <c r="Q746" s="186"/>
      <c r="R746" s="186"/>
      <c r="S746" s="186"/>
      <c r="T746" s="186"/>
      <c r="U746" s="186"/>
      <c r="V746" s="186"/>
      <c r="W746" s="186"/>
      <c r="X746" s="186"/>
      <c r="Y746" s="186"/>
      <c r="Z746" s="186"/>
    </row>
    <row r="747" spans="1:26" ht="12.75" customHeight="1" x14ac:dyDescent="0.25">
      <c r="A747" s="186"/>
      <c r="B747" s="186"/>
      <c r="C747" s="186"/>
      <c r="D747" s="186"/>
      <c r="E747" s="186"/>
      <c r="F747" s="186"/>
      <c r="G747" s="186"/>
      <c r="H747" s="186"/>
      <c r="I747" s="186"/>
      <c r="J747" s="186"/>
      <c r="K747" s="186"/>
      <c r="L747" s="186"/>
      <c r="M747" s="186"/>
      <c r="N747" s="186"/>
      <c r="O747" s="186"/>
      <c r="P747" s="186"/>
      <c r="Q747" s="186"/>
      <c r="R747" s="186"/>
      <c r="S747" s="186"/>
      <c r="T747" s="186"/>
      <c r="U747" s="186"/>
      <c r="V747" s="186"/>
      <c r="W747" s="186"/>
      <c r="X747" s="186"/>
      <c r="Y747" s="186"/>
      <c r="Z747" s="186"/>
    </row>
    <row r="748" spans="1:26" ht="12.75" customHeight="1" x14ac:dyDescent="0.25">
      <c r="A748" s="186"/>
      <c r="B748" s="186"/>
      <c r="C748" s="186"/>
      <c r="D748" s="186"/>
      <c r="E748" s="186"/>
      <c r="F748" s="186"/>
      <c r="G748" s="186"/>
      <c r="H748" s="186"/>
      <c r="I748" s="186"/>
      <c r="J748" s="186"/>
      <c r="K748" s="186"/>
      <c r="L748" s="186"/>
      <c r="M748" s="186"/>
      <c r="N748" s="186"/>
      <c r="O748" s="186"/>
      <c r="P748" s="186"/>
      <c r="Q748" s="186"/>
      <c r="R748" s="186"/>
      <c r="S748" s="186"/>
      <c r="T748" s="186"/>
      <c r="U748" s="186"/>
      <c r="V748" s="186"/>
      <c r="W748" s="186"/>
      <c r="X748" s="186"/>
      <c r="Y748" s="186"/>
      <c r="Z748" s="186"/>
    </row>
    <row r="749" spans="1:26" ht="12.75" customHeight="1" x14ac:dyDescent="0.25">
      <c r="A749" s="186"/>
      <c r="B749" s="186"/>
      <c r="C749" s="186"/>
      <c r="D749" s="186"/>
      <c r="E749" s="186"/>
      <c r="F749" s="186"/>
      <c r="G749" s="186"/>
      <c r="H749" s="186"/>
      <c r="I749" s="186"/>
      <c r="J749" s="186"/>
      <c r="K749" s="186"/>
      <c r="L749" s="186"/>
      <c r="M749" s="186"/>
      <c r="N749" s="186"/>
      <c r="O749" s="186"/>
      <c r="P749" s="186"/>
      <c r="Q749" s="186"/>
      <c r="R749" s="186"/>
      <c r="S749" s="186"/>
      <c r="T749" s="186"/>
      <c r="U749" s="186"/>
      <c r="V749" s="186"/>
      <c r="W749" s="186"/>
      <c r="X749" s="186"/>
      <c r="Y749" s="186"/>
      <c r="Z749" s="186"/>
    </row>
    <row r="750" spans="1:26" ht="12.75" customHeight="1" x14ac:dyDescent="0.25">
      <c r="A750" s="186"/>
      <c r="B750" s="186"/>
      <c r="C750" s="186"/>
      <c r="D750" s="186"/>
      <c r="E750" s="186"/>
      <c r="F750" s="186"/>
      <c r="G750" s="186"/>
      <c r="H750" s="186"/>
      <c r="I750" s="186"/>
      <c r="J750" s="186"/>
      <c r="K750" s="186"/>
      <c r="L750" s="186"/>
      <c r="M750" s="186"/>
      <c r="N750" s="186"/>
      <c r="O750" s="186"/>
      <c r="P750" s="186"/>
      <c r="Q750" s="186"/>
      <c r="R750" s="186"/>
      <c r="S750" s="186"/>
      <c r="T750" s="186"/>
      <c r="U750" s="186"/>
      <c r="V750" s="186"/>
      <c r="W750" s="186"/>
      <c r="X750" s="186"/>
      <c r="Y750" s="186"/>
      <c r="Z750" s="186"/>
    </row>
    <row r="751" spans="1:26" ht="12.75" customHeight="1" x14ac:dyDescent="0.25">
      <c r="A751" s="186"/>
      <c r="B751" s="186"/>
      <c r="C751" s="186"/>
      <c r="D751" s="186"/>
      <c r="E751" s="186"/>
      <c r="F751" s="186"/>
      <c r="G751" s="186"/>
      <c r="H751" s="186"/>
      <c r="I751" s="186"/>
      <c r="J751" s="186"/>
      <c r="K751" s="186"/>
      <c r="L751" s="186"/>
      <c r="M751" s="186"/>
      <c r="N751" s="186"/>
      <c r="O751" s="186"/>
      <c r="P751" s="186"/>
      <c r="Q751" s="186"/>
      <c r="R751" s="186"/>
      <c r="S751" s="186"/>
      <c r="T751" s="186"/>
      <c r="U751" s="186"/>
      <c r="V751" s="186"/>
      <c r="W751" s="186"/>
      <c r="X751" s="186"/>
      <c r="Y751" s="186"/>
      <c r="Z751" s="186"/>
    </row>
    <row r="752" spans="1:26" ht="12.75" customHeight="1" x14ac:dyDescent="0.25">
      <c r="A752" s="186"/>
      <c r="B752" s="186"/>
      <c r="C752" s="186"/>
      <c r="D752" s="186"/>
      <c r="E752" s="186"/>
      <c r="F752" s="186"/>
      <c r="G752" s="186"/>
      <c r="H752" s="186"/>
      <c r="I752" s="186"/>
      <c r="J752" s="186"/>
      <c r="K752" s="186"/>
      <c r="L752" s="186"/>
      <c r="M752" s="186"/>
      <c r="N752" s="186"/>
      <c r="O752" s="186"/>
      <c r="P752" s="186"/>
      <c r="Q752" s="186"/>
      <c r="R752" s="186"/>
      <c r="S752" s="186"/>
      <c r="T752" s="186"/>
      <c r="U752" s="186"/>
      <c r="V752" s="186"/>
      <c r="W752" s="186"/>
      <c r="X752" s="186"/>
      <c r="Y752" s="186"/>
      <c r="Z752" s="186"/>
    </row>
    <row r="753" spans="1:26" ht="12.75" customHeight="1" x14ac:dyDescent="0.25">
      <c r="A753" s="186"/>
      <c r="B753" s="186"/>
      <c r="C753" s="186"/>
      <c r="D753" s="186"/>
      <c r="E753" s="186"/>
      <c r="F753" s="186"/>
      <c r="G753" s="186"/>
      <c r="H753" s="186"/>
      <c r="I753" s="186"/>
      <c r="J753" s="186"/>
      <c r="K753" s="186"/>
      <c r="L753" s="186"/>
      <c r="M753" s="186"/>
      <c r="N753" s="186"/>
      <c r="O753" s="186"/>
      <c r="P753" s="186"/>
      <c r="Q753" s="186"/>
      <c r="R753" s="186"/>
      <c r="S753" s="186"/>
      <c r="T753" s="186"/>
      <c r="U753" s="186"/>
      <c r="V753" s="186"/>
      <c r="W753" s="186"/>
      <c r="X753" s="186"/>
      <c r="Y753" s="186"/>
      <c r="Z753" s="186"/>
    </row>
    <row r="754" spans="1:26" ht="12.75" customHeight="1" x14ac:dyDescent="0.25">
      <c r="A754" s="186"/>
      <c r="B754" s="186"/>
      <c r="C754" s="186"/>
      <c r="D754" s="186"/>
      <c r="E754" s="186"/>
      <c r="F754" s="186"/>
      <c r="G754" s="186"/>
      <c r="H754" s="186"/>
      <c r="I754" s="186"/>
      <c r="J754" s="186"/>
      <c r="K754" s="186"/>
      <c r="L754" s="186"/>
      <c r="M754" s="186"/>
      <c r="N754" s="186"/>
      <c r="O754" s="186"/>
      <c r="P754" s="186"/>
      <c r="Q754" s="186"/>
      <c r="R754" s="186"/>
      <c r="S754" s="186"/>
      <c r="T754" s="186"/>
      <c r="U754" s="186"/>
      <c r="V754" s="186"/>
      <c r="W754" s="186"/>
      <c r="X754" s="186"/>
      <c r="Y754" s="186"/>
      <c r="Z754" s="186"/>
    </row>
    <row r="755" spans="1:26" ht="12.75" customHeight="1" x14ac:dyDescent="0.25">
      <c r="A755" s="186"/>
      <c r="B755" s="186"/>
      <c r="C755" s="186"/>
      <c r="D755" s="186"/>
      <c r="E755" s="186"/>
      <c r="F755" s="186"/>
      <c r="G755" s="186"/>
      <c r="H755" s="186"/>
      <c r="I755" s="186"/>
      <c r="J755" s="186"/>
      <c r="K755" s="186"/>
      <c r="L755" s="186"/>
      <c r="M755" s="186"/>
      <c r="N755" s="186"/>
      <c r="O755" s="186"/>
      <c r="P755" s="186"/>
      <c r="Q755" s="186"/>
      <c r="R755" s="186"/>
      <c r="S755" s="186"/>
      <c r="T755" s="186"/>
      <c r="U755" s="186"/>
      <c r="V755" s="186"/>
      <c r="W755" s="186"/>
      <c r="X755" s="186"/>
      <c r="Y755" s="186"/>
      <c r="Z755" s="186"/>
    </row>
    <row r="756" spans="1:26" ht="12.75" customHeight="1" x14ac:dyDescent="0.25">
      <c r="A756" s="186"/>
      <c r="B756" s="186"/>
      <c r="C756" s="186"/>
      <c r="D756" s="186"/>
      <c r="E756" s="186"/>
      <c r="F756" s="186"/>
      <c r="G756" s="186"/>
      <c r="H756" s="186"/>
      <c r="I756" s="186"/>
      <c r="J756" s="186"/>
      <c r="K756" s="186"/>
      <c r="L756" s="186"/>
      <c r="M756" s="186"/>
      <c r="N756" s="186"/>
      <c r="O756" s="186"/>
      <c r="P756" s="186"/>
      <c r="Q756" s="186"/>
      <c r="R756" s="186"/>
      <c r="S756" s="186"/>
      <c r="T756" s="186"/>
      <c r="U756" s="186"/>
      <c r="V756" s="186"/>
      <c r="W756" s="186"/>
      <c r="X756" s="186"/>
      <c r="Y756" s="186"/>
      <c r="Z756" s="186"/>
    </row>
    <row r="757" spans="1:26" ht="12.75" customHeight="1" x14ac:dyDescent="0.25">
      <c r="A757" s="186"/>
      <c r="B757" s="186"/>
      <c r="C757" s="186"/>
      <c r="D757" s="186"/>
      <c r="E757" s="186"/>
      <c r="F757" s="186"/>
      <c r="G757" s="186"/>
      <c r="H757" s="186"/>
      <c r="I757" s="186"/>
      <c r="J757" s="186"/>
      <c r="K757" s="186"/>
      <c r="L757" s="186"/>
      <c r="M757" s="186"/>
      <c r="N757" s="186"/>
      <c r="O757" s="186"/>
      <c r="P757" s="186"/>
      <c r="Q757" s="186"/>
      <c r="R757" s="186"/>
      <c r="S757" s="186"/>
      <c r="T757" s="186"/>
      <c r="U757" s="186"/>
      <c r="V757" s="186"/>
      <c r="W757" s="186"/>
      <c r="X757" s="186"/>
      <c r="Y757" s="186"/>
      <c r="Z757" s="186"/>
    </row>
    <row r="758" spans="1:26" ht="12.75" customHeight="1" x14ac:dyDescent="0.25">
      <c r="A758" s="186"/>
      <c r="B758" s="186"/>
      <c r="C758" s="186"/>
      <c r="D758" s="186"/>
      <c r="E758" s="186"/>
      <c r="F758" s="186"/>
      <c r="G758" s="186"/>
      <c r="H758" s="186"/>
      <c r="I758" s="186"/>
      <c r="J758" s="186"/>
      <c r="K758" s="186"/>
      <c r="L758" s="186"/>
      <c r="M758" s="186"/>
      <c r="N758" s="186"/>
      <c r="O758" s="186"/>
      <c r="P758" s="186"/>
      <c r="Q758" s="186"/>
      <c r="R758" s="186"/>
      <c r="S758" s="186"/>
      <c r="T758" s="186"/>
      <c r="U758" s="186"/>
      <c r="V758" s="186"/>
      <c r="W758" s="186"/>
      <c r="X758" s="186"/>
      <c r="Y758" s="186"/>
      <c r="Z758" s="186"/>
    </row>
    <row r="759" spans="1:26" ht="12.75" customHeight="1" x14ac:dyDescent="0.25">
      <c r="A759" s="186"/>
      <c r="B759" s="186"/>
      <c r="C759" s="186"/>
      <c r="D759" s="186"/>
      <c r="E759" s="186"/>
      <c r="F759" s="186"/>
      <c r="G759" s="186"/>
      <c r="H759" s="186"/>
      <c r="I759" s="186"/>
      <c r="J759" s="186"/>
      <c r="K759" s="186"/>
      <c r="L759" s="186"/>
      <c r="M759" s="186"/>
      <c r="N759" s="186"/>
      <c r="O759" s="186"/>
      <c r="P759" s="186"/>
      <c r="Q759" s="186"/>
      <c r="R759" s="186"/>
      <c r="S759" s="186"/>
      <c r="T759" s="186"/>
      <c r="U759" s="186"/>
      <c r="V759" s="186"/>
      <c r="W759" s="186"/>
      <c r="X759" s="186"/>
      <c r="Y759" s="186"/>
      <c r="Z759" s="186"/>
    </row>
    <row r="760" spans="1:26" ht="12.75" customHeight="1" x14ac:dyDescent="0.25">
      <c r="A760" s="186"/>
      <c r="B760" s="186"/>
      <c r="C760" s="186"/>
      <c r="D760" s="186"/>
      <c r="E760" s="186"/>
      <c r="F760" s="186"/>
      <c r="G760" s="186"/>
      <c r="H760" s="186"/>
      <c r="I760" s="186"/>
      <c r="J760" s="186"/>
      <c r="K760" s="186"/>
      <c r="L760" s="186"/>
      <c r="M760" s="186"/>
      <c r="N760" s="186"/>
      <c r="O760" s="186"/>
      <c r="P760" s="186"/>
      <c r="Q760" s="186"/>
      <c r="R760" s="186"/>
      <c r="S760" s="186"/>
      <c r="T760" s="186"/>
      <c r="U760" s="186"/>
      <c r="V760" s="186"/>
      <c r="W760" s="186"/>
      <c r="X760" s="186"/>
      <c r="Y760" s="186"/>
      <c r="Z760" s="186"/>
    </row>
    <row r="761" spans="1:26" ht="12.75" customHeight="1" x14ac:dyDescent="0.25">
      <c r="A761" s="186"/>
      <c r="B761" s="186"/>
      <c r="C761" s="186"/>
      <c r="D761" s="186"/>
      <c r="E761" s="186"/>
      <c r="F761" s="186"/>
      <c r="G761" s="186"/>
      <c r="H761" s="186"/>
      <c r="I761" s="186"/>
      <c r="J761" s="186"/>
      <c r="K761" s="186"/>
      <c r="L761" s="186"/>
      <c r="M761" s="186"/>
      <c r="N761" s="186"/>
      <c r="O761" s="186"/>
      <c r="P761" s="186"/>
      <c r="Q761" s="186"/>
      <c r="R761" s="186"/>
      <c r="S761" s="186"/>
      <c r="T761" s="186"/>
      <c r="U761" s="186"/>
      <c r="V761" s="186"/>
      <c r="W761" s="186"/>
      <c r="X761" s="186"/>
      <c r="Y761" s="186"/>
      <c r="Z761" s="186"/>
    </row>
    <row r="762" spans="1:26" ht="12.75" customHeight="1" x14ac:dyDescent="0.25">
      <c r="A762" s="186"/>
      <c r="B762" s="186"/>
      <c r="C762" s="186"/>
      <c r="D762" s="186"/>
      <c r="E762" s="186"/>
      <c r="F762" s="186"/>
      <c r="G762" s="186"/>
      <c r="H762" s="186"/>
      <c r="I762" s="186"/>
      <c r="J762" s="186"/>
      <c r="K762" s="186"/>
      <c r="L762" s="186"/>
      <c r="M762" s="186"/>
      <c r="N762" s="186"/>
      <c r="O762" s="186"/>
      <c r="P762" s="186"/>
      <c r="Q762" s="186"/>
      <c r="R762" s="186"/>
      <c r="S762" s="186"/>
      <c r="T762" s="186"/>
      <c r="U762" s="186"/>
      <c r="V762" s="186"/>
      <c r="W762" s="186"/>
      <c r="X762" s="186"/>
      <c r="Y762" s="186"/>
      <c r="Z762" s="186"/>
    </row>
    <row r="763" spans="1:26" ht="12.75" customHeight="1" x14ac:dyDescent="0.25">
      <c r="A763" s="186"/>
      <c r="B763" s="186"/>
      <c r="C763" s="186"/>
      <c r="D763" s="186"/>
      <c r="E763" s="186"/>
      <c r="F763" s="186"/>
      <c r="G763" s="186"/>
      <c r="H763" s="186"/>
      <c r="I763" s="186"/>
      <c r="J763" s="186"/>
      <c r="K763" s="186"/>
      <c r="L763" s="186"/>
      <c r="M763" s="186"/>
      <c r="N763" s="186"/>
      <c r="O763" s="186"/>
      <c r="P763" s="186"/>
      <c r="Q763" s="186"/>
      <c r="R763" s="186"/>
      <c r="S763" s="186"/>
      <c r="T763" s="186"/>
      <c r="U763" s="186"/>
      <c r="V763" s="186"/>
      <c r="W763" s="186"/>
      <c r="X763" s="186"/>
      <c r="Y763" s="186"/>
      <c r="Z763" s="186"/>
    </row>
    <row r="764" spans="1:26" ht="12.75" customHeight="1" x14ac:dyDescent="0.25">
      <c r="A764" s="186"/>
      <c r="B764" s="186"/>
      <c r="C764" s="186"/>
      <c r="D764" s="186"/>
      <c r="E764" s="186"/>
      <c r="F764" s="186"/>
      <c r="G764" s="186"/>
      <c r="H764" s="186"/>
      <c r="I764" s="186"/>
      <c r="J764" s="186"/>
      <c r="K764" s="186"/>
      <c r="L764" s="186"/>
      <c r="M764" s="186"/>
      <c r="N764" s="186"/>
      <c r="O764" s="186"/>
      <c r="P764" s="186"/>
      <c r="Q764" s="186"/>
      <c r="R764" s="186"/>
      <c r="S764" s="186"/>
      <c r="T764" s="186"/>
      <c r="U764" s="186"/>
      <c r="V764" s="186"/>
      <c r="W764" s="186"/>
      <c r="X764" s="186"/>
      <c r="Y764" s="186"/>
      <c r="Z764" s="186"/>
    </row>
    <row r="765" spans="1:26" ht="12.75" customHeight="1" x14ac:dyDescent="0.25">
      <c r="A765" s="186"/>
      <c r="B765" s="186"/>
      <c r="C765" s="186"/>
      <c r="D765" s="186"/>
      <c r="E765" s="186"/>
      <c r="F765" s="186"/>
      <c r="G765" s="186"/>
      <c r="H765" s="186"/>
      <c r="I765" s="186"/>
      <c r="J765" s="186"/>
      <c r="K765" s="186"/>
      <c r="L765" s="186"/>
      <c r="M765" s="186"/>
      <c r="N765" s="186"/>
      <c r="O765" s="186"/>
      <c r="P765" s="186"/>
      <c r="Q765" s="186"/>
      <c r="R765" s="186"/>
      <c r="S765" s="186"/>
      <c r="T765" s="186"/>
      <c r="U765" s="186"/>
      <c r="V765" s="186"/>
      <c r="W765" s="186"/>
      <c r="X765" s="186"/>
      <c r="Y765" s="186"/>
      <c r="Z765" s="186"/>
    </row>
    <row r="766" spans="1:26" ht="12.75" customHeight="1" x14ac:dyDescent="0.25">
      <c r="A766" s="186"/>
      <c r="B766" s="186"/>
      <c r="C766" s="186"/>
      <c r="D766" s="186"/>
      <c r="E766" s="186"/>
      <c r="F766" s="186"/>
      <c r="G766" s="186"/>
      <c r="H766" s="186"/>
      <c r="I766" s="186"/>
      <c r="J766" s="186"/>
      <c r="K766" s="186"/>
      <c r="L766" s="186"/>
      <c r="M766" s="186"/>
      <c r="N766" s="186"/>
      <c r="O766" s="186"/>
      <c r="P766" s="186"/>
      <c r="Q766" s="186"/>
      <c r="R766" s="186"/>
      <c r="S766" s="186"/>
      <c r="T766" s="186"/>
      <c r="U766" s="186"/>
      <c r="V766" s="186"/>
      <c r="W766" s="186"/>
      <c r="X766" s="186"/>
      <c r="Y766" s="186"/>
      <c r="Z766" s="186"/>
    </row>
    <row r="767" spans="1:26" ht="12.75" customHeight="1" x14ac:dyDescent="0.25">
      <c r="A767" s="186"/>
      <c r="B767" s="186"/>
      <c r="C767" s="186"/>
      <c r="D767" s="186"/>
      <c r="E767" s="186"/>
      <c r="F767" s="186"/>
      <c r="G767" s="186"/>
      <c r="H767" s="186"/>
      <c r="I767" s="186"/>
      <c r="J767" s="186"/>
      <c r="K767" s="186"/>
      <c r="L767" s="186"/>
      <c r="M767" s="186"/>
      <c r="N767" s="186"/>
      <c r="O767" s="186"/>
      <c r="P767" s="186"/>
      <c r="Q767" s="186"/>
      <c r="R767" s="186"/>
      <c r="S767" s="186"/>
      <c r="T767" s="186"/>
      <c r="U767" s="186"/>
      <c r="V767" s="186"/>
      <c r="W767" s="186"/>
      <c r="X767" s="186"/>
      <c r="Y767" s="186"/>
      <c r="Z767" s="186"/>
    </row>
    <row r="768" spans="1:26" ht="12.75" customHeight="1" x14ac:dyDescent="0.25">
      <c r="A768" s="186"/>
      <c r="B768" s="186"/>
      <c r="C768" s="186"/>
      <c r="D768" s="186"/>
      <c r="E768" s="186"/>
      <c r="F768" s="186"/>
      <c r="G768" s="186"/>
      <c r="H768" s="186"/>
      <c r="I768" s="186"/>
      <c r="J768" s="186"/>
      <c r="K768" s="186"/>
      <c r="L768" s="186"/>
      <c r="M768" s="186"/>
      <c r="N768" s="186"/>
      <c r="O768" s="186"/>
      <c r="P768" s="186"/>
      <c r="Q768" s="186"/>
      <c r="R768" s="186"/>
      <c r="S768" s="186"/>
      <c r="T768" s="186"/>
      <c r="U768" s="186"/>
      <c r="V768" s="186"/>
      <c r="W768" s="186"/>
      <c r="X768" s="186"/>
      <c r="Y768" s="186"/>
      <c r="Z768" s="186"/>
    </row>
    <row r="769" spans="1:26" ht="12.75" customHeight="1" x14ac:dyDescent="0.25">
      <c r="A769" s="186"/>
      <c r="B769" s="186"/>
      <c r="C769" s="186"/>
      <c r="D769" s="186"/>
      <c r="E769" s="186"/>
      <c r="F769" s="186"/>
      <c r="G769" s="186"/>
      <c r="H769" s="186"/>
      <c r="I769" s="186"/>
      <c r="J769" s="186"/>
      <c r="K769" s="186"/>
      <c r="L769" s="186"/>
      <c r="M769" s="186"/>
      <c r="N769" s="186"/>
      <c r="O769" s="186"/>
      <c r="P769" s="186"/>
      <c r="Q769" s="186"/>
      <c r="R769" s="186"/>
      <c r="S769" s="186"/>
      <c r="T769" s="186"/>
      <c r="U769" s="186"/>
      <c r="V769" s="186"/>
      <c r="W769" s="186"/>
      <c r="X769" s="186"/>
      <c r="Y769" s="186"/>
      <c r="Z769" s="186"/>
    </row>
    <row r="770" spans="1:26" ht="12.75" customHeight="1" x14ac:dyDescent="0.25">
      <c r="A770" s="186"/>
      <c r="B770" s="186"/>
      <c r="C770" s="186"/>
      <c r="D770" s="186"/>
      <c r="E770" s="186"/>
      <c r="F770" s="186"/>
      <c r="G770" s="186"/>
      <c r="H770" s="186"/>
      <c r="I770" s="186"/>
      <c r="J770" s="186"/>
      <c r="K770" s="186"/>
      <c r="L770" s="186"/>
      <c r="M770" s="186"/>
      <c r="N770" s="186"/>
      <c r="O770" s="186"/>
      <c r="P770" s="186"/>
      <c r="Q770" s="186"/>
      <c r="R770" s="186"/>
      <c r="S770" s="186"/>
      <c r="T770" s="186"/>
      <c r="U770" s="186"/>
      <c r="V770" s="186"/>
      <c r="W770" s="186"/>
      <c r="X770" s="186"/>
      <c r="Y770" s="186"/>
      <c r="Z770" s="186"/>
    </row>
    <row r="771" spans="1:26" ht="12.75" customHeight="1" x14ac:dyDescent="0.25">
      <c r="A771" s="186"/>
      <c r="B771" s="186"/>
      <c r="C771" s="186"/>
      <c r="D771" s="186"/>
      <c r="E771" s="186"/>
      <c r="F771" s="186"/>
      <c r="G771" s="186"/>
      <c r="H771" s="186"/>
      <c r="I771" s="186"/>
      <c r="J771" s="186"/>
      <c r="K771" s="186"/>
      <c r="L771" s="186"/>
      <c r="M771" s="186"/>
      <c r="N771" s="186"/>
      <c r="O771" s="186"/>
      <c r="P771" s="186"/>
      <c r="Q771" s="186"/>
      <c r="R771" s="186"/>
      <c r="S771" s="186"/>
      <c r="T771" s="186"/>
      <c r="U771" s="186"/>
      <c r="V771" s="186"/>
      <c r="W771" s="186"/>
      <c r="X771" s="186"/>
      <c r="Y771" s="186"/>
      <c r="Z771" s="186"/>
    </row>
    <row r="772" spans="1:26" ht="12.75" customHeight="1" x14ac:dyDescent="0.25">
      <c r="A772" s="186"/>
      <c r="B772" s="186"/>
      <c r="C772" s="186"/>
      <c r="D772" s="186"/>
      <c r="E772" s="186"/>
      <c r="F772" s="186"/>
      <c r="G772" s="186"/>
      <c r="H772" s="186"/>
      <c r="I772" s="186"/>
      <c r="J772" s="186"/>
      <c r="K772" s="186"/>
      <c r="L772" s="186"/>
      <c r="M772" s="186"/>
      <c r="N772" s="186"/>
      <c r="O772" s="186"/>
      <c r="P772" s="186"/>
      <c r="Q772" s="186"/>
      <c r="R772" s="186"/>
      <c r="S772" s="186"/>
      <c r="T772" s="186"/>
      <c r="U772" s="186"/>
      <c r="V772" s="186"/>
      <c r="W772" s="186"/>
      <c r="X772" s="186"/>
      <c r="Y772" s="186"/>
      <c r="Z772" s="186"/>
    </row>
    <row r="773" spans="1:26" ht="12.75" customHeight="1" x14ac:dyDescent="0.25">
      <c r="A773" s="186"/>
      <c r="B773" s="186"/>
      <c r="C773" s="186"/>
      <c r="D773" s="186"/>
      <c r="E773" s="186"/>
      <c r="F773" s="186"/>
      <c r="G773" s="186"/>
      <c r="H773" s="186"/>
      <c r="I773" s="186"/>
      <c r="J773" s="186"/>
      <c r="K773" s="186"/>
      <c r="L773" s="186"/>
      <c r="M773" s="186"/>
      <c r="N773" s="186"/>
      <c r="O773" s="186"/>
      <c r="P773" s="186"/>
      <c r="Q773" s="186"/>
      <c r="R773" s="186"/>
      <c r="S773" s="186"/>
      <c r="T773" s="186"/>
      <c r="U773" s="186"/>
      <c r="V773" s="186"/>
      <c r="W773" s="186"/>
      <c r="X773" s="186"/>
      <c r="Y773" s="186"/>
      <c r="Z773" s="186"/>
    </row>
    <row r="774" spans="1:26" ht="12.75" customHeight="1" x14ac:dyDescent="0.25">
      <c r="A774" s="186"/>
      <c r="B774" s="186"/>
      <c r="C774" s="186"/>
      <c r="D774" s="186"/>
      <c r="E774" s="186"/>
      <c r="F774" s="186"/>
      <c r="G774" s="186"/>
      <c r="H774" s="186"/>
      <c r="I774" s="186"/>
      <c r="J774" s="186"/>
      <c r="K774" s="186"/>
      <c r="L774" s="186"/>
      <c r="M774" s="186"/>
      <c r="N774" s="186"/>
      <c r="O774" s="186"/>
      <c r="P774" s="186"/>
      <c r="Q774" s="186"/>
      <c r="R774" s="186"/>
      <c r="S774" s="186"/>
      <c r="T774" s="186"/>
      <c r="U774" s="186"/>
      <c r="V774" s="186"/>
      <c r="W774" s="186"/>
      <c r="X774" s="186"/>
      <c r="Y774" s="186"/>
      <c r="Z774" s="186"/>
    </row>
    <row r="775" spans="1:26" ht="12.75" customHeight="1" x14ac:dyDescent="0.25">
      <c r="A775" s="186"/>
      <c r="B775" s="186"/>
      <c r="C775" s="186"/>
      <c r="D775" s="186"/>
      <c r="E775" s="186"/>
      <c r="F775" s="186"/>
      <c r="G775" s="186"/>
      <c r="H775" s="186"/>
      <c r="I775" s="186"/>
      <c r="J775" s="186"/>
      <c r="K775" s="186"/>
      <c r="L775" s="186"/>
      <c r="M775" s="186"/>
      <c r="N775" s="186"/>
      <c r="O775" s="186"/>
      <c r="P775" s="186"/>
      <c r="Q775" s="186"/>
      <c r="R775" s="186"/>
      <c r="S775" s="186"/>
      <c r="T775" s="186"/>
      <c r="U775" s="186"/>
      <c r="V775" s="186"/>
      <c r="W775" s="186"/>
      <c r="X775" s="186"/>
      <c r="Y775" s="186"/>
      <c r="Z775" s="186"/>
    </row>
    <row r="776" spans="1:26" ht="12.75" customHeight="1" x14ac:dyDescent="0.25">
      <c r="A776" s="186"/>
      <c r="B776" s="186"/>
      <c r="C776" s="186"/>
      <c r="D776" s="186"/>
      <c r="E776" s="186"/>
      <c r="F776" s="186"/>
      <c r="G776" s="186"/>
      <c r="H776" s="186"/>
      <c r="I776" s="186"/>
      <c r="J776" s="186"/>
      <c r="K776" s="186"/>
      <c r="L776" s="186"/>
      <c r="M776" s="186"/>
      <c r="N776" s="186"/>
      <c r="O776" s="186"/>
      <c r="P776" s="186"/>
      <c r="Q776" s="186"/>
      <c r="R776" s="186"/>
      <c r="S776" s="186"/>
      <c r="T776" s="186"/>
      <c r="U776" s="186"/>
      <c r="V776" s="186"/>
      <c r="W776" s="186"/>
      <c r="X776" s="186"/>
      <c r="Y776" s="186"/>
      <c r="Z776" s="186"/>
    </row>
    <row r="777" spans="1:26" ht="12.75" customHeight="1" x14ac:dyDescent="0.25">
      <c r="A777" s="186"/>
      <c r="B777" s="186"/>
      <c r="C777" s="186"/>
      <c r="D777" s="186"/>
      <c r="E777" s="186"/>
      <c r="F777" s="186"/>
      <c r="G777" s="186"/>
      <c r="H777" s="186"/>
      <c r="I777" s="186"/>
      <c r="J777" s="186"/>
      <c r="K777" s="186"/>
      <c r="L777" s="186"/>
      <c r="M777" s="186"/>
      <c r="N777" s="186"/>
      <c r="O777" s="186"/>
      <c r="P777" s="186"/>
      <c r="Q777" s="186"/>
      <c r="R777" s="186"/>
      <c r="S777" s="186"/>
      <c r="T777" s="186"/>
      <c r="U777" s="186"/>
      <c r="V777" s="186"/>
      <c r="W777" s="186"/>
      <c r="X777" s="186"/>
      <c r="Y777" s="186"/>
      <c r="Z777" s="186"/>
    </row>
    <row r="778" spans="1:26" ht="12.75" customHeight="1" x14ac:dyDescent="0.25">
      <c r="A778" s="186"/>
      <c r="B778" s="186"/>
      <c r="C778" s="186"/>
      <c r="D778" s="186"/>
      <c r="E778" s="186"/>
      <c r="F778" s="186"/>
      <c r="G778" s="186"/>
      <c r="H778" s="186"/>
      <c r="I778" s="186"/>
      <c r="J778" s="186"/>
      <c r="K778" s="186"/>
      <c r="L778" s="186"/>
      <c r="M778" s="186"/>
      <c r="N778" s="186"/>
      <c r="O778" s="186"/>
      <c r="P778" s="186"/>
      <c r="Q778" s="186"/>
      <c r="R778" s="186"/>
      <c r="S778" s="186"/>
      <c r="T778" s="186"/>
      <c r="U778" s="186"/>
      <c r="V778" s="186"/>
      <c r="W778" s="186"/>
      <c r="X778" s="186"/>
      <c r="Y778" s="186"/>
      <c r="Z778" s="186"/>
    </row>
    <row r="779" spans="1:26" ht="12.75" customHeight="1" x14ac:dyDescent="0.25">
      <c r="A779" s="186"/>
      <c r="B779" s="186"/>
      <c r="C779" s="186"/>
      <c r="D779" s="186"/>
      <c r="E779" s="186"/>
      <c r="F779" s="186"/>
      <c r="G779" s="186"/>
      <c r="H779" s="186"/>
      <c r="I779" s="186"/>
      <c r="J779" s="186"/>
      <c r="K779" s="186"/>
      <c r="L779" s="186"/>
      <c r="M779" s="186"/>
      <c r="N779" s="186"/>
      <c r="O779" s="186"/>
      <c r="P779" s="186"/>
      <c r="Q779" s="186"/>
      <c r="R779" s="186"/>
      <c r="S779" s="186"/>
      <c r="T779" s="186"/>
      <c r="U779" s="186"/>
      <c r="V779" s="186"/>
      <c r="W779" s="186"/>
      <c r="X779" s="186"/>
      <c r="Y779" s="186"/>
      <c r="Z779" s="186"/>
    </row>
    <row r="780" spans="1:26" ht="12.75" customHeight="1" x14ac:dyDescent="0.25">
      <c r="A780" s="186"/>
      <c r="B780" s="186"/>
      <c r="C780" s="186"/>
      <c r="D780" s="186"/>
      <c r="E780" s="186"/>
      <c r="F780" s="186"/>
      <c r="G780" s="186"/>
      <c r="H780" s="186"/>
      <c r="I780" s="186"/>
      <c r="J780" s="186"/>
      <c r="K780" s="186"/>
      <c r="L780" s="186"/>
      <c r="M780" s="186"/>
      <c r="N780" s="186"/>
      <c r="O780" s="186"/>
      <c r="P780" s="186"/>
      <c r="Q780" s="186"/>
      <c r="R780" s="186"/>
      <c r="S780" s="186"/>
      <c r="T780" s="186"/>
      <c r="U780" s="186"/>
      <c r="V780" s="186"/>
      <c r="W780" s="186"/>
      <c r="X780" s="186"/>
      <c r="Y780" s="186"/>
      <c r="Z780" s="186"/>
    </row>
    <row r="781" spans="1:26" ht="12.75" customHeight="1" x14ac:dyDescent="0.25">
      <c r="A781" s="186"/>
      <c r="B781" s="186"/>
      <c r="C781" s="186"/>
      <c r="D781" s="186"/>
      <c r="E781" s="186"/>
      <c r="F781" s="186"/>
      <c r="G781" s="186"/>
      <c r="H781" s="186"/>
      <c r="I781" s="186"/>
      <c r="J781" s="186"/>
      <c r="K781" s="186"/>
      <c r="L781" s="186"/>
      <c r="M781" s="186"/>
      <c r="N781" s="186"/>
      <c r="O781" s="186"/>
      <c r="P781" s="186"/>
      <c r="Q781" s="186"/>
      <c r="R781" s="186"/>
      <c r="S781" s="186"/>
      <c r="T781" s="186"/>
      <c r="U781" s="186"/>
      <c r="V781" s="186"/>
      <c r="W781" s="186"/>
      <c r="X781" s="186"/>
      <c r="Y781" s="186"/>
      <c r="Z781" s="186"/>
    </row>
    <row r="782" spans="1:26" ht="12.75" customHeight="1" x14ac:dyDescent="0.25">
      <c r="A782" s="186"/>
      <c r="B782" s="186"/>
      <c r="C782" s="186"/>
      <c r="D782" s="186"/>
      <c r="E782" s="186"/>
      <c r="F782" s="186"/>
      <c r="G782" s="186"/>
      <c r="H782" s="186"/>
      <c r="I782" s="186"/>
      <c r="J782" s="186"/>
      <c r="K782" s="186"/>
      <c r="L782" s="186"/>
      <c r="M782" s="186"/>
      <c r="N782" s="186"/>
      <c r="O782" s="186"/>
      <c r="P782" s="186"/>
      <c r="Q782" s="186"/>
      <c r="R782" s="186"/>
      <c r="S782" s="186"/>
      <c r="T782" s="186"/>
      <c r="U782" s="186"/>
      <c r="V782" s="186"/>
      <c r="W782" s="186"/>
      <c r="X782" s="186"/>
      <c r="Y782" s="186"/>
      <c r="Z782" s="186"/>
    </row>
    <row r="783" spans="1:26" ht="12.75" customHeight="1" x14ac:dyDescent="0.25">
      <c r="A783" s="186"/>
      <c r="B783" s="186"/>
      <c r="C783" s="186"/>
      <c r="D783" s="186"/>
      <c r="E783" s="186"/>
      <c r="F783" s="186"/>
      <c r="G783" s="186"/>
      <c r="H783" s="186"/>
      <c r="I783" s="186"/>
      <c r="J783" s="186"/>
      <c r="K783" s="186"/>
      <c r="L783" s="186"/>
      <c r="M783" s="186"/>
      <c r="N783" s="186"/>
      <c r="O783" s="186"/>
      <c r="P783" s="186"/>
      <c r="Q783" s="186"/>
      <c r="R783" s="186"/>
      <c r="S783" s="186"/>
      <c r="T783" s="186"/>
      <c r="U783" s="186"/>
      <c r="V783" s="186"/>
      <c r="W783" s="186"/>
      <c r="X783" s="186"/>
      <c r="Y783" s="186"/>
      <c r="Z783" s="186"/>
    </row>
    <row r="784" spans="1:26" ht="12.75" customHeight="1" x14ac:dyDescent="0.25">
      <c r="A784" s="186"/>
      <c r="B784" s="186"/>
      <c r="C784" s="186"/>
      <c r="D784" s="186"/>
      <c r="E784" s="186"/>
      <c r="F784" s="186"/>
      <c r="G784" s="186"/>
      <c r="H784" s="186"/>
      <c r="I784" s="186"/>
      <c r="J784" s="186"/>
      <c r="K784" s="186"/>
      <c r="L784" s="186"/>
      <c r="M784" s="186"/>
      <c r="N784" s="186"/>
      <c r="O784" s="186"/>
      <c r="P784" s="186"/>
      <c r="Q784" s="186"/>
      <c r="R784" s="186"/>
      <c r="S784" s="186"/>
      <c r="T784" s="186"/>
      <c r="U784" s="186"/>
      <c r="V784" s="186"/>
      <c r="W784" s="186"/>
      <c r="X784" s="186"/>
      <c r="Y784" s="186"/>
      <c r="Z784" s="186"/>
    </row>
    <row r="785" spans="1:26" ht="12.75" customHeight="1" x14ac:dyDescent="0.25">
      <c r="A785" s="186"/>
      <c r="B785" s="186"/>
      <c r="C785" s="186"/>
      <c r="D785" s="186"/>
      <c r="E785" s="186"/>
      <c r="F785" s="186"/>
      <c r="G785" s="186"/>
      <c r="H785" s="186"/>
      <c r="I785" s="186"/>
      <c r="J785" s="186"/>
      <c r="K785" s="186"/>
      <c r="L785" s="186"/>
      <c r="M785" s="186"/>
      <c r="N785" s="186"/>
      <c r="O785" s="186"/>
      <c r="P785" s="186"/>
      <c r="Q785" s="186"/>
      <c r="R785" s="186"/>
      <c r="S785" s="186"/>
      <c r="T785" s="186"/>
      <c r="U785" s="186"/>
      <c r="V785" s="186"/>
      <c r="W785" s="186"/>
      <c r="X785" s="186"/>
      <c r="Y785" s="186"/>
      <c r="Z785" s="186"/>
    </row>
    <row r="786" spans="1:26" ht="12.75" customHeight="1" x14ac:dyDescent="0.25">
      <c r="A786" s="186"/>
      <c r="B786" s="186"/>
      <c r="C786" s="186"/>
      <c r="D786" s="186"/>
      <c r="E786" s="186"/>
      <c r="F786" s="186"/>
      <c r="G786" s="186"/>
      <c r="H786" s="186"/>
      <c r="I786" s="186"/>
      <c r="J786" s="186"/>
      <c r="K786" s="186"/>
      <c r="L786" s="186"/>
      <c r="M786" s="186"/>
      <c r="N786" s="186"/>
      <c r="O786" s="186"/>
      <c r="P786" s="186"/>
      <c r="Q786" s="186"/>
      <c r="R786" s="186"/>
      <c r="S786" s="186"/>
      <c r="T786" s="186"/>
      <c r="U786" s="186"/>
      <c r="V786" s="186"/>
      <c r="W786" s="186"/>
      <c r="X786" s="186"/>
      <c r="Y786" s="186"/>
      <c r="Z786" s="186"/>
    </row>
    <row r="787" spans="1:26" ht="12.75" customHeight="1" x14ac:dyDescent="0.25">
      <c r="A787" s="186"/>
      <c r="B787" s="186"/>
      <c r="C787" s="186"/>
      <c r="D787" s="186"/>
      <c r="E787" s="186"/>
      <c r="F787" s="186"/>
      <c r="G787" s="186"/>
      <c r="H787" s="186"/>
      <c r="I787" s="186"/>
      <c r="J787" s="186"/>
      <c r="K787" s="186"/>
      <c r="L787" s="186"/>
      <c r="M787" s="186"/>
      <c r="N787" s="186"/>
      <c r="O787" s="186"/>
      <c r="P787" s="186"/>
      <c r="Q787" s="186"/>
      <c r="R787" s="186"/>
      <c r="S787" s="186"/>
      <c r="T787" s="186"/>
      <c r="U787" s="186"/>
      <c r="V787" s="186"/>
      <c r="W787" s="186"/>
      <c r="X787" s="186"/>
      <c r="Y787" s="186"/>
      <c r="Z787" s="186"/>
    </row>
    <row r="788" spans="1:26" ht="12.75" customHeight="1" x14ac:dyDescent="0.25">
      <c r="A788" s="186"/>
      <c r="B788" s="186"/>
      <c r="C788" s="186"/>
      <c r="D788" s="186"/>
      <c r="E788" s="186"/>
      <c r="F788" s="186"/>
      <c r="G788" s="186"/>
      <c r="H788" s="186"/>
      <c r="I788" s="186"/>
      <c r="J788" s="186"/>
      <c r="K788" s="186"/>
      <c r="L788" s="186"/>
      <c r="M788" s="186"/>
      <c r="N788" s="186"/>
      <c r="O788" s="186"/>
      <c r="P788" s="186"/>
      <c r="Q788" s="186"/>
      <c r="R788" s="186"/>
      <c r="S788" s="186"/>
      <c r="T788" s="186"/>
      <c r="U788" s="186"/>
      <c r="V788" s="186"/>
      <c r="W788" s="186"/>
      <c r="X788" s="186"/>
      <c r="Y788" s="186"/>
      <c r="Z788" s="186"/>
    </row>
    <row r="789" spans="1:26" ht="12.75" customHeight="1" x14ac:dyDescent="0.25">
      <c r="A789" s="186"/>
      <c r="B789" s="186"/>
      <c r="C789" s="186"/>
      <c r="D789" s="186"/>
      <c r="E789" s="186"/>
      <c r="F789" s="186"/>
      <c r="G789" s="186"/>
      <c r="H789" s="186"/>
      <c r="I789" s="186"/>
      <c r="J789" s="186"/>
      <c r="K789" s="186"/>
      <c r="L789" s="186"/>
      <c r="M789" s="186"/>
      <c r="N789" s="186"/>
      <c r="O789" s="186"/>
      <c r="P789" s="186"/>
      <c r="Q789" s="186"/>
      <c r="R789" s="186"/>
      <c r="S789" s="186"/>
      <c r="T789" s="186"/>
      <c r="U789" s="186"/>
      <c r="V789" s="186"/>
      <c r="W789" s="186"/>
      <c r="X789" s="186"/>
      <c r="Y789" s="186"/>
      <c r="Z789" s="186"/>
    </row>
    <row r="790" spans="1:26" ht="12.75" customHeight="1" x14ac:dyDescent="0.25">
      <c r="A790" s="186"/>
      <c r="B790" s="186"/>
      <c r="C790" s="186"/>
      <c r="D790" s="186"/>
      <c r="E790" s="186"/>
      <c r="F790" s="186"/>
      <c r="G790" s="186"/>
      <c r="H790" s="186"/>
      <c r="I790" s="186"/>
      <c r="J790" s="186"/>
      <c r="K790" s="186"/>
      <c r="L790" s="186"/>
      <c r="M790" s="186"/>
      <c r="N790" s="186"/>
      <c r="O790" s="186"/>
      <c r="P790" s="186"/>
      <c r="Q790" s="186"/>
      <c r="R790" s="186"/>
      <c r="S790" s="186"/>
      <c r="T790" s="186"/>
      <c r="U790" s="186"/>
      <c r="V790" s="186"/>
      <c r="W790" s="186"/>
      <c r="X790" s="186"/>
      <c r="Y790" s="186"/>
      <c r="Z790" s="186"/>
    </row>
    <row r="791" spans="1:26" ht="12.75" customHeight="1" x14ac:dyDescent="0.25">
      <c r="A791" s="186"/>
      <c r="B791" s="186"/>
      <c r="C791" s="186"/>
      <c r="D791" s="186"/>
      <c r="E791" s="186"/>
      <c r="F791" s="186"/>
      <c r="G791" s="186"/>
      <c r="H791" s="186"/>
      <c r="I791" s="186"/>
      <c r="J791" s="186"/>
      <c r="K791" s="186"/>
      <c r="L791" s="186"/>
      <c r="M791" s="186"/>
      <c r="N791" s="186"/>
      <c r="O791" s="186"/>
      <c r="P791" s="186"/>
      <c r="Q791" s="186"/>
      <c r="R791" s="186"/>
      <c r="S791" s="186"/>
      <c r="T791" s="186"/>
      <c r="U791" s="186"/>
      <c r="V791" s="186"/>
      <c r="W791" s="186"/>
      <c r="X791" s="186"/>
      <c r="Y791" s="186"/>
      <c r="Z791" s="186"/>
    </row>
    <row r="792" spans="1:26" ht="12.75" customHeight="1" x14ac:dyDescent="0.25">
      <c r="A792" s="186"/>
      <c r="B792" s="186"/>
      <c r="C792" s="186"/>
      <c r="D792" s="186"/>
      <c r="E792" s="186"/>
      <c r="F792" s="186"/>
      <c r="G792" s="186"/>
      <c r="H792" s="186"/>
      <c r="I792" s="186"/>
      <c r="J792" s="186"/>
      <c r="K792" s="186"/>
      <c r="L792" s="186"/>
      <c r="M792" s="186"/>
      <c r="N792" s="186"/>
      <c r="O792" s="186"/>
      <c r="P792" s="186"/>
      <c r="Q792" s="186"/>
      <c r="R792" s="186"/>
      <c r="S792" s="186"/>
      <c r="T792" s="186"/>
      <c r="U792" s="186"/>
      <c r="V792" s="186"/>
      <c r="W792" s="186"/>
      <c r="X792" s="186"/>
      <c r="Y792" s="186"/>
      <c r="Z792" s="186"/>
    </row>
    <row r="793" spans="1:26" ht="12.75" customHeight="1" x14ac:dyDescent="0.25">
      <c r="A793" s="186"/>
      <c r="B793" s="186"/>
      <c r="C793" s="186"/>
      <c r="D793" s="186"/>
      <c r="E793" s="186"/>
      <c r="F793" s="186"/>
      <c r="G793" s="186"/>
      <c r="H793" s="186"/>
      <c r="I793" s="186"/>
      <c r="J793" s="186"/>
      <c r="K793" s="186"/>
      <c r="L793" s="186"/>
      <c r="M793" s="186"/>
      <c r="N793" s="186"/>
      <c r="O793" s="186"/>
      <c r="P793" s="186"/>
      <c r="Q793" s="186"/>
      <c r="R793" s="186"/>
      <c r="S793" s="186"/>
      <c r="T793" s="186"/>
      <c r="U793" s="186"/>
      <c r="V793" s="186"/>
      <c r="W793" s="186"/>
      <c r="X793" s="186"/>
      <c r="Y793" s="186"/>
      <c r="Z793" s="186"/>
    </row>
    <row r="794" spans="1:26" ht="12.75" customHeight="1" x14ac:dyDescent="0.25">
      <c r="A794" s="186"/>
      <c r="B794" s="186"/>
      <c r="C794" s="186"/>
      <c r="D794" s="186"/>
      <c r="E794" s="186"/>
      <c r="F794" s="186"/>
      <c r="G794" s="186"/>
      <c r="H794" s="186"/>
      <c r="I794" s="186"/>
      <c r="J794" s="186"/>
      <c r="K794" s="186"/>
      <c r="L794" s="186"/>
      <c r="M794" s="186"/>
      <c r="N794" s="186"/>
      <c r="O794" s="186"/>
      <c r="P794" s="186"/>
      <c r="Q794" s="186"/>
      <c r="R794" s="186"/>
      <c r="S794" s="186"/>
      <c r="T794" s="186"/>
      <c r="U794" s="186"/>
      <c r="V794" s="186"/>
      <c r="W794" s="186"/>
      <c r="X794" s="186"/>
      <c r="Y794" s="186"/>
      <c r="Z794" s="186"/>
    </row>
    <row r="795" spans="1:26" ht="12.75" customHeight="1" x14ac:dyDescent="0.25">
      <c r="A795" s="186"/>
      <c r="B795" s="186"/>
      <c r="C795" s="186"/>
      <c r="D795" s="186"/>
      <c r="E795" s="186"/>
      <c r="F795" s="186"/>
      <c r="G795" s="186"/>
      <c r="H795" s="186"/>
      <c r="I795" s="186"/>
      <c r="J795" s="186"/>
      <c r="K795" s="186"/>
      <c r="L795" s="186"/>
      <c r="M795" s="186"/>
      <c r="N795" s="186"/>
      <c r="O795" s="186"/>
      <c r="P795" s="186"/>
      <c r="Q795" s="186"/>
      <c r="R795" s="186"/>
      <c r="S795" s="186"/>
      <c r="T795" s="186"/>
      <c r="U795" s="186"/>
      <c r="V795" s="186"/>
      <c r="W795" s="186"/>
      <c r="X795" s="186"/>
      <c r="Y795" s="186"/>
      <c r="Z795" s="186"/>
    </row>
    <row r="796" spans="1:26" ht="12.75" customHeight="1" x14ac:dyDescent="0.25">
      <c r="A796" s="186"/>
      <c r="B796" s="186"/>
      <c r="C796" s="186"/>
      <c r="D796" s="186"/>
      <c r="E796" s="186"/>
      <c r="F796" s="186"/>
      <c r="G796" s="186"/>
      <c r="H796" s="186"/>
      <c r="I796" s="186"/>
      <c r="J796" s="186"/>
      <c r="K796" s="186"/>
      <c r="L796" s="186"/>
      <c r="M796" s="186"/>
      <c r="N796" s="186"/>
      <c r="O796" s="186"/>
      <c r="P796" s="186"/>
      <c r="Q796" s="186"/>
      <c r="R796" s="186"/>
      <c r="S796" s="186"/>
      <c r="T796" s="186"/>
      <c r="U796" s="186"/>
      <c r="V796" s="186"/>
      <c r="W796" s="186"/>
      <c r="X796" s="186"/>
      <c r="Y796" s="186"/>
      <c r="Z796" s="186"/>
    </row>
    <row r="797" spans="1:26" ht="12.75" customHeight="1" x14ac:dyDescent="0.25">
      <c r="A797" s="186"/>
      <c r="B797" s="186"/>
      <c r="C797" s="186"/>
      <c r="D797" s="186"/>
      <c r="E797" s="186"/>
      <c r="F797" s="186"/>
      <c r="G797" s="186"/>
      <c r="H797" s="186"/>
      <c r="I797" s="186"/>
      <c r="J797" s="186"/>
      <c r="K797" s="186"/>
      <c r="L797" s="186"/>
      <c r="M797" s="186"/>
      <c r="N797" s="186"/>
      <c r="O797" s="186"/>
      <c r="P797" s="186"/>
      <c r="Q797" s="186"/>
      <c r="R797" s="186"/>
      <c r="S797" s="186"/>
      <c r="T797" s="186"/>
      <c r="U797" s="186"/>
      <c r="V797" s="186"/>
      <c r="W797" s="186"/>
      <c r="X797" s="186"/>
      <c r="Y797" s="186"/>
      <c r="Z797" s="186"/>
    </row>
    <row r="798" spans="1:26" ht="12.75" customHeight="1" x14ac:dyDescent="0.25">
      <c r="A798" s="186"/>
      <c r="B798" s="186"/>
      <c r="C798" s="186"/>
      <c r="D798" s="186"/>
      <c r="E798" s="186"/>
      <c r="F798" s="186"/>
      <c r="G798" s="186"/>
      <c r="H798" s="186"/>
      <c r="I798" s="186"/>
      <c r="J798" s="186"/>
      <c r="K798" s="186"/>
      <c r="L798" s="186"/>
      <c r="M798" s="186"/>
      <c r="N798" s="186"/>
      <c r="O798" s="186"/>
      <c r="P798" s="186"/>
      <c r="Q798" s="186"/>
      <c r="R798" s="186"/>
      <c r="S798" s="186"/>
      <c r="T798" s="186"/>
      <c r="U798" s="186"/>
      <c r="V798" s="186"/>
      <c r="W798" s="186"/>
      <c r="X798" s="186"/>
      <c r="Y798" s="186"/>
      <c r="Z798" s="186"/>
    </row>
    <row r="799" spans="1:26" ht="12.75" customHeight="1" x14ac:dyDescent="0.25">
      <c r="A799" s="186"/>
      <c r="B799" s="186"/>
      <c r="C799" s="186"/>
      <c r="D799" s="186"/>
      <c r="E799" s="186"/>
      <c r="F799" s="186"/>
      <c r="G799" s="186"/>
      <c r="H799" s="186"/>
      <c r="I799" s="186"/>
      <c r="J799" s="186"/>
      <c r="K799" s="186"/>
      <c r="L799" s="186"/>
      <c r="M799" s="186"/>
      <c r="N799" s="186"/>
      <c r="O799" s="186"/>
      <c r="P799" s="186"/>
      <c r="Q799" s="186"/>
      <c r="R799" s="186"/>
      <c r="S799" s="186"/>
      <c r="T799" s="186"/>
      <c r="U799" s="186"/>
      <c r="V799" s="186"/>
      <c r="W799" s="186"/>
      <c r="X799" s="186"/>
      <c r="Y799" s="186"/>
      <c r="Z799" s="186"/>
    </row>
    <row r="800" spans="1:26" ht="12.75" customHeight="1" x14ac:dyDescent="0.25">
      <c r="A800" s="186"/>
      <c r="B800" s="186"/>
      <c r="C800" s="186"/>
      <c r="D800" s="186"/>
      <c r="E800" s="186"/>
      <c r="F800" s="186"/>
      <c r="G800" s="186"/>
      <c r="H800" s="186"/>
      <c r="I800" s="186"/>
      <c r="J800" s="186"/>
      <c r="K800" s="186"/>
      <c r="L800" s="186"/>
      <c r="M800" s="186"/>
      <c r="N800" s="186"/>
      <c r="O800" s="186"/>
      <c r="P800" s="186"/>
      <c r="Q800" s="186"/>
      <c r="R800" s="186"/>
      <c r="S800" s="186"/>
      <c r="T800" s="186"/>
      <c r="U800" s="186"/>
      <c r="V800" s="186"/>
      <c r="W800" s="186"/>
      <c r="X800" s="186"/>
      <c r="Y800" s="186"/>
      <c r="Z800" s="186"/>
    </row>
    <row r="801" spans="1:26" ht="12.75" customHeight="1" x14ac:dyDescent="0.25">
      <c r="A801" s="186"/>
      <c r="B801" s="186"/>
      <c r="C801" s="186"/>
      <c r="D801" s="186"/>
      <c r="E801" s="186"/>
      <c r="F801" s="186"/>
      <c r="G801" s="186"/>
      <c r="H801" s="186"/>
      <c r="I801" s="186"/>
      <c r="J801" s="186"/>
      <c r="K801" s="186"/>
      <c r="L801" s="186"/>
      <c r="M801" s="186"/>
      <c r="N801" s="186"/>
      <c r="O801" s="186"/>
      <c r="P801" s="186"/>
      <c r="Q801" s="186"/>
      <c r="R801" s="186"/>
      <c r="S801" s="186"/>
      <c r="T801" s="186"/>
      <c r="U801" s="186"/>
      <c r="V801" s="186"/>
      <c r="W801" s="186"/>
      <c r="X801" s="186"/>
      <c r="Y801" s="186"/>
      <c r="Z801" s="186"/>
    </row>
    <row r="802" spans="1:26" ht="12.75" customHeight="1" x14ac:dyDescent="0.25">
      <c r="A802" s="186"/>
      <c r="B802" s="186"/>
      <c r="C802" s="186"/>
      <c r="D802" s="186"/>
      <c r="E802" s="186"/>
      <c r="F802" s="186"/>
      <c r="G802" s="186"/>
      <c r="H802" s="186"/>
      <c r="I802" s="186"/>
      <c r="J802" s="186"/>
      <c r="K802" s="186"/>
      <c r="L802" s="186"/>
      <c r="M802" s="186"/>
      <c r="N802" s="186"/>
      <c r="O802" s="186"/>
      <c r="P802" s="186"/>
      <c r="Q802" s="186"/>
      <c r="R802" s="186"/>
      <c r="S802" s="186"/>
      <c r="T802" s="186"/>
      <c r="U802" s="186"/>
      <c r="V802" s="186"/>
      <c r="W802" s="186"/>
      <c r="X802" s="186"/>
      <c r="Y802" s="186"/>
      <c r="Z802" s="186"/>
    </row>
    <row r="803" spans="1:26" ht="12.75" customHeight="1" x14ac:dyDescent="0.25">
      <c r="A803" s="186"/>
      <c r="B803" s="186"/>
      <c r="C803" s="186"/>
      <c r="D803" s="186"/>
      <c r="E803" s="186"/>
      <c r="F803" s="186"/>
      <c r="G803" s="186"/>
      <c r="H803" s="186"/>
      <c r="I803" s="186"/>
      <c r="J803" s="186"/>
      <c r="K803" s="186"/>
      <c r="L803" s="186"/>
      <c r="M803" s="186"/>
      <c r="N803" s="186"/>
      <c r="O803" s="186"/>
      <c r="P803" s="186"/>
      <c r="Q803" s="186"/>
      <c r="R803" s="186"/>
      <c r="S803" s="186"/>
      <c r="T803" s="186"/>
      <c r="U803" s="186"/>
      <c r="V803" s="186"/>
      <c r="W803" s="186"/>
      <c r="X803" s="186"/>
      <c r="Y803" s="186"/>
      <c r="Z803" s="186"/>
    </row>
    <row r="804" spans="1:26" ht="12.75" customHeight="1" x14ac:dyDescent="0.25">
      <c r="A804" s="186"/>
      <c r="B804" s="186"/>
      <c r="C804" s="186"/>
      <c r="D804" s="186"/>
      <c r="E804" s="186"/>
      <c r="F804" s="186"/>
      <c r="G804" s="186"/>
      <c r="H804" s="186"/>
      <c r="I804" s="186"/>
      <c r="J804" s="186"/>
      <c r="K804" s="186"/>
      <c r="L804" s="186"/>
      <c r="M804" s="186"/>
      <c r="N804" s="186"/>
      <c r="O804" s="186"/>
      <c r="P804" s="186"/>
      <c r="Q804" s="186"/>
      <c r="R804" s="186"/>
      <c r="S804" s="186"/>
      <c r="T804" s="186"/>
      <c r="U804" s="186"/>
      <c r="V804" s="186"/>
      <c r="W804" s="186"/>
      <c r="X804" s="186"/>
      <c r="Y804" s="186"/>
      <c r="Z804" s="186"/>
    </row>
    <row r="805" spans="1:26" ht="12.75" customHeight="1" x14ac:dyDescent="0.25">
      <c r="A805" s="186"/>
      <c r="B805" s="186"/>
      <c r="C805" s="186"/>
      <c r="D805" s="186"/>
      <c r="E805" s="186"/>
      <c r="F805" s="186"/>
      <c r="G805" s="186"/>
      <c r="H805" s="186"/>
      <c r="I805" s="186"/>
      <c r="J805" s="186"/>
      <c r="K805" s="186"/>
      <c r="L805" s="186"/>
      <c r="M805" s="186"/>
      <c r="N805" s="186"/>
      <c r="O805" s="186"/>
      <c r="P805" s="186"/>
      <c r="Q805" s="186"/>
      <c r="R805" s="186"/>
      <c r="S805" s="186"/>
      <c r="T805" s="186"/>
      <c r="U805" s="186"/>
      <c r="V805" s="186"/>
      <c r="W805" s="186"/>
      <c r="X805" s="186"/>
      <c r="Y805" s="186"/>
      <c r="Z805" s="186"/>
    </row>
    <row r="806" spans="1:26" ht="12.75" customHeight="1" x14ac:dyDescent="0.25">
      <c r="A806" s="186"/>
      <c r="B806" s="186"/>
      <c r="C806" s="186"/>
      <c r="D806" s="186"/>
      <c r="E806" s="186"/>
      <c r="F806" s="186"/>
      <c r="G806" s="186"/>
      <c r="H806" s="186"/>
      <c r="I806" s="186"/>
      <c r="J806" s="186"/>
      <c r="K806" s="186"/>
      <c r="L806" s="186"/>
      <c r="M806" s="186"/>
      <c r="N806" s="186"/>
      <c r="O806" s="186"/>
      <c r="P806" s="186"/>
      <c r="Q806" s="186"/>
      <c r="R806" s="186"/>
      <c r="S806" s="186"/>
      <c r="T806" s="186"/>
      <c r="U806" s="186"/>
      <c r="V806" s="186"/>
      <c r="W806" s="186"/>
      <c r="X806" s="186"/>
      <c r="Y806" s="186"/>
      <c r="Z806" s="186"/>
    </row>
    <row r="807" spans="1:26" ht="12.75" customHeight="1" x14ac:dyDescent="0.25">
      <c r="A807" s="186"/>
      <c r="B807" s="186"/>
      <c r="C807" s="186"/>
      <c r="D807" s="186"/>
      <c r="E807" s="186"/>
      <c r="F807" s="186"/>
      <c r="G807" s="186"/>
      <c r="H807" s="186"/>
      <c r="I807" s="186"/>
      <c r="J807" s="186"/>
      <c r="K807" s="186"/>
      <c r="L807" s="186"/>
      <c r="M807" s="186"/>
      <c r="N807" s="186"/>
      <c r="O807" s="186"/>
      <c r="P807" s="186"/>
      <c r="Q807" s="186"/>
      <c r="R807" s="186"/>
      <c r="S807" s="186"/>
      <c r="T807" s="186"/>
      <c r="U807" s="186"/>
      <c r="V807" s="186"/>
      <c r="W807" s="186"/>
      <c r="X807" s="186"/>
      <c r="Y807" s="186"/>
      <c r="Z807" s="186"/>
    </row>
    <row r="808" spans="1:26" ht="12.75" customHeight="1" x14ac:dyDescent="0.25">
      <c r="A808" s="186"/>
      <c r="B808" s="186"/>
      <c r="C808" s="186"/>
      <c r="D808" s="186"/>
      <c r="E808" s="186"/>
      <c r="F808" s="186"/>
      <c r="G808" s="186"/>
      <c r="H808" s="186"/>
      <c r="I808" s="186"/>
      <c r="J808" s="186"/>
      <c r="K808" s="186"/>
      <c r="L808" s="186"/>
      <c r="M808" s="186"/>
      <c r="N808" s="186"/>
      <c r="O808" s="186"/>
      <c r="P808" s="186"/>
      <c r="Q808" s="186"/>
      <c r="R808" s="186"/>
      <c r="S808" s="186"/>
      <c r="T808" s="186"/>
      <c r="U808" s="186"/>
      <c r="V808" s="186"/>
      <c r="W808" s="186"/>
      <c r="X808" s="186"/>
      <c r="Y808" s="186"/>
      <c r="Z808" s="186"/>
    </row>
    <row r="809" spans="1:26" ht="12.75" customHeight="1" x14ac:dyDescent="0.25">
      <c r="A809" s="186"/>
      <c r="B809" s="186"/>
      <c r="C809" s="186"/>
      <c r="D809" s="186"/>
      <c r="E809" s="186"/>
      <c r="F809" s="186"/>
      <c r="G809" s="186"/>
      <c r="H809" s="186"/>
      <c r="I809" s="186"/>
      <c r="J809" s="186"/>
      <c r="K809" s="186"/>
      <c r="L809" s="186"/>
      <c r="M809" s="186"/>
      <c r="N809" s="186"/>
      <c r="O809" s="186"/>
      <c r="P809" s="186"/>
      <c r="Q809" s="186"/>
      <c r="R809" s="186"/>
      <c r="S809" s="186"/>
      <c r="T809" s="186"/>
      <c r="U809" s="186"/>
      <c r="V809" s="186"/>
      <c r="W809" s="186"/>
      <c r="X809" s="186"/>
      <c r="Y809" s="186"/>
      <c r="Z809" s="186"/>
    </row>
    <row r="810" spans="1:26" ht="12.75" customHeight="1" x14ac:dyDescent="0.25">
      <c r="A810" s="186"/>
      <c r="B810" s="186"/>
      <c r="C810" s="186"/>
      <c r="D810" s="186"/>
      <c r="E810" s="186"/>
      <c r="F810" s="186"/>
      <c r="G810" s="186"/>
      <c r="H810" s="186"/>
      <c r="I810" s="186"/>
      <c r="J810" s="186"/>
      <c r="K810" s="186"/>
      <c r="L810" s="186"/>
      <c r="M810" s="186"/>
      <c r="N810" s="186"/>
      <c r="O810" s="186"/>
      <c r="P810" s="186"/>
      <c r="Q810" s="186"/>
      <c r="R810" s="186"/>
      <c r="S810" s="186"/>
      <c r="T810" s="186"/>
      <c r="U810" s="186"/>
      <c r="V810" s="186"/>
      <c r="W810" s="186"/>
      <c r="X810" s="186"/>
      <c r="Y810" s="186"/>
      <c r="Z810" s="186"/>
    </row>
    <row r="811" spans="1:26" ht="12.75" customHeight="1" x14ac:dyDescent="0.25">
      <c r="A811" s="186"/>
      <c r="B811" s="186"/>
      <c r="C811" s="186"/>
      <c r="D811" s="186"/>
      <c r="E811" s="186"/>
      <c r="F811" s="186"/>
      <c r="G811" s="186"/>
      <c r="H811" s="186"/>
      <c r="I811" s="186"/>
      <c r="J811" s="186"/>
      <c r="K811" s="186"/>
      <c r="L811" s="186"/>
      <c r="M811" s="186"/>
      <c r="N811" s="186"/>
      <c r="O811" s="186"/>
      <c r="P811" s="186"/>
      <c r="Q811" s="186"/>
      <c r="R811" s="186"/>
      <c r="S811" s="186"/>
      <c r="T811" s="186"/>
      <c r="U811" s="186"/>
      <c r="V811" s="186"/>
      <c r="W811" s="186"/>
      <c r="X811" s="186"/>
      <c r="Y811" s="186"/>
      <c r="Z811" s="186"/>
    </row>
    <row r="812" spans="1:26" ht="12.75" customHeight="1" x14ac:dyDescent="0.25">
      <c r="A812" s="186"/>
      <c r="B812" s="186"/>
      <c r="C812" s="186"/>
      <c r="D812" s="186"/>
      <c r="E812" s="186"/>
      <c r="F812" s="186"/>
      <c r="G812" s="186"/>
      <c r="H812" s="186"/>
      <c r="I812" s="186"/>
      <c r="J812" s="186"/>
      <c r="K812" s="186"/>
      <c r="L812" s="186"/>
      <c r="M812" s="186"/>
      <c r="N812" s="186"/>
      <c r="O812" s="186"/>
      <c r="P812" s="186"/>
      <c r="Q812" s="186"/>
      <c r="R812" s="186"/>
      <c r="S812" s="186"/>
      <c r="T812" s="186"/>
      <c r="U812" s="186"/>
      <c r="V812" s="186"/>
      <c r="W812" s="186"/>
      <c r="X812" s="186"/>
      <c r="Y812" s="186"/>
      <c r="Z812" s="186"/>
    </row>
    <row r="813" spans="1:26" ht="12.75" customHeight="1" x14ac:dyDescent="0.25">
      <c r="A813" s="186"/>
      <c r="B813" s="186"/>
      <c r="C813" s="186"/>
      <c r="D813" s="186"/>
      <c r="E813" s="186"/>
      <c r="F813" s="186"/>
      <c r="G813" s="186"/>
      <c r="H813" s="186"/>
      <c r="I813" s="186"/>
      <c r="J813" s="186"/>
      <c r="K813" s="186"/>
      <c r="L813" s="186"/>
      <c r="M813" s="186"/>
      <c r="N813" s="186"/>
      <c r="O813" s="186"/>
      <c r="P813" s="186"/>
      <c r="Q813" s="186"/>
      <c r="R813" s="186"/>
      <c r="S813" s="186"/>
      <c r="T813" s="186"/>
      <c r="U813" s="186"/>
      <c r="V813" s="186"/>
      <c r="W813" s="186"/>
      <c r="X813" s="186"/>
      <c r="Y813" s="186"/>
      <c r="Z813" s="186"/>
    </row>
    <row r="814" spans="1:26" ht="12.75" customHeight="1" x14ac:dyDescent="0.25">
      <c r="A814" s="186"/>
      <c r="B814" s="186"/>
      <c r="C814" s="186"/>
      <c r="D814" s="186"/>
      <c r="E814" s="186"/>
      <c r="F814" s="186"/>
      <c r="G814" s="186"/>
      <c r="H814" s="186"/>
      <c r="I814" s="186"/>
      <c r="J814" s="186"/>
      <c r="K814" s="186"/>
      <c r="L814" s="186"/>
      <c r="M814" s="186"/>
      <c r="N814" s="186"/>
      <c r="O814" s="186"/>
      <c r="P814" s="186"/>
      <c r="Q814" s="186"/>
      <c r="R814" s="186"/>
      <c r="S814" s="186"/>
      <c r="T814" s="186"/>
      <c r="U814" s="186"/>
      <c r="V814" s="186"/>
      <c r="W814" s="186"/>
      <c r="X814" s="186"/>
      <c r="Y814" s="186"/>
      <c r="Z814" s="186"/>
    </row>
    <row r="815" spans="1:26" ht="12.75" customHeight="1" x14ac:dyDescent="0.25">
      <c r="A815" s="186"/>
      <c r="B815" s="186"/>
      <c r="C815" s="186"/>
      <c r="D815" s="186"/>
      <c r="E815" s="186"/>
      <c r="F815" s="186"/>
      <c r="G815" s="186"/>
      <c r="H815" s="186"/>
      <c r="I815" s="186"/>
      <c r="J815" s="186"/>
      <c r="K815" s="186"/>
      <c r="L815" s="186"/>
      <c r="M815" s="186"/>
      <c r="N815" s="186"/>
      <c r="O815" s="186"/>
      <c r="P815" s="186"/>
      <c r="Q815" s="186"/>
      <c r="R815" s="186"/>
      <c r="S815" s="186"/>
      <c r="T815" s="186"/>
      <c r="U815" s="186"/>
      <c r="V815" s="186"/>
      <c r="W815" s="186"/>
      <c r="X815" s="186"/>
      <c r="Y815" s="186"/>
      <c r="Z815" s="186"/>
    </row>
    <row r="816" spans="1:26" ht="12.75" customHeight="1" x14ac:dyDescent="0.25">
      <c r="A816" s="186"/>
      <c r="B816" s="186"/>
      <c r="C816" s="186"/>
      <c r="D816" s="186"/>
      <c r="E816" s="186"/>
      <c r="F816" s="186"/>
      <c r="G816" s="186"/>
      <c r="H816" s="186"/>
      <c r="I816" s="186"/>
      <c r="J816" s="186"/>
      <c r="K816" s="186"/>
      <c r="L816" s="186"/>
      <c r="M816" s="186"/>
      <c r="N816" s="186"/>
      <c r="O816" s="186"/>
      <c r="P816" s="186"/>
      <c r="Q816" s="186"/>
      <c r="R816" s="186"/>
      <c r="S816" s="186"/>
      <c r="T816" s="186"/>
      <c r="U816" s="186"/>
      <c r="V816" s="186"/>
      <c r="W816" s="186"/>
      <c r="X816" s="186"/>
      <c r="Y816" s="186"/>
      <c r="Z816" s="186"/>
    </row>
    <row r="817" spans="1:26" ht="12.75" customHeight="1" x14ac:dyDescent="0.25">
      <c r="A817" s="186"/>
      <c r="B817" s="186"/>
      <c r="C817" s="186"/>
      <c r="D817" s="186"/>
      <c r="E817" s="186"/>
      <c r="F817" s="186"/>
      <c r="G817" s="186"/>
      <c r="H817" s="186"/>
      <c r="I817" s="186"/>
      <c r="J817" s="186"/>
      <c r="K817" s="186"/>
      <c r="L817" s="186"/>
      <c r="M817" s="186"/>
      <c r="N817" s="186"/>
      <c r="O817" s="186"/>
      <c r="P817" s="186"/>
      <c r="Q817" s="186"/>
      <c r="R817" s="186"/>
      <c r="S817" s="186"/>
      <c r="T817" s="186"/>
      <c r="U817" s="186"/>
      <c r="V817" s="186"/>
      <c r="W817" s="186"/>
      <c r="X817" s="186"/>
      <c r="Y817" s="186"/>
      <c r="Z817" s="186"/>
    </row>
    <row r="818" spans="1:26" ht="12.75" customHeight="1" x14ac:dyDescent="0.25">
      <c r="A818" s="186"/>
      <c r="B818" s="186"/>
      <c r="C818" s="186"/>
      <c r="D818" s="186"/>
      <c r="E818" s="186"/>
      <c r="F818" s="186"/>
      <c r="G818" s="186"/>
      <c r="H818" s="186"/>
      <c r="I818" s="186"/>
      <c r="J818" s="186"/>
      <c r="K818" s="186"/>
      <c r="L818" s="186"/>
      <c r="M818" s="186"/>
      <c r="N818" s="186"/>
      <c r="O818" s="186"/>
      <c r="P818" s="186"/>
      <c r="Q818" s="186"/>
      <c r="R818" s="186"/>
      <c r="S818" s="186"/>
      <c r="T818" s="186"/>
      <c r="U818" s="186"/>
      <c r="V818" s="186"/>
      <c r="W818" s="186"/>
      <c r="X818" s="186"/>
      <c r="Y818" s="186"/>
      <c r="Z818" s="186"/>
    </row>
    <row r="819" spans="1:26" ht="12.75" customHeight="1" x14ac:dyDescent="0.25">
      <c r="A819" s="186"/>
      <c r="B819" s="186"/>
      <c r="C819" s="186"/>
      <c r="D819" s="186"/>
      <c r="E819" s="186"/>
      <c r="F819" s="186"/>
      <c r="G819" s="186"/>
      <c r="H819" s="186"/>
      <c r="I819" s="186"/>
      <c r="J819" s="186"/>
      <c r="K819" s="186"/>
      <c r="L819" s="186"/>
      <c r="M819" s="186"/>
      <c r="N819" s="186"/>
      <c r="O819" s="186"/>
      <c r="P819" s="186"/>
      <c r="Q819" s="186"/>
      <c r="R819" s="186"/>
      <c r="S819" s="186"/>
      <c r="T819" s="186"/>
      <c r="U819" s="186"/>
      <c r="V819" s="186"/>
      <c r="W819" s="186"/>
      <c r="X819" s="186"/>
      <c r="Y819" s="186"/>
      <c r="Z819" s="186"/>
    </row>
    <row r="820" spans="1:26" ht="12.75" customHeight="1" x14ac:dyDescent="0.25">
      <c r="A820" s="186"/>
      <c r="B820" s="186"/>
      <c r="C820" s="186"/>
      <c r="D820" s="186"/>
      <c r="E820" s="186"/>
      <c r="F820" s="186"/>
      <c r="G820" s="186"/>
      <c r="H820" s="186"/>
      <c r="I820" s="186"/>
      <c r="J820" s="186"/>
      <c r="K820" s="186"/>
      <c r="L820" s="186"/>
      <c r="M820" s="186"/>
      <c r="N820" s="186"/>
      <c r="O820" s="186"/>
      <c r="P820" s="186"/>
      <c r="Q820" s="186"/>
      <c r="R820" s="186"/>
      <c r="S820" s="186"/>
      <c r="T820" s="186"/>
      <c r="U820" s="186"/>
      <c r="V820" s="186"/>
      <c r="W820" s="186"/>
      <c r="X820" s="186"/>
      <c r="Y820" s="186"/>
      <c r="Z820" s="186"/>
    </row>
    <row r="821" spans="1:26" ht="12.75" customHeight="1" x14ac:dyDescent="0.25">
      <c r="A821" s="186"/>
      <c r="B821" s="186"/>
      <c r="C821" s="186"/>
      <c r="D821" s="186"/>
      <c r="E821" s="186"/>
      <c r="F821" s="186"/>
      <c r="G821" s="186"/>
      <c r="H821" s="186"/>
      <c r="I821" s="186"/>
      <c r="J821" s="186"/>
      <c r="K821" s="186"/>
      <c r="L821" s="186"/>
      <c r="M821" s="186"/>
      <c r="N821" s="186"/>
      <c r="O821" s="186"/>
      <c r="P821" s="186"/>
      <c r="Q821" s="186"/>
      <c r="R821" s="186"/>
      <c r="S821" s="186"/>
      <c r="T821" s="186"/>
      <c r="U821" s="186"/>
      <c r="V821" s="186"/>
      <c r="W821" s="186"/>
      <c r="X821" s="186"/>
      <c r="Y821" s="186"/>
      <c r="Z821" s="186"/>
    </row>
    <row r="822" spans="1:26" ht="12.75" customHeight="1" x14ac:dyDescent="0.25">
      <c r="A822" s="186"/>
      <c r="B822" s="186"/>
      <c r="C822" s="186"/>
      <c r="D822" s="186"/>
      <c r="E822" s="186"/>
      <c r="F822" s="186"/>
      <c r="G822" s="186"/>
      <c r="H822" s="186"/>
      <c r="I822" s="186"/>
      <c r="J822" s="186"/>
      <c r="K822" s="186"/>
      <c r="L822" s="186"/>
      <c r="M822" s="186"/>
      <c r="N822" s="186"/>
      <c r="O822" s="186"/>
      <c r="P822" s="186"/>
      <c r="Q822" s="186"/>
      <c r="R822" s="186"/>
      <c r="S822" s="186"/>
      <c r="T822" s="186"/>
      <c r="U822" s="186"/>
      <c r="V822" s="186"/>
      <c r="W822" s="186"/>
      <c r="X822" s="186"/>
      <c r="Y822" s="186"/>
      <c r="Z822" s="186"/>
    </row>
    <row r="823" spans="1:26" ht="12.75" customHeight="1" x14ac:dyDescent="0.25">
      <c r="A823" s="186"/>
      <c r="B823" s="186"/>
      <c r="C823" s="186"/>
      <c r="D823" s="186"/>
      <c r="E823" s="186"/>
      <c r="F823" s="186"/>
      <c r="G823" s="186"/>
      <c r="H823" s="186"/>
      <c r="I823" s="186"/>
      <c r="J823" s="186"/>
      <c r="K823" s="186"/>
      <c r="L823" s="186"/>
      <c r="M823" s="186"/>
      <c r="N823" s="186"/>
      <c r="O823" s="186"/>
      <c r="P823" s="186"/>
      <c r="Q823" s="186"/>
      <c r="R823" s="186"/>
      <c r="S823" s="186"/>
      <c r="T823" s="186"/>
      <c r="U823" s="186"/>
      <c r="V823" s="186"/>
      <c r="W823" s="186"/>
      <c r="X823" s="186"/>
      <c r="Y823" s="186"/>
      <c r="Z823" s="186"/>
    </row>
    <row r="824" spans="1:26" ht="12.75" customHeight="1" x14ac:dyDescent="0.25">
      <c r="A824" s="186"/>
      <c r="B824" s="186"/>
      <c r="C824" s="186"/>
      <c r="D824" s="186"/>
      <c r="E824" s="186"/>
      <c r="F824" s="186"/>
      <c r="G824" s="186"/>
      <c r="H824" s="186"/>
      <c r="I824" s="186"/>
      <c r="J824" s="186"/>
      <c r="K824" s="186"/>
      <c r="L824" s="186"/>
      <c r="M824" s="186"/>
      <c r="N824" s="186"/>
      <c r="O824" s="186"/>
      <c r="P824" s="186"/>
      <c r="Q824" s="186"/>
      <c r="R824" s="186"/>
      <c r="S824" s="186"/>
      <c r="T824" s="186"/>
      <c r="U824" s="186"/>
      <c r="V824" s="186"/>
      <c r="W824" s="186"/>
      <c r="X824" s="186"/>
      <c r="Y824" s="186"/>
      <c r="Z824" s="186"/>
    </row>
    <row r="825" spans="1:26" ht="12.75" customHeight="1" x14ac:dyDescent="0.25">
      <c r="A825" s="186"/>
      <c r="B825" s="186"/>
      <c r="C825" s="186"/>
      <c r="D825" s="186"/>
      <c r="E825" s="186"/>
      <c r="F825" s="186"/>
      <c r="G825" s="186"/>
      <c r="H825" s="186"/>
      <c r="I825" s="186"/>
      <c r="J825" s="186"/>
      <c r="K825" s="186"/>
      <c r="L825" s="186"/>
      <c r="M825" s="186"/>
      <c r="N825" s="186"/>
      <c r="O825" s="186"/>
      <c r="P825" s="186"/>
      <c r="Q825" s="186"/>
      <c r="R825" s="186"/>
      <c r="S825" s="186"/>
      <c r="T825" s="186"/>
      <c r="U825" s="186"/>
      <c r="V825" s="186"/>
      <c r="W825" s="186"/>
      <c r="X825" s="186"/>
      <c r="Y825" s="186"/>
      <c r="Z825" s="186"/>
    </row>
    <row r="826" spans="1:26" ht="12.75" customHeight="1" x14ac:dyDescent="0.25">
      <c r="A826" s="186"/>
      <c r="B826" s="186"/>
      <c r="C826" s="186"/>
      <c r="D826" s="186"/>
      <c r="E826" s="186"/>
      <c r="F826" s="186"/>
      <c r="G826" s="186"/>
      <c r="H826" s="186"/>
      <c r="I826" s="186"/>
      <c r="J826" s="186"/>
      <c r="K826" s="186"/>
      <c r="L826" s="186"/>
      <c r="M826" s="186"/>
      <c r="N826" s="186"/>
      <c r="O826" s="186"/>
      <c r="P826" s="186"/>
      <c r="Q826" s="186"/>
      <c r="R826" s="186"/>
      <c r="S826" s="186"/>
      <c r="T826" s="186"/>
      <c r="U826" s="186"/>
      <c r="V826" s="186"/>
      <c r="W826" s="186"/>
      <c r="X826" s="186"/>
      <c r="Y826" s="186"/>
      <c r="Z826" s="186"/>
    </row>
    <row r="827" spans="1:26" ht="12.75" customHeight="1" x14ac:dyDescent="0.25">
      <c r="A827" s="186"/>
      <c r="B827" s="186"/>
      <c r="C827" s="186"/>
      <c r="D827" s="186"/>
      <c r="E827" s="186"/>
      <c r="F827" s="186"/>
      <c r="G827" s="186"/>
      <c r="H827" s="186"/>
      <c r="I827" s="186"/>
      <c r="J827" s="186"/>
      <c r="K827" s="186"/>
      <c r="L827" s="186"/>
      <c r="M827" s="186"/>
      <c r="N827" s="186"/>
      <c r="O827" s="186"/>
      <c r="P827" s="186"/>
      <c r="Q827" s="186"/>
      <c r="R827" s="186"/>
      <c r="S827" s="186"/>
      <c r="T827" s="186"/>
      <c r="U827" s="186"/>
      <c r="V827" s="186"/>
      <c r="W827" s="186"/>
      <c r="X827" s="186"/>
      <c r="Y827" s="186"/>
      <c r="Z827" s="186"/>
    </row>
    <row r="828" spans="1:26" ht="12.75" customHeight="1" x14ac:dyDescent="0.25">
      <c r="A828" s="186"/>
      <c r="B828" s="186"/>
      <c r="C828" s="186"/>
      <c r="D828" s="186"/>
      <c r="E828" s="186"/>
      <c r="F828" s="186"/>
      <c r="G828" s="186"/>
      <c r="H828" s="186"/>
      <c r="I828" s="186"/>
      <c r="J828" s="186"/>
      <c r="K828" s="186"/>
      <c r="L828" s="186"/>
      <c r="M828" s="186"/>
      <c r="N828" s="186"/>
      <c r="O828" s="186"/>
      <c r="P828" s="186"/>
      <c r="Q828" s="186"/>
      <c r="R828" s="186"/>
      <c r="S828" s="186"/>
      <c r="T828" s="186"/>
      <c r="U828" s="186"/>
      <c r="V828" s="186"/>
      <c r="W828" s="186"/>
      <c r="X828" s="186"/>
      <c r="Y828" s="186"/>
      <c r="Z828" s="186"/>
    </row>
    <row r="829" spans="1:26" ht="12.75" customHeight="1" x14ac:dyDescent="0.25">
      <c r="A829" s="186"/>
      <c r="B829" s="186"/>
      <c r="C829" s="186"/>
      <c r="D829" s="186"/>
      <c r="E829" s="186"/>
      <c r="F829" s="186"/>
      <c r="G829" s="186"/>
      <c r="H829" s="186"/>
      <c r="I829" s="186"/>
      <c r="J829" s="186"/>
      <c r="K829" s="186"/>
      <c r="L829" s="186"/>
      <c r="M829" s="186"/>
      <c r="N829" s="186"/>
      <c r="O829" s="186"/>
      <c r="P829" s="186"/>
      <c r="Q829" s="186"/>
      <c r="R829" s="186"/>
      <c r="S829" s="186"/>
      <c r="T829" s="186"/>
      <c r="U829" s="186"/>
      <c r="V829" s="186"/>
      <c r="W829" s="186"/>
      <c r="X829" s="186"/>
      <c r="Y829" s="186"/>
      <c r="Z829" s="186"/>
    </row>
    <row r="830" spans="1:26" ht="12.75" customHeight="1" x14ac:dyDescent="0.25">
      <c r="A830" s="186"/>
      <c r="B830" s="186"/>
      <c r="C830" s="186"/>
      <c r="D830" s="186"/>
      <c r="E830" s="186"/>
      <c r="F830" s="186"/>
      <c r="G830" s="186"/>
      <c r="H830" s="186"/>
      <c r="I830" s="186"/>
      <c r="J830" s="186"/>
      <c r="K830" s="186"/>
      <c r="L830" s="186"/>
      <c r="M830" s="186"/>
      <c r="N830" s="186"/>
      <c r="O830" s="186"/>
      <c r="P830" s="186"/>
      <c r="Q830" s="186"/>
      <c r="R830" s="186"/>
      <c r="S830" s="186"/>
      <c r="T830" s="186"/>
      <c r="U830" s="186"/>
      <c r="V830" s="186"/>
      <c r="W830" s="186"/>
      <c r="X830" s="186"/>
      <c r="Y830" s="186"/>
      <c r="Z830" s="186"/>
    </row>
    <row r="831" spans="1:26" ht="12.75" customHeight="1" x14ac:dyDescent="0.25">
      <c r="A831" s="186"/>
      <c r="B831" s="186"/>
      <c r="C831" s="186"/>
      <c r="D831" s="186"/>
      <c r="E831" s="186"/>
      <c r="F831" s="186"/>
      <c r="G831" s="186"/>
      <c r="H831" s="186"/>
      <c r="I831" s="186"/>
      <c r="J831" s="186"/>
      <c r="K831" s="186"/>
      <c r="L831" s="186"/>
      <c r="M831" s="186"/>
      <c r="N831" s="186"/>
      <c r="O831" s="186"/>
      <c r="P831" s="186"/>
      <c r="Q831" s="186"/>
      <c r="R831" s="186"/>
      <c r="S831" s="186"/>
      <c r="T831" s="186"/>
      <c r="U831" s="186"/>
      <c r="V831" s="186"/>
      <c r="W831" s="186"/>
      <c r="X831" s="186"/>
      <c r="Y831" s="186"/>
      <c r="Z831" s="186"/>
    </row>
    <row r="832" spans="1:26" ht="12.75" customHeight="1" x14ac:dyDescent="0.25">
      <c r="A832" s="186"/>
      <c r="B832" s="186"/>
      <c r="C832" s="186"/>
      <c r="D832" s="186"/>
      <c r="E832" s="186"/>
      <c r="F832" s="186"/>
      <c r="G832" s="186"/>
      <c r="H832" s="186"/>
      <c r="I832" s="186"/>
      <c r="J832" s="186"/>
      <c r="K832" s="186"/>
      <c r="L832" s="186"/>
      <c r="M832" s="186"/>
      <c r="N832" s="186"/>
      <c r="O832" s="186"/>
      <c r="P832" s="186"/>
      <c r="Q832" s="186"/>
      <c r="R832" s="186"/>
      <c r="S832" s="186"/>
      <c r="T832" s="186"/>
      <c r="U832" s="186"/>
      <c r="V832" s="186"/>
      <c r="W832" s="186"/>
      <c r="X832" s="186"/>
      <c r="Y832" s="186"/>
      <c r="Z832" s="186"/>
    </row>
    <row r="833" spans="1:26" ht="12.75" customHeight="1" x14ac:dyDescent="0.25">
      <c r="A833" s="186"/>
      <c r="B833" s="186"/>
      <c r="C833" s="186"/>
      <c r="D833" s="186"/>
      <c r="E833" s="186"/>
      <c r="F833" s="186"/>
      <c r="G833" s="186"/>
      <c r="H833" s="186"/>
      <c r="I833" s="186"/>
      <c r="J833" s="186"/>
      <c r="K833" s="186"/>
      <c r="L833" s="186"/>
      <c r="M833" s="186"/>
      <c r="N833" s="186"/>
      <c r="O833" s="186"/>
      <c r="P833" s="186"/>
      <c r="Q833" s="186"/>
      <c r="R833" s="186"/>
      <c r="S833" s="186"/>
      <c r="T833" s="186"/>
      <c r="U833" s="186"/>
      <c r="V833" s="186"/>
      <c r="W833" s="186"/>
      <c r="X833" s="186"/>
      <c r="Y833" s="186"/>
      <c r="Z833" s="186"/>
    </row>
    <row r="834" spans="1:26" ht="12.75" customHeight="1" x14ac:dyDescent="0.25">
      <c r="A834" s="186"/>
      <c r="B834" s="186"/>
      <c r="C834" s="186"/>
      <c r="D834" s="186"/>
      <c r="E834" s="186"/>
      <c r="F834" s="186"/>
      <c r="G834" s="186"/>
      <c r="H834" s="186"/>
      <c r="I834" s="186"/>
      <c r="J834" s="186"/>
      <c r="K834" s="186"/>
      <c r="L834" s="186"/>
      <c r="M834" s="186"/>
      <c r="N834" s="186"/>
      <c r="O834" s="186"/>
      <c r="P834" s="186"/>
      <c r="Q834" s="186"/>
      <c r="R834" s="186"/>
      <c r="S834" s="186"/>
      <c r="T834" s="186"/>
      <c r="U834" s="186"/>
      <c r="V834" s="186"/>
      <c r="W834" s="186"/>
      <c r="X834" s="186"/>
      <c r="Y834" s="186"/>
      <c r="Z834" s="186"/>
    </row>
    <row r="835" spans="1:26" ht="12.75" customHeight="1" x14ac:dyDescent="0.25">
      <c r="A835" s="186"/>
      <c r="B835" s="186"/>
      <c r="C835" s="186"/>
      <c r="D835" s="186"/>
      <c r="E835" s="186"/>
      <c r="F835" s="186"/>
      <c r="G835" s="186"/>
      <c r="H835" s="186"/>
      <c r="I835" s="186"/>
      <c r="J835" s="186"/>
      <c r="K835" s="186"/>
      <c r="L835" s="186"/>
      <c r="M835" s="186"/>
      <c r="N835" s="186"/>
      <c r="O835" s="186"/>
      <c r="P835" s="186"/>
      <c r="Q835" s="186"/>
      <c r="R835" s="186"/>
      <c r="S835" s="186"/>
      <c r="T835" s="186"/>
      <c r="U835" s="186"/>
      <c r="V835" s="186"/>
      <c r="W835" s="186"/>
      <c r="X835" s="186"/>
      <c r="Y835" s="186"/>
      <c r="Z835" s="186"/>
    </row>
    <row r="836" spans="1:26" ht="12.75" customHeight="1" x14ac:dyDescent="0.25">
      <c r="A836" s="186"/>
      <c r="B836" s="186"/>
      <c r="C836" s="186"/>
      <c r="D836" s="186"/>
      <c r="E836" s="186"/>
      <c r="F836" s="186"/>
      <c r="G836" s="186"/>
      <c r="H836" s="186"/>
      <c r="I836" s="186"/>
      <c r="J836" s="186"/>
      <c r="K836" s="186"/>
      <c r="L836" s="186"/>
      <c r="M836" s="186"/>
      <c r="N836" s="186"/>
      <c r="O836" s="186"/>
      <c r="P836" s="186"/>
      <c r="Q836" s="186"/>
      <c r="R836" s="186"/>
      <c r="S836" s="186"/>
      <c r="T836" s="186"/>
      <c r="U836" s="186"/>
      <c r="V836" s="186"/>
      <c r="W836" s="186"/>
      <c r="X836" s="186"/>
      <c r="Y836" s="186"/>
      <c r="Z836" s="186"/>
    </row>
    <row r="837" spans="1:26" ht="12.75" customHeight="1" x14ac:dyDescent="0.25">
      <c r="A837" s="186"/>
      <c r="B837" s="186"/>
      <c r="C837" s="186"/>
      <c r="D837" s="186"/>
      <c r="E837" s="186"/>
      <c r="F837" s="186"/>
      <c r="G837" s="186"/>
      <c r="H837" s="186"/>
      <c r="I837" s="186"/>
      <c r="J837" s="186"/>
      <c r="K837" s="186"/>
      <c r="L837" s="186"/>
      <c r="M837" s="186"/>
      <c r="N837" s="186"/>
      <c r="O837" s="186"/>
      <c r="P837" s="186"/>
      <c r="Q837" s="186"/>
      <c r="R837" s="186"/>
      <c r="S837" s="186"/>
      <c r="T837" s="186"/>
      <c r="U837" s="186"/>
      <c r="V837" s="186"/>
      <c r="W837" s="186"/>
      <c r="X837" s="186"/>
      <c r="Y837" s="186"/>
      <c r="Z837" s="186"/>
    </row>
    <row r="838" spans="1:26" ht="12.75" customHeight="1" x14ac:dyDescent="0.25">
      <c r="A838" s="186"/>
      <c r="B838" s="186"/>
      <c r="C838" s="186"/>
      <c r="D838" s="186"/>
      <c r="E838" s="186"/>
      <c r="F838" s="186"/>
      <c r="G838" s="186"/>
      <c r="H838" s="186"/>
      <c r="I838" s="186"/>
      <c r="J838" s="186"/>
      <c r="K838" s="186"/>
      <c r="L838" s="186"/>
      <c r="M838" s="186"/>
      <c r="N838" s="186"/>
      <c r="O838" s="186"/>
      <c r="P838" s="186"/>
      <c r="Q838" s="186"/>
      <c r="R838" s="186"/>
      <c r="S838" s="186"/>
      <c r="T838" s="186"/>
      <c r="U838" s="186"/>
      <c r="V838" s="186"/>
      <c r="W838" s="186"/>
      <c r="X838" s="186"/>
      <c r="Y838" s="186"/>
      <c r="Z838" s="186"/>
    </row>
    <row r="839" spans="1:26" ht="12.75" customHeight="1" x14ac:dyDescent="0.25">
      <c r="A839" s="186"/>
      <c r="B839" s="186"/>
      <c r="C839" s="186"/>
      <c r="D839" s="186"/>
      <c r="E839" s="186"/>
      <c r="F839" s="186"/>
      <c r="G839" s="186"/>
      <c r="H839" s="186"/>
      <c r="I839" s="186"/>
      <c r="J839" s="186"/>
      <c r="K839" s="186"/>
      <c r="L839" s="186"/>
      <c r="M839" s="186"/>
      <c r="N839" s="186"/>
      <c r="O839" s="186"/>
      <c r="P839" s="186"/>
      <c r="Q839" s="186"/>
      <c r="R839" s="186"/>
      <c r="S839" s="186"/>
      <c r="T839" s="186"/>
      <c r="U839" s="186"/>
      <c r="V839" s="186"/>
      <c r="W839" s="186"/>
      <c r="X839" s="186"/>
      <c r="Y839" s="186"/>
      <c r="Z839" s="186"/>
    </row>
    <row r="840" spans="1:26" ht="12.75" customHeight="1" x14ac:dyDescent="0.25">
      <c r="A840" s="186"/>
      <c r="B840" s="186"/>
      <c r="C840" s="186"/>
      <c r="D840" s="186"/>
      <c r="E840" s="186"/>
      <c r="F840" s="186"/>
      <c r="G840" s="186"/>
      <c r="H840" s="186"/>
      <c r="I840" s="186"/>
      <c r="J840" s="186"/>
      <c r="K840" s="186"/>
      <c r="L840" s="186"/>
      <c r="M840" s="186"/>
      <c r="N840" s="186"/>
      <c r="O840" s="186"/>
      <c r="P840" s="186"/>
      <c r="Q840" s="186"/>
      <c r="R840" s="186"/>
      <c r="S840" s="186"/>
      <c r="T840" s="186"/>
      <c r="U840" s="186"/>
      <c r="V840" s="186"/>
      <c r="W840" s="186"/>
      <c r="X840" s="186"/>
      <c r="Y840" s="186"/>
      <c r="Z840" s="186"/>
    </row>
    <row r="841" spans="1:26" ht="12.75" customHeight="1" x14ac:dyDescent="0.25">
      <c r="A841" s="186"/>
      <c r="B841" s="186"/>
      <c r="C841" s="186"/>
      <c r="D841" s="186"/>
      <c r="E841" s="186"/>
      <c r="F841" s="186"/>
      <c r="G841" s="186"/>
      <c r="H841" s="186"/>
      <c r="I841" s="186"/>
      <c r="J841" s="186"/>
      <c r="K841" s="186"/>
      <c r="L841" s="186"/>
      <c r="M841" s="186"/>
      <c r="N841" s="186"/>
      <c r="O841" s="186"/>
      <c r="P841" s="186"/>
      <c r="Q841" s="186"/>
      <c r="R841" s="186"/>
      <c r="S841" s="186"/>
      <c r="T841" s="186"/>
      <c r="U841" s="186"/>
      <c r="V841" s="186"/>
      <c r="W841" s="186"/>
      <c r="X841" s="186"/>
      <c r="Y841" s="186"/>
      <c r="Z841" s="186"/>
    </row>
    <row r="842" spans="1:26" ht="12.75" customHeight="1" x14ac:dyDescent="0.25">
      <c r="A842" s="186"/>
      <c r="B842" s="186"/>
      <c r="C842" s="186"/>
      <c r="D842" s="186"/>
      <c r="E842" s="186"/>
      <c r="F842" s="186"/>
      <c r="G842" s="186"/>
      <c r="H842" s="186"/>
      <c r="I842" s="186"/>
      <c r="J842" s="186"/>
      <c r="K842" s="186"/>
      <c r="L842" s="186"/>
      <c r="M842" s="186"/>
      <c r="N842" s="186"/>
      <c r="O842" s="186"/>
      <c r="P842" s="186"/>
      <c r="Q842" s="186"/>
      <c r="R842" s="186"/>
      <c r="S842" s="186"/>
      <c r="T842" s="186"/>
      <c r="U842" s="186"/>
      <c r="V842" s="186"/>
      <c r="W842" s="186"/>
      <c r="X842" s="186"/>
      <c r="Y842" s="186"/>
      <c r="Z842" s="186"/>
    </row>
    <row r="843" spans="1:26" ht="12.75" customHeight="1" x14ac:dyDescent="0.25">
      <c r="A843" s="186"/>
      <c r="B843" s="186"/>
      <c r="C843" s="186"/>
      <c r="D843" s="186"/>
      <c r="E843" s="186"/>
      <c r="F843" s="186"/>
      <c r="G843" s="186"/>
      <c r="H843" s="186"/>
      <c r="I843" s="186"/>
      <c r="J843" s="186"/>
      <c r="K843" s="186"/>
      <c r="L843" s="186"/>
      <c r="M843" s="186"/>
      <c r="N843" s="186"/>
      <c r="O843" s="186"/>
      <c r="P843" s="186"/>
      <c r="Q843" s="186"/>
      <c r="R843" s="186"/>
      <c r="S843" s="186"/>
      <c r="T843" s="186"/>
      <c r="U843" s="186"/>
      <c r="V843" s="186"/>
      <c r="W843" s="186"/>
      <c r="X843" s="186"/>
      <c r="Y843" s="186"/>
      <c r="Z843" s="186"/>
    </row>
    <row r="844" spans="1:26" ht="12.75" customHeight="1" x14ac:dyDescent="0.25">
      <c r="A844" s="186"/>
      <c r="B844" s="186"/>
      <c r="C844" s="186"/>
      <c r="D844" s="186"/>
      <c r="E844" s="186"/>
      <c r="F844" s="186"/>
      <c r="G844" s="186"/>
      <c r="H844" s="186"/>
      <c r="I844" s="186"/>
      <c r="J844" s="186"/>
      <c r="K844" s="186"/>
      <c r="L844" s="186"/>
      <c r="M844" s="186"/>
      <c r="N844" s="186"/>
      <c r="O844" s="186"/>
      <c r="P844" s="186"/>
      <c r="Q844" s="186"/>
      <c r="R844" s="186"/>
      <c r="S844" s="186"/>
      <c r="T844" s="186"/>
      <c r="U844" s="186"/>
      <c r="V844" s="186"/>
      <c r="W844" s="186"/>
      <c r="X844" s="186"/>
      <c r="Y844" s="186"/>
      <c r="Z844" s="186"/>
    </row>
    <row r="845" spans="1:26" ht="12.75" customHeight="1" x14ac:dyDescent="0.25">
      <c r="A845" s="186"/>
      <c r="B845" s="186"/>
      <c r="C845" s="186"/>
      <c r="D845" s="186"/>
      <c r="E845" s="186"/>
      <c r="F845" s="186"/>
      <c r="G845" s="186"/>
      <c r="H845" s="186"/>
      <c r="I845" s="186"/>
      <c r="J845" s="186"/>
      <c r="K845" s="186"/>
      <c r="L845" s="186"/>
      <c r="M845" s="186"/>
      <c r="N845" s="186"/>
      <c r="O845" s="186"/>
      <c r="P845" s="186"/>
      <c r="Q845" s="186"/>
      <c r="R845" s="186"/>
      <c r="S845" s="186"/>
      <c r="T845" s="186"/>
      <c r="U845" s="186"/>
      <c r="V845" s="186"/>
      <c r="W845" s="186"/>
      <c r="X845" s="186"/>
      <c r="Y845" s="186"/>
      <c r="Z845" s="186"/>
    </row>
    <row r="846" spans="1:26" ht="12.75" customHeight="1" x14ac:dyDescent="0.25">
      <c r="A846" s="186"/>
      <c r="B846" s="186"/>
      <c r="C846" s="186"/>
      <c r="D846" s="186"/>
      <c r="E846" s="186"/>
      <c r="F846" s="186"/>
      <c r="G846" s="186"/>
      <c r="H846" s="186"/>
      <c r="I846" s="186"/>
      <c r="J846" s="186"/>
      <c r="K846" s="186"/>
      <c r="L846" s="186"/>
      <c r="M846" s="186"/>
      <c r="N846" s="186"/>
      <c r="O846" s="186"/>
      <c r="P846" s="186"/>
      <c r="Q846" s="186"/>
      <c r="R846" s="186"/>
      <c r="S846" s="186"/>
      <c r="T846" s="186"/>
      <c r="U846" s="186"/>
      <c r="V846" s="186"/>
      <c r="W846" s="186"/>
      <c r="X846" s="186"/>
      <c r="Y846" s="186"/>
      <c r="Z846" s="186"/>
    </row>
    <row r="847" spans="1:26" ht="12.75" customHeight="1" x14ac:dyDescent="0.25">
      <c r="A847" s="186"/>
      <c r="B847" s="186"/>
      <c r="C847" s="186"/>
      <c r="D847" s="186"/>
      <c r="E847" s="186"/>
      <c r="F847" s="186"/>
      <c r="G847" s="186"/>
      <c r="H847" s="186"/>
      <c r="I847" s="186"/>
      <c r="J847" s="186"/>
      <c r="K847" s="186"/>
      <c r="L847" s="186"/>
      <c r="M847" s="186"/>
      <c r="N847" s="186"/>
      <c r="O847" s="186"/>
      <c r="P847" s="186"/>
      <c r="Q847" s="186"/>
      <c r="R847" s="186"/>
      <c r="S847" s="186"/>
      <c r="T847" s="186"/>
      <c r="U847" s="186"/>
      <c r="V847" s="186"/>
      <c r="W847" s="186"/>
      <c r="X847" s="186"/>
      <c r="Y847" s="186"/>
      <c r="Z847" s="186"/>
    </row>
    <row r="848" spans="1:26" ht="12.75" customHeight="1" x14ac:dyDescent="0.25">
      <c r="A848" s="186"/>
      <c r="B848" s="186"/>
      <c r="C848" s="186"/>
      <c r="D848" s="186"/>
      <c r="E848" s="186"/>
      <c r="F848" s="186"/>
      <c r="G848" s="186"/>
      <c r="H848" s="186"/>
      <c r="I848" s="186"/>
      <c r="J848" s="186"/>
      <c r="K848" s="186"/>
      <c r="L848" s="186"/>
      <c r="M848" s="186"/>
      <c r="N848" s="186"/>
      <c r="O848" s="186"/>
      <c r="P848" s="186"/>
      <c r="Q848" s="186"/>
      <c r="R848" s="186"/>
      <c r="S848" s="186"/>
      <c r="T848" s="186"/>
      <c r="U848" s="186"/>
      <c r="V848" s="186"/>
      <c r="W848" s="186"/>
      <c r="X848" s="186"/>
      <c r="Y848" s="186"/>
      <c r="Z848" s="186"/>
    </row>
    <row r="849" spans="1:26" ht="12.75" customHeight="1" x14ac:dyDescent="0.25">
      <c r="A849" s="186"/>
      <c r="B849" s="186"/>
      <c r="C849" s="186"/>
      <c r="D849" s="186"/>
      <c r="E849" s="186"/>
      <c r="F849" s="186"/>
      <c r="G849" s="186"/>
      <c r="H849" s="186"/>
      <c r="I849" s="186"/>
      <c r="J849" s="186"/>
      <c r="K849" s="186"/>
      <c r="L849" s="186"/>
      <c r="M849" s="186"/>
      <c r="N849" s="186"/>
      <c r="O849" s="186"/>
      <c r="P849" s="186"/>
      <c r="Q849" s="186"/>
      <c r="R849" s="186"/>
      <c r="S849" s="186"/>
      <c r="T849" s="186"/>
      <c r="U849" s="186"/>
      <c r="V849" s="186"/>
      <c r="W849" s="186"/>
      <c r="X849" s="186"/>
      <c r="Y849" s="186"/>
      <c r="Z849" s="186"/>
    </row>
    <row r="850" spans="1:26" ht="12.75" customHeight="1" x14ac:dyDescent="0.25">
      <c r="A850" s="186"/>
      <c r="B850" s="186"/>
      <c r="C850" s="186"/>
      <c r="D850" s="186"/>
      <c r="E850" s="186"/>
      <c r="F850" s="186"/>
      <c r="G850" s="186"/>
      <c r="H850" s="186"/>
      <c r="I850" s="186"/>
      <c r="J850" s="186"/>
      <c r="K850" s="186"/>
      <c r="L850" s="186"/>
      <c r="M850" s="186"/>
      <c r="N850" s="186"/>
      <c r="O850" s="186"/>
      <c r="P850" s="186"/>
      <c r="Q850" s="186"/>
      <c r="R850" s="186"/>
      <c r="S850" s="186"/>
      <c r="T850" s="186"/>
      <c r="U850" s="186"/>
      <c r="V850" s="186"/>
      <c r="W850" s="186"/>
      <c r="X850" s="186"/>
      <c r="Y850" s="186"/>
      <c r="Z850" s="186"/>
    </row>
    <row r="851" spans="1:26" ht="12.75" customHeight="1" x14ac:dyDescent="0.25">
      <c r="A851" s="186"/>
      <c r="B851" s="186"/>
      <c r="C851" s="186"/>
      <c r="D851" s="186"/>
      <c r="E851" s="186"/>
      <c r="F851" s="186"/>
      <c r="G851" s="186"/>
      <c r="H851" s="186"/>
      <c r="I851" s="186"/>
      <c r="J851" s="186"/>
      <c r="K851" s="186"/>
      <c r="L851" s="186"/>
      <c r="M851" s="186"/>
      <c r="N851" s="186"/>
      <c r="O851" s="186"/>
      <c r="P851" s="186"/>
      <c r="Q851" s="186"/>
      <c r="R851" s="186"/>
      <c r="S851" s="186"/>
      <c r="T851" s="186"/>
      <c r="U851" s="186"/>
      <c r="V851" s="186"/>
      <c r="W851" s="186"/>
      <c r="X851" s="186"/>
      <c r="Y851" s="186"/>
      <c r="Z851" s="186"/>
    </row>
    <row r="852" spans="1:26" ht="12.75" customHeight="1" x14ac:dyDescent="0.25">
      <c r="A852" s="186"/>
      <c r="B852" s="186"/>
      <c r="C852" s="186"/>
      <c r="D852" s="186"/>
      <c r="E852" s="186"/>
      <c r="F852" s="186"/>
      <c r="G852" s="186"/>
      <c r="H852" s="186"/>
      <c r="I852" s="186"/>
      <c r="J852" s="186"/>
      <c r="K852" s="186"/>
      <c r="L852" s="186"/>
      <c r="M852" s="186"/>
      <c r="N852" s="186"/>
      <c r="O852" s="186"/>
      <c r="P852" s="186"/>
      <c r="Q852" s="186"/>
      <c r="R852" s="186"/>
      <c r="S852" s="186"/>
      <c r="T852" s="186"/>
      <c r="U852" s="186"/>
      <c r="V852" s="186"/>
      <c r="W852" s="186"/>
      <c r="X852" s="186"/>
      <c r="Y852" s="186"/>
      <c r="Z852" s="186"/>
    </row>
    <row r="853" spans="1:26" ht="12.75" customHeight="1" x14ac:dyDescent="0.25">
      <c r="A853" s="186"/>
      <c r="B853" s="186"/>
      <c r="C853" s="186"/>
      <c r="D853" s="186"/>
      <c r="E853" s="186"/>
      <c r="F853" s="186"/>
      <c r="G853" s="186"/>
      <c r="H853" s="186"/>
      <c r="I853" s="186"/>
      <c r="J853" s="186"/>
      <c r="K853" s="186"/>
      <c r="L853" s="186"/>
      <c r="M853" s="186"/>
      <c r="N853" s="186"/>
      <c r="O853" s="186"/>
      <c r="P853" s="186"/>
      <c r="Q853" s="186"/>
      <c r="R853" s="186"/>
      <c r="S853" s="186"/>
      <c r="T853" s="186"/>
      <c r="U853" s="186"/>
      <c r="V853" s="186"/>
      <c r="W853" s="186"/>
      <c r="X853" s="186"/>
      <c r="Y853" s="186"/>
      <c r="Z853" s="186"/>
    </row>
    <row r="854" spans="1:26" ht="12.75" customHeight="1" x14ac:dyDescent="0.25">
      <c r="A854" s="186"/>
      <c r="B854" s="186"/>
      <c r="C854" s="186"/>
      <c r="D854" s="186"/>
      <c r="E854" s="186"/>
      <c r="F854" s="186"/>
      <c r="G854" s="186"/>
      <c r="H854" s="186"/>
      <c r="I854" s="186"/>
      <c r="J854" s="186"/>
      <c r="K854" s="186"/>
      <c r="L854" s="186"/>
      <c r="M854" s="186"/>
      <c r="N854" s="186"/>
      <c r="O854" s="186"/>
      <c r="P854" s="186"/>
      <c r="Q854" s="186"/>
      <c r="R854" s="186"/>
      <c r="S854" s="186"/>
      <c r="T854" s="186"/>
      <c r="U854" s="186"/>
      <c r="V854" s="186"/>
      <c r="W854" s="186"/>
      <c r="X854" s="186"/>
      <c r="Y854" s="186"/>
      <c r="Z854" s="186"/>
    </row>
    <row r="855" spans="1:26" ht="12.75" customHeight="1" x14ac:dyDescent="0.25">
      <c r="A855" s="186"/>
      <c r="B855" s="186"/>
      <c r="C855" s="186"/>
      <c r="D855" s="186"/>
      <c r="E855" s="186"/>
      <c r="F855" s="186"/>
      <c r="G855" s="186"/>
      <c r="H855" s="186"/>
      <c r="I855" s="186"/>
      <c r="J855" s="186"/>
      <c r="K855" s="186"/>
      <c r="L855" s="186"/>
      <c r="M855" s="186"/>
      <c r="N855" s="186"/>
      <c r="O855" s="186"/>
      <c r="P855" s="186"/>
      <c r="Q855" s="186"/>
      <c r="R855" s="186"/>
      <c r="S855" s="186"/>
      <c r="T855" s="186"/>
      <c r="U855" s="186"/>
      <c r="V855" s="186"/>
      <c r="W855" s="186"/>
      <c r="X855" s="186"/>
      <c r="Y855" s="186"/>
      <c r="Z855" s="186"/>
    </row>
    <row r="856" spans="1:26" ht="12.75" customHeight="1" x14ac:dyDescent="0.25">
      <c r="A856" s="186"/>
      <c r="B856" s="186"/>
      <c r="C856" s="186"/>
      <c r="D856" s="186"/>
      <c r="E856" s="186"/>
      <c r="F856" s="186"/>
      <c r="G856" s="186"/>
      <c r="H856" s="186"/>
      <c r="I856" s="186"/>
      <c r="J856" s="186"/>
      <c r="K856" s="186"/>
      <c r="L856" s="186"/>
      <c r="M856" s="186"/>
      <c r="N856" s="186"/>
      <c r="O856" s="186"/>
      <c r="P856" s="186"/>
      <c r="Q856" s="186"/>
      <c r="R856" s="186"/>
      <c r="S856" s="186"/>
      <c r="T856" s="186"/>
      <c r="U856" s="186"/>
      <c r="V856" s="186"/>
      <c r="W856" s="186"/>
      <c r="X856" s="186"/>
      <c r="Y856" s="186"/>
      <c r="Z856" s="186"/>
    </row>
    <row r="857" spans="1:26" ht="12.75" customHeight="1" x14ac:dyDescent="0.25">
      <c r="A857" s="186"/>
      <c r="B857" s="186"/>
      <c r="C857" s="186"/>
      <c r="D857" s="186"/>
      <c r="E857" s="186"/>
      <c r="F857" s="186"/>
      <c r="G857" s="186"/>
      <c r="H857" s="186"/>
      <c r="I857" s="186"/>
      <c r="J857" s="186"/>
      <c r="K857" s="186"/>
      <c r="L857" s="186"/>
      <c r="M857" s="186"/>
      <c r="N857" s="186"/>
      <c r="O857" s="186"/>
      <c r="P857" s="186"/>
      <c r="Q857" s="186"/>
      <c r="R857" s="186"/>
      <c r="S857" s="186"/>
      <c r="T857" s="186"/>
      <c r="U857" s="186"/>
      <c r="V857" s="186"/>
      <c r="W857" s="186"/>
      <c r="X857" s="186"/>
      <c r="Y857" s="186"/>
      <c r="Z857" s="186"/>
    </row>
    <row r="858" spans="1:26" ht="12.75" customHeight="1" x14ac:dyDescent="0.25">
      <c r="A858" s="186"/>
      <c r="B858" s="186"/>
      <c r="C858" s="186"/>
      <c r="D858" s="186"/>
      <c r="E858" s="186"/>
      <c r="F858" s="186"/>
      <c r="G858" s="186"/>
      <c r="H858" s="186"/>
      <c r="I858" s="186"/>
      <c r="J858" s="186"/>
      <c r="K858" s="186"/>
      <c r="L858" s="186"/>
      <c r="M858" s="186"/>
      <c r="N858" s="186"/>
      <c r="O858" s="186"/>
      <c r="P858" s="186"/>
      <c r="Q858" s="186"/>
      <c r="R858" s="186"/>
      <c r="S858" s="186"/>
      <c r="T858" s="186"/>
      <c r="U858" s="186"/>
      <c r="V858" s="186"/>
      <c r="W858" s="186"/>
      <c r="X858" s="186"/>
      <c r="Y858" s="186"/>
      <c r="Z858" s="186"/>
    </row>
    <row r="859" spans="1:26" ht="12.75" customHeight="1" x14ac:dyDescent="0.25">
      <c r="A859" s="186"/>
      <c r="B859" s="186"/>
      <c r="C859" s="186"/>
      <c r="D859" s="186"/>
      <c r="E859" s="186"/>
      <c r="F859" s="186"/>
      <c r="G859" s="186"/>
      <c r="H859" s="186"/>
      <c r="I859" s="186"/>
      <c r="J859" s="186"/>
      <c r="K859" s="186"/>
      <c r="L859" s="186"/>
      <c r="M859" s="186"/>
      <c r="N859" s="186"/>
      <c r="O859" s="186"/>
      <c r="P859" s="186"/>
      <c r="Q859" s="186"/>
      <c r="R859" s="186"/>
      <c r="S859" s="186"/>
      <c r="T859" s="186"/>
      <c r="U859" s="186"/>
      <c r="V859" s="186"/>
      <c r="W859" s="186"/>
      <c r="X859" s="186"/>
      <c r="Y859" s="186"/>
      <c r="Z859" s="186"/>
    </row>
    <row r="860" spans="1:26" ht="12.75" customHeight="1" x14ac:dyDescent="0.25">
      <c r="A860" s="186"/>
      <c r="B860" s="186"/>
      <c r="C860" s="186"/>
      <c r="D860" s="186"/>
      <c r="E860" s="186"/>
      <c r="F860" s="186"/>
      <c r="G860" s="186"/>
      <c r="H860" s="186"/>
      <c r="I860" s="186"/>
      <c r="J860" s="186"/>
      <c r="K860" s="186"/>
      <c r="L860" s="186"/>
      <c r="M860" s="186"/>
      <c r="N860" s="186"/>
      <c r="O860" s="186"/>
      <c r="P860" s="186"/>
      <c r="Q860" s="186"/>
      <c r="R860" s="186"/>
      <c r="S860" s="186"/>
      <c r="T860" s="186"/>
      <c r="U860" s="186"/>
      <c r="V860" s="186"/>
      <c r="W860" s="186"/>
      <c r="X860" s="186"/>
      <c r="Y860" s="186"/>
      <c r="Z860" s="186"/>
    </row>
    <row r="861" spans="1:26" ht="12.75" customHeight="1" x14ac:dyDescent="0.25">
      <c r="A861" s="186"/>
      <c r="B861" s="186"/>
      <c r="C861" s="186"/>
      <c r="D861" s="186"/>
      <c r="E861" s="186"/>
      <c r="F861" s="186"/>
      <c r="G861" s="186"/>
      <c r="H861" s="186"/>
      <c r="I861" s="186"/>
      <c r="J861" s="186"/>
      <c r="K861" s="186"/>
      <c r="L861" s="186"/>
      <c r="M861" s="186"/>
      <c r="N861" s="186"/>
      <c r="O861" s="186"/>
      <c r="P861" s="186"/>
      <c r="Q861" s="186"/>
      <c r="R861" s="186"/>
      <c r="S861" s="186"/>
      <c r="T861" s="186"/>
      <c r="U861" s="186"/>
      <c r="V861" s="186"/>
      <c r="W861" s="186"/>
      <c r="X861" s="186"/>
      <c r="Y861" s="186"/>
      <c r="Z861" s="186"/>
    </row>
    <row r="862" spans="1:26" ht="12.75" customHeight="1" x14ac:dyDescent="0.25">
      <c r="A862" s="186"/>
      <c r="B862" s="186"/>
      <c r="C862" s="186"/>
      <c r="D862" s="186"/>
      <c r="E862" s="186"/>
      <c r="F862" s="186"/>
      <c r="G862" s="186"/>
      <c r="H862" s="186"/>
      <c r="I862" s="186"/>
      <c r="J862" s="186"/>
      <c r="K862" s="186"/>
      <c r="L862" s="186"/>
      <c r="M862" s="186"/>
      <c r="N862" s="186"/>
      <c r="O862" s="186"/>
      <c r="P862" s="186"/>
      <c r="Q862" s="186"/>
      <c r="R862" s="186"/>
      <c r="S862" s="186"/>
      <c r="T862" s="186"/>
      <c r="U862" s="186"/>
      <c r="V862" s="186"/>
      <c r="W862" s="186"/>
      <c r="X862" s="186"/>
      <c r="Y862" s="186"/>
      <c r="Z862" s="186"/>
    </row>
    <row r="863" spans="1:26" ht="12.75" customHeight="1" x14ac:dyDescent="0.25">
      <c r="A863" s="186"/>
      <c r="B863" s="186"/>
      <c r="C863" s="186"/>
      <c r="D863" s="186"/>
      <c r="E863" s="186"/>
      <c r="F863" s="186"/>
      <c r="G863" s="186"/>
      <c r="H863" s="186"/>
      <c r="I863" s="186"/>
      <c r="J863" s="186"/>
      <c r="K863" s="186"/>
      <c r="L863" s="186"/>
      <c r="M863" s="186"/>
      <c r="N863" s="186"/>
      <c r="O863" s="186"/>
      <c r="P863" s="186"/>
      <c r="Q863" s="186"/>
      <c r="R863" s="186"/>
      <c r="S863" s="186"/>
      <c r="T863" s="186"/>
      <c r="U863" s="186"/>
      <c r="V863" s="186"/>
      <c r="W863" s="186"/>
      <c r="X863" s="186"/>
      <c r="Y863" s="186"/>
      <c r="Z863" s="186"/>
    </row>
    <row r="864" spans="1:26" ht="12.75" customHeight="1" x14ac:dyDescent="0.25">
      <c r="A864" s="186"/>
      <c r="B864" s="186"/>
      <c r="C864" s="186"/>
      <c r="D864" s="186"/>
      <c r="E864" s="186"/>
      <c r="F864" s="186"/>
      <c r="G864" s="186"/>
      <c r="H864" s="186"/>
      <c r="I864" s="186"/>
      <c r="J864" s="186"/>
      <c r="K864" s="186"/>
      <c r="L864" s="186"/>
      <c r="M864" s="186"/>
      <c r="N864" s="186"/>
      <c r="O864" s="186"/>
      <c r="P864" s="186"/>
      <c r="Q864" s="186"/>
      <c r="R864" s="186"/>
      <c r="S864" s="186"/>
      <c r="T864" s="186"/>
      <c r="U864" s="186"/>
      <c r="V864" s="186"/>
      <c r="W864" s="186"/>
      <c r="X864" s="186"/>
      <c r="Y864" s="186"/>
      <c r="Z864" s="186"/>
    </row>
    <row r="865" spans="1:26" ht="12.75" customHeight="1" x14ac:dyDescent="0.25">
      <c r="A865" s="186"/>
      <c r="B865" s="186"/>
      <c r="C865" s="186"/>
      <c r="D865" s="186"/>
      <c r="E865" s="186"/>
      <c r="F865" s="186"/>
      <c r="G865" s="186"/>
      <c r="H865" s="186"/>
      <c r="I865" s="186"/>
      <c r="J865" s="186"/>
      <c r="K865" s="186"/>
      <c r="L865" s="186"/>
      <c r="M865" s="186"/>
      <c r="N865" s="186"/>
      <c r="O865" s="186"/>
      <c r="P865" s="186"/>
      <c r="Q865" s="186"/>
      <c r="R865" s="186"/>
      <c r="S865" s="186"/>
      <c r="T865" s="186"/>
      <c r="U865" s="186"/>
      <c r="V865" s="186"/>
      <c r="W865" s="186"/>
      <c r="X865" s="186"/>
      <c r="Y865" s="186"/>
      <c r="Z865" s="186"/>
    </row>
    <row r="866" spans="1:26" ht="12.75" customHeight="1" x14ac:dyDescent="0.25">
      <c r="A866" s="186"/>
      <c r="B866" s="186"/>
      <c r="C866" s="186"/>
      <c r="D866" s="186"/>
      <c r="E866" s="186"/>
      <c r="F866" s="186"/>
      <c r="G866" s="186"/>
      <c r="H866" s="186"/>
      <c r="I866" s="186"/>
      <c r="J866" s="186"/>
      <c r="K866" s="186"/>
      <c r="L866" s="186"/>
      <c r="M866" s="186"/>
      <c r="N866" s="186"/>
      <c r="O866" s="186"/>
      <c r="P866" s="186"/>
      <c r="Q866" s="186"/>
      <c r="R866" s="186"/>
      <c r="S866" s="186"/>
      <c r="T866" s="186"/>
      <c r="U866" s="186"/>
      <c r="V866" s="186"/>
      <c r="W866" s="186"/>
      <c r="X866" s="186"/>
      <c r="Y866" s="186"/>
      <c r="Z866" s="186"/>
    </row>
    <row r="867" spans="1:26" ht="12.75" customHeight="1" x14ac:dyDescent="0.25">
      <c r="A867" s="186"/>
      <c r="B867" s="186"/>
      <c r="C867" s="186"/>
      <c r="D867" s="186"/>
      <c r="E867" s="186"/>
      <c r="F867" s="186"/>
      <c r="G867" s="186"/>
      <c r="H867" s="186"/>
      <c r="I867" s="186"/>
      <c r="J867" s="186"/>
      <c r="K867" s="186"/>
      <c r="L867" s="186"/>
      <c r="M867" s="186"/>
      <c r="N867" s="186"/>
      <c r="O867" s="186"/>
      <c r="P867" s="186"/>
      <c r="Q867" s="186"/>
      <c r="R867" s="186"/>
      <c r="S867" s="186"/>
      <c r="T867" s="186"/>
      <c r="U867" s="186"/>
      <c r="V867" s="186"/>
      <c r="W867" s="186"/>
      <c r="X867" s="186"/>
      <c r="Y867" s="186"/>
      <c r="Z867" s="186"/>
    </row>
    <row r="868" spans="1:26" ht="12.75" customHeight="1" x14ac:dyDescent="0.25">
      <c r="A868" s="186"/>
      <c r="B868" s="186"/>
      <c r="C868" s="186"/>
      <c r="D868" s="186"/>
      <c r="E868" s="186"/>
      <c r="F868" s="186"/>
      <c r="G868" s="186"/>
      <c r="H868" s="186"/>
      <c r="I868" s="186"/>
      <c r="J868" s="186"/>
      <c r="K868" s="186"/>
      <c r="L868" s="186"/>
      <c r="M868" s="186"/>
      <c r="N868" s="186"/>
      <c r="O868" s="186"/>
      <c r="P868" s="186"/>
      <c r="Q868" s="186"/>
      <c r="R868" s="186"/>
      <c r="S868" s="186"/>
      <c r="T868" s="186"/>
      <c r="U868" s="186"/>
      <c r="V868" s="186"/>
      <c r="W868" s="186"/>
      <c r="X868" s="186"/>
      <c r="Y868" s="186"/>
      <c r="Z868" s="186"/>
    </row>
    <row r="869" spans="1:26" ht="12.75" customHeight="1" x14ac:dyDescent="0.25">
      <c r="A869" s="186"/>
      <c r="B869" s="186"/>
      <c r="C869" s="186"/>
      <c r="D869" s="186"/>
      <c r="E869" s="186"/>
      <c r="F869" s="186"/>
      <c r="G869" s="186"/>
      <c r="H869" s="186"/>
      <c r="I869" s="186"/>
      <c r="J869" s="186"/>
      <c r="K869" s="186"/>
      <c r="L869" s="186"/>
      <c r="M869" s="186"/>
      <c r="N869" s="186"/>
      <c r="O869" s="186"/>
      <c r="P869" s="186"/>
      <c r="Q869" s="186"/>
      <c r="R869" s="186"/>
      <c r="S869" s="186"/>
      <c r="T869" s="186"/>
      <c r="U869" s="186"/>
      <c r="V869" s="186"/>
      <c r="W869" s="186"/>
      <c r="X869" s="186"/>
      <c r="Y869" s="186"/>
      <c r="Z869" s="186"/>
    </row>
    <row r="870" spans="1:26" ht="12.75" customHeight="1" x14ac:dyDescent="0.25">
      <c r="A870" s="186"/>
      <c r="B870" s="186"/>
      <c r="C870" s="186"/>
      <c r="D870" s="186"/>
      <c r="E870" s="186"/>
      <c r="F870" s="186"/>
      <c r="G870" s="186"/>
      <c r="H870" s="186"/>
      <c r="I870" s="186"/>
      <c r="J870" s="186"/>
      <c r="K870" s="186"/>
      <c r="L870" s="186"/>
      <c r="M870" s="186"/>
      <c r="N870" s="186"/>
      <c r="O870" s="186"/>
      <c r="P870" s="186"/>
      <c r="Q870" s="186"/>
      <c r="R870" s="186"/>
      <c r="S870" s="186"/>
      <c r="T870" s="186"/>
      <c r="U870" s="186"/>
      <c r="V870" s="186"/>
      <c r="W870" s="186"/>
      <c r="X870" s="186"/>
      <c r="Y870" s="186"/>
      <c r="Z870" s="186"/>
    </row>
    <row r="871" spans="1:26" ht="12.75" customHeight="1" x14ac:dyDescent="0.25">
      <c r="A871" s="186"/>
      <c r="B871" s="186"/>
      <c r="C871" s="186"/>
      <c r="D871" s="186"/>
      <c r="E871" s="186"/>
      <c r="F871" s="186"/>
      <c r="G871" s="186"/>
      <c r="H871" s="186"/>
      <c r="I871" s="186"/>
      <c r="J871" s="186"/>
      <c r="K871" s="186"/>
      <c r="L871" s="186"/>
      <c r="M871" s="186"/>
      <c r="N871" s="186"/>
      <c r="O871" s="186"/>
      <c r="P871" s="186"/>
      <c r="Q871" s="186"/>
      <c r="R871" s="186"/>
      <c r="S871" s="186"/>
      <c r="T871" s="186"/>
      <c r="U871" s="186"/>
      <c r="V871" s="186"/>
      <c r="W871" s="186"/>
      <c r="X871" s="186"/>
      <c r="Y871" s="186"/>
      <c r="Z871" s="186"/>
    </row>
    <row r="872" spans="1:26" ht="12.75" customHeight="1" x14ac:dyDescent="0.25">
      <c r="A872" s="186"/>
      <c r="B872" s="186"/>
      <c r="C872" s="186"/>
      <c r="D872" s="186"/>
      <c r="E872" s="186"/>
      <c r="F872" s="186"/>
      <c r="G872" s="186"/>
      <c r="H872" s="186"/>
      <c r="I872" s="186"/>
      <c r="J872" s="186"/>
      <c r="K872" s="186"/>
      <c r="L872" s="186"/>
      <c r="M872" s="186"/>
      <c r="N872" s="186"/>
      <c r="O872" s="186"/>
      <c r="P872" s="186"/>
      <c r="Q872" s="186"/>
      <c r="R872" s="186"/>
      <c r="S872" s="186"/>
      <c r="T872" s="186"/>
      <c r="U872" s="186"/>
      <c r="V872" s="186"/>
      <c r="W872" s="186"/>
      <c r="X872" s="186"/>
      <c r="Y872" s="186"/>
      <c r="Z872" s="186"/>
    </row>
    <row r="873" spans="1:26" ht="12.75" customHeight="1" x14ac:dyDescent="0.25">
      <c r="A873" s="186"/>
      <c r="B873" s="186"/>
      <c r="C873" s="186"/>
      <c r="D873" s="186"/>
      <c r="E873" s="186"/>
      <c r="F873" s="186"/>
      <c r="G873" s="186"/>
      <c r="H873" s="186"/>
      <c r="I873" s="186"/>
      <c r="J873" s="186"/>
      <c r="K873" s="186"/>
      <c r="L873" s="186"/>
      <c r="M873" s="186"/>
      <c r="N873" s="186"/>
      <c r="O873" s="186"/>
      <c r="P873" s="186"/>
      <c r="Q873" s="186"/>
      <c r="R873" s="186"/>
      <c r="S873" s="186"/>
      <c r="T873" s="186"/>
      <c r="U873" s="186"/>
      <c r="V873" s="186"/>
      <c r="W873" s="186"/>
      <c r="X873" s="186"/>
      <c r="Y873" s="186"/>
      <c r="Z873" s="186"/>
    </row>
    <row r="874" spans="1:26" ht="12.75" customHeight="1" x14ac:dyDescent="0.25">
      <c r="A874" s="186"/>
      <c r="B874" s="186"/>
      <c r="C874" s="186"/>
      <c r="D874" s="186"/>
      <c r="E874" s="186"/>
      <c r="F874" s="186"/>
      <c r="G874" s="186"/>
      <c r="H874" s="186"/>
      <c r="I874" s="186"/>
      <c r="J874" s="186"/>
      <c r="K874" s="186"/>
      <c r="L874" s="186"/>
      <c r="M874" s="186"/>
      <c r="N874" s="186"/>
      <c r="O874" s="186"/>
      <c r="P874" s="186"/>
      <c r="Q874" s="186"/>
      <c r="R874" s="186"/>
      <c r="S874" s="186"/>
      <c r="T874" s="186"/>
      <c r="U874" s="186"/>
      <c r="V874" s="186"/>
      <c r="W874" s="186"/>
      <c r="X874" s="186"/>
      <c r="Y874" s="186"/>
      <c r="Z874" s="186"/>
    </row>
    <row r="875" spans="1:26" ht="12.75" customHeight="1" x14ac:dyDescent="0.25">
      <c r="A875" s="186"/>
      <c r="B875" s="186"/>
      <c r="C875" s="186"/>
      <c r="D875" s="186"/>
      <c r="E875" s="186"/>
      <c r="F875" s="186"/>
      <c r="G875" s="186"/>
      <c r="H875" s="186"/>
      <c r="I875" s="186"/>
      <c r="J875" s="186"/>
      <c r="K875" s="186"/>
      <c r="L875" s="186"/>
      <c r="M875" s="186"/>
      <c r="N875" s="186"/>
      <c r="O875" s="186"/>
      <c r="P875" s="186"/>
      <c r="Q875" s="186"/>
      <c r="R875" s="186"/>
      <c r="S875" s="186"/>
      <c r="T875" s="186"/>
      <c r="U875" s="186"/>
      <c r="V875" s="186"/>
      <c r="W875" s="186"/>
      <c r="X875" s="186"/>
      <c r="Y875" s="186"/>
      <c r="Z875" s="186"/>
    </row>
    <row r="876" spans="1:26" ht="12.75" customHeight="1" x14ac:dyDescent="0.25">
      <c r="A876" s="186"/>
      <c r="B876" s="186"/>
      <c r="C876" s="186"/>
      <c r="D876" s="186"/>
      <c r="E876" s="186"/>
      <c r="F876" s="186"/>
      <c r="G876" s="186"/>
      <c r="H876" s="186"/>
      <c r="I876" s="186"/>
      <c r="J876" s="186"/>
      <c r="K876" s="186"/>
      <c r="L876" s="186"/>
      <c r="M876" s="186"/>
      <c r="N876" s="186"/>
      <c r="O876" s="186"/>
      <c r="P876" s="186"/>
      <c r="Q876" s="186"/>
      <c r="R876" s="186"/>
      <c r="S876" s="186"/>
      <c r="T876" s="186"/>
      <c r="U876" s="186"/>
      <c r="V876" s="186"/>
      <c r="W876" s="186"/>
      <c r="X876" s="186"/>
      <c r="Y876" s="186"/>
      <c r="Z876" s="186"/>
    </row>
    <row r="877" spans="1:26" ht="12.75" customHeight="1" x14ac:dyDescent="0.25">
      <c r="A877" s="186"/>
      <c r="B877" s="186"/>
      <c r="C877" s="186"/>
      <c r="D877" s="186"/>
      <c r="E877" s="186"/>
      <c r="F877" s="186"/>
      <c r="G877" s="186"/>
      <c r="H877" s="186"/>
      <c r="I877" s="186"/>
      <c r="J877" s="186"/>
      <c r="K877" s="186"/>
      <c r="L877" s="186"/>
      <c r="M877" s="186"/>
      <c r="N877" s="186"/>
      <c r="O877" s="186"/>
      <c r="P877" s="186"/>
      <c r="Q877" s="186"/>
      <c r="R877" s="186"/>
      <c r="S877" s="186"/>
      <c r="T877" s="186"/>
      <c r="U877" s="186"/>
      <c r="V877" s="186"/>
      <c r="W877" s="186"/>
      <c r="X877" s="186"/>
      <c r="Y877" s="186"/>
      <c r="Z877" s="186"/>
    </row>
    <row r="878" spans="1:26" ht="12.75" customHeight="1" x14ac:dyDescent="0.25">
      <c r="A878" s="186"/>
      <c r="B878" s="186"/>
      <c r="C878" s="186"/>
      <c r="D878" s="186"/>
      <c r="E878" s="186"/>
      <c r="F878" s="186"/>
      <c r="G878" s="186"/>
      <c r="H878" s="186"/>
      <c r="I878" s="186"/>
      <c r="J878" s="186"/>
      <c r="K878" s="186"/>
      <c r="L878" s="186"/>
      <c r="M878" s="186"/>
      <c r="N878" s="186"/>
      <c r="O878" s="186"/>
      <c r="P878" s="186"/>
      <c r="Q878" s="186"/>
      <c r="R878" s="186"/>
      <c r="S878" s="186"/>
      <c r="T878" s="186"/>
      <c r="U878" s="186"/>
      <c r="V878" s="186"/>
      <c r="W878" s="186"/>
      <c r="X878" s="186"/>
      <c r="Y878" s="186"/>
      <c r="Z878" s="186"/>
    </row>
    <row r="879" spans="1:26" ht="12.75" customHeight="1" x14ac:dyDescent="0.25">
      <c r="A879" s="186"/>
      <c r="B879" s="186"/>
      <c r="C879" s="186"/>
      <c r="D879" s="186"/>
      <c r="E879" s="186"/>
      <c r="F879" s="186"/>
      <c r="G879" s="186"/>
      <c r="H879" s="186"/>
      <c r="I879" s="186"/>
      <c r="J879" s="186"/>
      <c r="K879" s="186"/>
      <c r="L879" s="186"/>
      <c r="M879" s="186"/>
      <c r="N879" s="186"/>
      <c r="O879" s="186"/>
      <c r="P879" s="186"/>
      <c r="Q879" s="186"/>
      <c r="R879" s="186"/>
      <c r="S879" s="186"/>
      <c r="T879" s="186"/>
      <c r="U879" s="186"/>
      <c r="V879" s="186"/>
      <c r="W879" s="186"/>
      <c r="X879" s="186"/>
      <c r="Y879" s="186"/>
      <c r="Z879" s="186"/>
    </row>
    <row r="880" spans="1:26" ht="12.75" customHeight="1" x14ac:dyDescent="0.25">
      <c r="A880" s="186"/>
      <c r="B880" s="186"/>
      <c r="C880" s="186"/>
      <c r="D880" s="186"/>
      <c r="E880" s="186"/>
      <c r="F880" s="186"/>
      <c r="G880" s="186"/>
      <c r="H880" s="186"/>
      <c r="I880" s="186"/>
      <c r="J880" s="186"/>
      <c r="K880" s="186"/>
      <c r="L880" s="186"/>
      <c r="M880" s="186"/>
      <c r="N880" s="186"/>
      <c r="O880" s="186"/>
      <c r="P880" s="186"/>
      <c r="Q880" s="186"/>
      <c r="R880" s="186"/>
      <c r="S880" s="186"/>
      <c r="T880" s="186"/>
      <c r="U880" s="186"/>
      <c r="V880" s="186"/>
      <c r="W880" s="186"/>
      <c r="X880" s="186"/>
      <c r="Y880" s="186"/>
      <c r="Z880" s="186"/>
    </row>
    <row r="881" spans="1:26" ht="12.75" customHeight="1" x14ac:dyDescent="0.25">
      <c r="A881" s="186"/>
      <c r="B881" s="186"/>
      <c r="C881" s="186"/>
      <c r="D881" s="186"/>
      <c r="E881" s="186"/>
      <c r="F881" s="186"/>
      <c r="G881" s="186"/>
      <c r="H881" s="186"/>
      <c r="I881" s="186"/>
      <c r="J881" s="186"/>
      <c r="K881" s="186"/>
      <c r="L881" s="186"/>
      <c r="M881" s="186"/>
      <c r="N881" s="186"/>
      <c r="O881" s="186"/>
      <c r="P881" s="186"/>
      <c r="Q881" s="186"/>
      <c r="R881" s="186"/>
      <c r="S881" s="186"/>
      <c r="T881" s="186"/>
      <c r="U881" s="186"/>
      <c r="V881" s="186"/>
      <c r="W881" s="186"/>
      <c r="X881" s="186"/>
      <c r="Y881" s="186"/>
      <c r="Z881" s="186"/>
    </row>
    <row r="882" spans="1:26" ht="12.75" customHeight="1" x14ac:dyDescent="0.25">
      <c r="A882" s="186"/>
      <c r="B882" s="186"/>
      <c r="C882" s="186"/>
      <c r="D882" s="186"/>
      <c r="E882" s="186"/>
      <c r="F882" s="186"/>
      <c r="G882" s="186"/>
      <c r="H882" s="186"/>
      <c r="I882" s="186"/>
      <c r="J882" s="186"/>
      <c r="K882" s="186"/>
      <c r="L882" s="186"/>
      <c r="M882" s="186"/>
      <c r="N882" s="186"/>
      <c r="O882" s="186"/>
      <c r="P882" s="186"/>
      <c r="Q882" s="186"/>
      <c r="R882" s="186"/>
      <c r="S882" s="186"/>
      <c r="T882" s="186"/>
      <c r="U882" s="186"/>
      <c r="V882" s="186"/>
      <c r="W882" s="186"/>
      <c r="X882" s="186"/>
      <c r="Y882" s="186"/>
      <c r="Z882" s="186"/>
    </row>
    <row r="883" spans="1:26" ht="12.75" customHeight="1" x14ac:dyDescent="0.25">
      <c r="A883" s="186"/>
      <c r="B883" s="186"/>
      <c r="C883" s="186"/>
      <c r="D883" s="186"/>
      <c r="E883" s="186"/>
      <c r="F883" s="186"/>
      <c r="G883" s="186"/>
      <c r="H883" s="186"/>
      <c r="I883" s="186"/>
      <c r="J883" s="186"/>
      <c r="K883" s="186"/>
      <c r="L883" s="186"/>
      <c r="M883" s="186"/>
      <c r="N883" s="186"/>
      <c r="O883" s="186"/>
      <c r="P883" s="186"/>
      <c r="Q883" s="186"/>
      <c r="R883" s="186"/>
      <c r="S883" s="186"/>
      <c r="T883" s="186"/>
      <c r="U883" s="186"/>
      <c r="V883" s="186"/>
      <c r="W883" s="186"/>
      <c r="X883" s="186"/>
      <c r="Y883" s="186"/>
      <c r="Z883" s="186"/>
    </row>
    <row r="884" spans="1:26" ht="12.75" customHeight="1" x14ac:dyDescent="0.25">
      <c r="A884" s="186"/>
      <c r="B884" s="186"/>
      <c r="C884" s="186"/>
      <c r="D884" s="186"/>
      <c r="E884" s="186"/>
      <c r="F884" s="186"/>
      <c r="G884" s="186"/>
      <c r="H884" s="186"/>
      <c r="I884" s="186"/>
      <c r="J884" s="186"/>
      <c r="K884" s="186"/>
      <c r="L884" s="186"/>
      <c r="M884" s="186"/>
      <c r="N884" s="186"/>
      <c r="O884" s="186"/>
      <c r="P884" s="186"/>
      <c r="Q884" s="186"/>
      <c r="R884" s="186"/>
      <c r="S884" s="186"/>
      <c r="T884" s="186"/>
      <c r="U884" s="186"/>
      <c r="V884" s="186"/>
      <c r="W884" s="186"/>
      <c r="X884" s="186"/>
      <c r="Y884" s="186"/>
      <c r="Z884" s="186"/>
    </row>
    <row r="885" spans="1:26" ht="12.75" customHeight="1" x14ac:dyDescent="0.25">
      <c r="A885" s="186"/>
      <c r="B885" s="186"/>
      <c r="C885" s="186"/>
      <c r="D885" s="186"/>
      <c r="E885" s="186"/>
      <c r="F885" s="186"/>
      <c r="G885" s="186"/>
      <c r="H885" s="186"/>
      <c r="I885" s="186"/>
      <c r="J885" s="186"/>
      <c r="K885" s="186"/>
      <c r="L885" s="186"/>
      <c r="M885" s="186"/>
      <c r="N885" s="186"/>
      <c r="O885" s="186"/>
      <c r="P885" s="186"/>
      <c r="Q885" s="186"/>
      <c r="R885" s="186"/>
      <c r="S885" s="186"/>
      <c r="T885" s="186"/>
      <c r="U885" s="186"/>
      <c r="V885" s="186"/>
      <c r="W885" s="186"/>
      <c r="X885" s="186"/>
      <c r="Y885" s="186"/>
      <c r="Z885" s="186"/>
    </row>
    <row r="886" spans="1:26" ht="12.75" customHeight="1" x14ac:dyDescent="0.25">
      <c r="A886" s="186"/>
      <c r="B886" s="186"/>
      <c r="C886" s="186"/>
      <c r="D886" s="186"/>
      <c r="E886" s="186"/>
      <c r="F886" s="186"/>
      <c r="G886" s="186"/>
      <c r="H886" s="186"/>
      <c r="I886" s="186"/>
      <c r="J886" s="186"/>
      <c r="K886" s="186"/>
      <c r="L886" s="186"/>
      <c r="M886" s="186"/>
      <c r="N886" s="186"/>
      <c r="O886" s="186"/>
      <c r="P886" s="186"/>
      <c r="Q886" s="186"/>
      <c r="R886" s="186"/>
      <c r="S886" s="186"/>
      <c r="T886" s="186"/>
      <c r="U886" s="186"/>
      <c r="V886" s="186"/>
      <c r="W886" s="186"/>
      <c r="X886" s="186"/>
      <c r="Y886" s="186"/>
      <c r="Z886" s="186"/>
    </row>
    <row r="887" spans="1:26" ht="12.75" customHeight="1" x14ac:dyDescent="0.25">
      <c r="A887" s="186"/>
      <c r="B887" s="186"/>
      <c r="C887" s="186"/>
      <c r="D887" s="186"/>
      <c r="E887" s="186"/>
      <c r="F887" s="186"/>
      <c r="G887" s="186"/>
      <c r="H887" s="186"/>
      <c r="I887" s="186"/>
      <c r="J887" s="186"/>
      <c r="K887" s="186"/>
      <c r="L887" s="186"/>
      <c r="M887" s="186"/>
      <c r="N887" s="186"/>
      <c r="O887" s="186"/>
      <c r="P887" s="186"/>
      <c r="Q887" s="186"/>
      <c r="R887" s="186"/>
      <c r="S887" s="186"/>
      <c r="T887" s="186"/>
      <c r="U887" s="186"/>
      <c r="V887" s="186"/>
      <c r="W887" s="186"/>
      <c r="X887" s="186"/>
      <c r="Y887" s="186"/>
      <c r="Z887" s="186"/>
    </row>
    <row r="888" spans="1:26" ht="12.75" customHeight="1" x14ac:dyDescent="0.25">
      <c r="A888" s="186"/>
      <c r="B888" s="186"/>
      <c r="C888" s="186"/>
      <c r="D888" s="186"/>
      <c r="E888" s="186"/>
      <c r="F888" s="186"/>
      <c r="G888" s="186"/>
      <c r="H888" s="186"/>
      <c r="I888" s="186"/>
      <c r="J888" s="186"/>
      <c r="K888" s="186"/>
      <c r="L888" s="186"/>
      <c r="M888" s="186"/>
      <c r="N888" s="186"/>
      <c r="O888" s="186"/>
      <c r="P888" s="186"/>
      <c r="Q888" s="186"/>
      <c r="R888" s="186"/>
      <c r="S888" s="186"/>
      <c r="T888" s="186"/>
      <c r="U888" s="186"/>
      <c r="V888" s="186"/>
      <c r="W888" s="186"/>
      <c r="X888" s="186"/>
      <c r="Y888" s="186"/>
      <c r="Z888" s="186"/>
    </row>
    <row r="889" spans="1:26" ht="12.75" customHeight="1" x14ac:dyDescent="0.25">
      <c r="A889" s="186"/>
      <c r="B889" s="186"/>
      <c r="C889" s="186"/>
      <c r="D889" s="186"/>
      <c r="E889" s="186"/>
      <c r="F889" s="186"/>
      <c r="G889" s="186"/>
      <c r="H889" s="186"/>
      <c r="I889" s="186"/>
      <c r="J889" s="186"/>
      <c r="K889" s="186"/>
      <c r="L889" s="186"/>
      <c r="M889" s="186"/>
      <c r="N889" s="186"/>
      <c r="O889" s="186"/>
      <c r="P889" s="186"/>
      <c r="Q889" s="186"/>
      <c r="R889" s="186"/>
      <c r="S889" s="186"/>
      <c r="T889" s="186"/>
      <c r="U889" s="186"/>
      <c r="V889" s="186"/>
      <c r="W889" s="186"/>
      <c r="X889" s="186"/>
      <c r="Y889" s="186"/>
      <c r="Z889" s="186"/>
    </row>
    <row r="890" spans="1:26" ht="12.75" customHeight="1" x14ac:dyDescent="0.25">
      <c r="A890" s="186"/>
      <c r="B890" s="186"/>
      <c r="C890" s="186"/>
      <c r="D890" s="186"/>
      <c r="E890" s="186"/>
      <c r="F890" s="186"/>
      <c r="G890" s="186"/>
      <c r="H890" s="186"/>
      <c r="I890" s="186"/>
      <c r="J890" s="186"/>
      <c r="K890" s="186"/>
      <c r="L890" s="186"/>
      <c r="M890" s="186"/>
      <c r="N890" s="186"/>
      <c r="O890" s="186"/>
      <c r="P890" s="186"/>
      <c r="Q890" s="186"/>
      <c r="R890" s="186"/>
      <c r="S890" s="186"/>
      <c r="T890" s="186"/>
      <c r="U890" s="186"/>
      <c r="V890" s="186"/>
      <c r="W890" s="186"/>
      <c r="X890" s="186"/>
      <c r="Y890" s="186"/>
      <c r="Z890" s="186"/>
    </row>
    <row r="891" spans="1:26" ht="12.75" customHeight="1" x14ac:dyDescent="0.25">
      <c r="A891" s="186"/>
      <c r="B891" s="186"/>
      <c r="C891" s="186"/>
      <c r="D891" s="186"/>
      <c r="E891" s="186"/>
      <c r="F891" s="186"/>
      <c r="G891" s="186"/>
      <c r="H891" s="186"/>
      <c r="I891" s="186"/>
      <c r="J891" s="186"/>
      <c r="K891" s="186"/>
      <c r="L891" s="186"/>
      <c r="M891" s="186"/>
      <c r="N891" s="186"/>
      <c r="O891" s="186"/>
      <c r="P891" s="186"/>
      <c r="Q891" s="186"/>
      <c r="R891" s="186"/>
      <c r="S891" s="186"/>
      <c r="T891" s="186"/>
      <c r="U891" s="186"/>
      <c r="V891" s="186"/>
      <c r="W891" s="186"/>
      <c r="X891" s="186"/>
      <c r="Y891" s="186"/>
      <c r="Z891" s="186"/>
    </row>
    <row r="892" spans="1:26" ht="12.75" customHeight="1" x14ac:dyDescent="0.25">
      <c r="A892" s="186"/>
      <c r="B892" s="186"/>
      <c r="C892" s="186"/>
      <c r="D892" s="186"/>
      <c r="E892" s="186"/>
      <c r="F892" s="186"/>
      <c r="G892" s="186"/>
      <c r="H892" s="186"/>
      <c r="I892" s="186"/>
      <c r="J892" s="186"/>
      <c r="K892" s="186"/>
      <c r="L892" s="186"/>
      <c r="M892" s="186"/>
      <c r="N892" s="186"/>
      <c r="O892" s="186"/>
      <c r="P892" s="186"/>
      <c r="Q892" s="186"/>
      <c r="R892" s="186"/>
      <c r="S892" s="186"/>
      <c r="T892" s="186"/>
      <c r="U892" s="186"/>
      <c r="V892" s="186"/>
      <c r="W892" s="186"/>
      <c r="X892" s="186"/>
      <c r="Y892" s="186"/>
      <c r="Z892" s="186"/>
    </row>
    <row r="893" spans="1:26" ht="12.75" customHeight="1" x14ac:dyDescent="0.25">
      <c r="A893" s="186"/>
      <c r="B893" s="186"/>
      <c r="C893" s="186"/>
      <c r="D893" s="186"/>
      <c r="E893" s="186"/>
      <c r="F893" s="186"/>
      <c r="G893" s="186"/>
      <c r="H893" s="186"/>
      <c r="I893" s="186"/>
      <c r="J893" s="186"/>
      <c r="K893" s="186"/>
      <c r="L893" s="186"/>
      <c r="M893" s="186"/>
      <c r="N893" s="186"/>
      <c r="O893" s="186"/>
      <c r="P893" s="186"/>
      <c r="Q893" s="186"/>
      <c r="R893" s="186"/>
      <c r="S893" s="186"/>
      <c r="T893" s="186"/>
      <c r="U893" s="186"/>
      <c r="V893" s="186"/>
      <c r="W893" s="186"/>
      <c r="X893" s="186"/>
      <c r="Y893" s="186"/>
      <c r="Z893" s="186"/>
    </row>
    <row r="894" spans="1:26" ht="12.75" customHeight="1" x14ac:dyDescent="0.25">
      <c r="A894" s="186"/>
      <c r="B894" s="186"/>
      <c r="C894" s="186"/>
      <c r="D894" s="186"/>
      <c r="E894" s="186"/>
      <c r="F894" s="186"/>
      <c r="G894" s="186"/>
      <c r="H894" s="186"/>
      <c r="I894" s="186"/>
      <c r="J894" s="186"/>
      <c r="K894" s="186"/>
      <c r="L894" s="186"/>
      <c r="M894" s="186"/>
      <c r="N894" s="186"/>
      <c r="O894" s="186"/>
      <c r="P894" s="186"/>
      <c r="Q894" s="186"/>
      <c r="R894" s="186"/>
      <c r="S894" s="186"/>
      <c r="T894" s="186"/>
      <c r="U894" s="186"/>
      <c r="V894" s="186"/>
      <c r="W894" s="186"/>
      <c r="X894" s="186"/>
      <c r="Y894" s="186"/>
      <c r="Z894" s="186"/>
    </row>
    <row r="895" spans="1:26" ht="12.75" customHeight="1" x14ac:dyDescent="0.25">
      <c r="A895" s="186"/>
      <c r="B895" s="186"/>
      <c r="C895" s="186"/>
      <c r="D895" s="186"/>
      <c r="E895" s="186"/>
      <c r="F895" s="186"/>
      <c r="G895" s="186"/>
      <c r="H895" s="186"/>
      <c r="I895" s="186"/>
      <c r="J895" s="186"/>
      <c r="K895" s="186"/>
      <c r="L895" s="186"/>
      <c r="M895" s="186"/>
      <c r="N895" s="186"/>
      <c r="O895" s="186"/>
      <c r="P895" s="186"/>
      <c r="Q895" s="186"/>
      <c r="R895" s="186"/>
      <c r="S895" s="186"/>
      <c r="T895" s="186"/>
      <c r="U895" s="186"/>
      <c r="V895" s="186"/>
      <c r="W895" s="186"/>
      <c r="X895" s="186"/>
      <c r="Y895" s="186"/>
      <c r="Z895" s="186"/>
    </row>
    <row r="896" spans="1:26" ht="12.75" customHeight="1" x14ac:dyDescent="0.25">
      <c r="A896" s="186"/>
      <c r="B896" s="186"/>
      <c r="C896" s="186"/>
      <c r="D896" s="186"/>
      <c r="E896" s="186"/>
      <c r="F896" s="186"/>
      <c r="G896" s="186"/>
      <c r="H896" s="186"/>
      <c r="I896" s="186"/>
      <c r="J896" s="186"/>
      <c r="K896" s="186"/>
      <c r="L896" s="186"/>
      <c r="M896" s="186"/>
      <c r="N896" s="186"/>
      <c r="O896" s="186"/>
      <c r="P896" s="186"/>
      <c r="Q896" s="186"/>
      <c r="R896" s="186"/>
      <c r="S896" s="186"/>
      <c r="T896" s="186"/>
      <c r="U896" s="186"/>
      <c r="V896" s="186"/>
      <c r="W896" s="186"/>
      <c r="X896" s="186"/>
      <c r="Y896" s="186"/>
      <c r="Z896" s="186"/>
    </row>
    <row r="897" spans="1:26" ht="12.75" customHeight="1" x14ac:dyDescent="0.25">
      <c r="A897" s="186"/>
      <c r="B897" s="186"/>
      <c r="C897" s="186"/>
      <c r="D897" s="186"/>
      <c r="E897" s="186"/>
      <c r="F897" s="186"/>
      <c r="G897" s="186"/>
      <c r="H897" s="186"/>
      <c r="I897" s="186"/>
      <c r="J897" s="186"/>
      <c r="K897" s="186"/>
      <c r="L897" s="186"/>
      <c r="M897" s="186"/>
      <c r="N897" s="186"/>
      <c r="O897" s="186"/>
      <c r="P897" s="186"/>
      <c r="Q897" s="186"/>
      <c r="R897" s="186"/>
      <c r="S897" s="186"/>
      <c r="T897" s="186"/>
      <c r="U897" s="186"/>
      <c r="V897" s="186"/>
      <c r="W897" s="186"/>
      <c r="X897" s="186"/>
      <c r="Y897" s="186"/>
      <c r="Z897" s="186"/>
    </row>
    <row r="898" spans="1:26" ht="12.75" customHeight="1" x14ac:dyDescent="0.25">
      <c r="A898" s="186"/>
      <c r="B898" s="186"/>
      <c r="C898" s="186"/>
      <c r="D898" s="186"/>
      <c r="E898" s="186"/>
      <c r="F898" s="186"/>
      <c r="G898" s="186"/>
      <c r="H898" s="186"/>
      <c r="I898" s="186"/>
      <c r="J898" s="186"/>
      <c r="K898" s="186"/>
      <c r="L898" s="186"/>
      <c r="M898" s="186"/>
      <c r="N898" s="186"/>
      <c r="O898" s="186"/>
      <c r="P898" s="186"/>
      <c r="Q898" s="186"/>
      <c r="R898" s="186"/>
      <c r="S898" s="186"/>
      <c r="T898" s="186"/>
      <c r="U898" s="186"/>
      <c r="V898" s="186"/>
      <c r="W898" s="186"/>
      <c r="X898" s="186"/>
      <c r="Y898" s="186"/>
      <c r="Z898" s="186"/>
    </row>
    <row r="899" spans="1:26" ht="12.75" customHeight="1" x14ac:dyDescent="0.25">
      <c r="A899" s="186"/>
      <c r="B899" s="186"/>
      <c r="C899" s="186"/>
      <c r="D899" s="186"/>
      <c r="E899" s="186"/>
      <c r="F899" s="186"/>
      <c r="G899" s="186"/>
      <c r="H899" s="186"/>
      <c r="I899" s="186"/>
      <c r="J899" s="186"/>
      <c r="K899" s="186"/>
      <c r="L899" s="186"/>
      <c r="M899" s="186"/>
      <c r="N899" s="186"/>
      <c r="O899" s="186"/>
      <c r="P899" s="186"/>
      <c r="Q899" s="186"/>
      <c r="R899" s="186"/>
      <c r="S899" s="186"/>
      <c r="T899" s="186"/>
      <c r="U899" s="186"/>
      <c r="V899" s="186"/>
      <c r="W899" s="186"/>
      <c r="X899" s="186"/>
      <c r="Y899" s="186"/>
      <c r="Z899" s="186"/>
    </row>
    <row r="900" spans="1:26" ht="12.75" customHeight="1" x14ac:dyDescent="0.25">
      <c r="A900" s="186"/>
      <c r="B900" s="186"/>
      <c r="C900" s="186"/>
      <c r="D900" s="186"/>
      <c r="E900" s="186"/>
      <c r="F900" s="186"/>
      <c r="G900" s="186"/>
      <c r="H900" s="186"/>
      <c r="I900" s="186"/>
      <c r="J900" s="186"/>
      <c r="K900" s="186"/>
      <c r="L900" s="186"/>
      <c r="M900" s="186"/>
      <c r="N900" s="186"/>
      <c r="O900" s="186"/>
      <c r="P900" s="186"/>
      <c r="Q900" s="186"/>
      <c r="R900" s="186"/>
      <c r="S900" s="186"/>
      <c r="T900" s="186"/>
      <c r="U900" s="186"/>
      <c r="V900" s="186"/>
      <c r="W900" s="186"/>
      <c r="X900" s="186"/>
      <c r="Y900" s="186"/>
      <c r="Z900" s="186"/>
    </row>
    <row r="901" spans="1:26" ht="12.75" customHeight="1" x14ac:dyDescent="0.25">
      <c r="A901" s="186"/>
      <c r="B901" s="186"/>
      <c r="C901" s="186"/>
      <c r="D901" s="186"/>
      <c r="E901" s="186"/>
      <c r="F901" s="186"/>
      <c r="G901" s="186"/>
      <c r="H901" s="186"/>
      <c r="I901" s="186"/>
      <c r="J901" s="186"/>
      <c r="K901" s="186"/>
      <c r="L901" s="186"/>
      <c r="M901" s="186"/>
      <c r="N901" s="186"/>
      <c r="O901" s="186"/>
      <c r="P901" s="186"/>
      <c r="Q901" s="186"/>
      <c r="R901" s="186"/>
      <c r="S901" s="186"/>
      <c r="T901" s="186"/>
      <c r="U901" s="186"/>
      <c r="V901" s="186"/>
      <c r="W901" s="186"/>
      <c r="X901" s="186"/>
      <c r="Y901" s="186"/>
      <c r="Z901" s="186"/>
    </row>
    <row r="902" spans="1:26" ht="12.75" customHeight="1" x14ac:dyDescent="0.25">
      <c r="A902" s="186"/>
      <c r="B902" s="186"/>
      <c r="C902" s="186"/>
      <c r="D902" s="186"/>
      <c r="E902" s="186"/>
      <c r="F902" s="186"/>
      <c r="G902" s="186"/>
      <c r="H902" s="186"/>
      <c r="I902" s="186"/>
      <c r="J902" s="186"/>
      <c r="K902" s="186"/>
      <c r="L902" s="186"/>
      <c r="M902" s="186"/>
      <c r="N902" s="186"/>
      <c r="O902" s="186"/>
      <c r="P902" s="186"/>
      <c r="Q902" s="186"/>
      <c r="R902" s="186"/>
      <c r="S902" s="186"/>
      <c r="T902" s="186"/>
      <c r="U902" s="186"/>
      <c r="V902" s="186"/>
      <c r="W902" s="186"/>
      <c r="X902" s="186"/>
      <c r="Y902" s="186"/>
      <c r="Z902" s="186"/>
    </row>
    <row r="903" spans="1:26" ht="12.75" customHeight="1" x14ac:dyDescent="0.25">
      <c r="A903" s="186"/>
      <c r="B903" s="186"/>
      <c r="C903" s="186"/>
      <c r="D903" s="186"/>
      <c r="E903" s="186"/>
      <c r="F903" s="186"/>
      <c r="G903" s="186"/>
      <c r="H903" s="186"/>
      <c r="I903" s="186"/>
      <c r="J903" s="186"/>
      <c r="K903" s="186"/>
      <c r="L903" s="186"/>
      <c r="M903" s="186"/>
      <c r="N903" s="186"/>
      <c r="O903" s="186"/>
      <c r="P903" s="186"/>
      <c r="Q903" s="186"/>
      <c r="R903" s="186"/>
      <c r="S903" s="186"/>
      <c r="T903" s="186"/>
      <c r="U903" s="186"/>
      <c r="V903" s="186"/>
      <c r="W903" s="186"/>
      <c r="X903" s="186"/>
      <c r="Y903" s="186"/>
      <c r="Z903" s="186"/>
    </row>
    <row r="904" spans="1:26" ht="12.75" customHeight="1" x14ac:dyDescent="0.25">
      <c r="A904" s="186"/>
      <c r="B904" s="186"/>
      <c r="C904" s="186"/>
      <c r="D904" s="186"/>
      <c r="E904" s="186"/>
      <c r="F904" s="186"/>
      <c r="G904" s="186"/>
      <c r="H904" s="186"/>
      <c r="I904" s="186"/>
      <c r="J904" s="186"/>
      <c r="K904" s="186"/>
      <c r="L904" s="186"/>
      <c r="M904" s="186"/>
      <c r="N904" s="186"/>
      <c r="O904" s="186"/>
      <c r="P904" s="186"/>
      <c r="Q904" s="186"/>
      <c r="R904" s="186"/>
      <c r="S904" s="186"/>
      <c r="T904" s="186"/>
      <c r="U904" s="186"/>
      <c r="V904" s="186"/>
      <c r="W904" s="186"/>
      <c r="X904" s="186"/>
      <c r="Y904" s="186"/>
      <c r="Z904" s="186"/>
    </row>
    <row r="905" spans="1:26" ht="12.75" customHeight="1" x14ac:dyDescent="0.25">
      <c r="A905" s="186"/>
      <c r="B905" s="186"/>
      <c r="C905" s="186"/>
      <c r="D905" s="186"/>
      <c r="E905" s="186"/>
      <c r="F905" s="186"/>
      <c r="G905" s="186"/>
      <c r="H905" s="186"/>
      <c r="I905" s="186"/>
      <c r="J905" s="186"/>
      <c r="K905" s="186"/>
      <c r="L905" s="186"/>
      <c r="M905" s="186"/>
      <c r="N905" s="186"/>
      <c r="O905" s="186"/>
      <c r="P905" s="186"/>
      <c r="Q905" s="186"/>
      <c r="R905" s="186"/>
      <c r="S905" s="186"/>
      <c r="T905" s="186"/>
      <c r="U905" s="186"/>
      <c r="V905" s="186"/>
      <c r="W905" s="186"/>
      <c r="X905" s="186"/>
      <c r="Y905" s="186"/>
      <c r="Z905" s="186"/>
    </row>
    <row r="906" spans="1:26" ht="12.75" customHeight="1" x14ac:dyDescent="0.25">
      <c r="A906" s="186"/>
      <c r="B906" s="186"/>
      <c r="C906" s="186"/>
      <c r="D906" s="186"/>
      <c r="E906" s="186"/>
      <c r="F906" s="186"/>
      <c r="G906" s="186"/>
      <c r="H906" s="186"/>
      <c r="I906" s="186"/>
      <c r="J906" s="186"/>
      <c r="K906" s="186"/>
      <c r="L906" s="186"/>
      <c r="M906" s="186"/>
      <c r="N906" s="186"/>
      <c r="O906" s="186"/>
      <c r="P906" s="186"/>
      <c r="Q906" s="186"/>
      <c r="R906" s="186"/>
      <c r="S906" s="186"/>
      <c r="T906" s="186"/>
      <c r="U906" s="186"/>
      <c r="V906" s="186"/>
      <c r="W906" s="186"/>
      <c r="X906" s="186"/>
      <c r="Y906" s="186"/>
      <c r="Z906" s="186"/>
    </row>
    <row r="907" spans="1:26" ht="12.75" customHeight="1" x14ac:dyDescent="0.25">
      <c r="A907" s="186"/>
      <c r="B907" s="186"/>
      <c r="C907" s="186"/>
      <c r="D907" s="186"/>
      <c r="E907" s="186"/>
      <c r="F907" s="186"/>
      <c r="G907" s="186"/>
      <c r="H907" s="186"/>
      <c r="I907" s="186"/>
      <c r="J907" s="186"/>
      <c r="K907" s="186"/>
      <c r="L907" s="186"/>
      <c r="M907" s="186"/>
      <c r="N907" s="186"/>
      <c r="O907" s="186"/>
      <c r="P907" s="186"/>
      <c r="Q907" s="186"/>
      <c r="R907" s="186"/>
      <c r="S907" s="186"/>
      <c r="T907" s="186"/>
      <c r="U907" s="186"/>
      <c r="V907" s="186"/>
      <c r="W907" s="186"/>
      <c r="X907" s="186"/>
      <c r="Y907" s="186"/>
      <c r="Z907" s="186"/>
    </row>
    <row r="908" spans="1:26" ht="12.75" customHeight="1" x14ac:dyDescent="0.25">
      <c r="A908" s="186"/>
      <c r="B908" s="186"/>
      <c r="C908" s="186"/>
      <c r="D908" s="186"/>
      <c r="E908" s="186"/>
      <c r="F908" s="186"/>
      <c r="G908" s="186"/>
      <c r="H908" s="186"/>
      <c r="I908" s="186"/>
      <c r="J908" s="186"/>
      <c r="K908" s="186"/>
      <c r="L908" s="186"/>
      <c r="M908" s="186"/>
      <c r="N908" s="186"/>
      <c r="O908" s="186"/>
      <c r="P908" s="186"/>
      <c r="Q908" s="186"/>
      <c r="R908" s="186"/>
      <c r="S908" s="186"/>
      <c r="T908" s="186"/>
      <c r="U908" s="186"/>
      <c r="V908" s="186"/>
      <c r="W908" s="186"/>
      <c r="X908" s="186"/>
      <c r="Y908" s="186"/>
      <c r="Z908" s="186"/>
    </row>
    <row r="909" spans="1:26" ht="12.75" customHeight="1" x14ac:dyDescent="0.25">
      <c r="A909" s="186"/>
      <c r="B909" s="186"/>
      <c r="C909" s="186"/>
      <c r="D909" s="186"/>
      <c r="E909" s="186"/>
      <c r="F909" s="186"/>
      <c r="G909" s="186"/>
      <c r="H909" s="186"/>
      <c r="I909" s="186"/>
      <c r="J909" s="186"/>
      <c r="K909" s="186"/>
      <c r="L909" s="186"/>
      <c r="M909" s="186"/>
      <c r="N909" s="186"/>
      <c r="O909" s="186"/>
      <c r="P909" s="186"/>
      <c r="Q909" s="186"/>
      <c r="R909" s="186"/>
      <c r="S909" s="186"/>
      <c r="T909" s="186"/>
      <c r="U909" s="186"/>
      <c r="V909" s="186"/>
      <c r="W909" s="186"/>
      <c r="X909" s="186"/>
      <c r="Y909" s="186"/>
      <c r="Z909" s="186"/>
    </row>
    <row r="910" spans="1:26" ht="12.75" customHeight="1" x14ac:dyDescent="0.25">
      <c r="A910" s="186"/>
      <c r="B910" s="186"/>
      <c r="C910" s="186"/>
      <c r="D910" s="186"/>
      <c r="E910" s="186"/>
      <c r="F910" s="186"/>
      <c r="G910" s="186"/>
      <c r="H910" s="186"/>
      <c r="I910" s="186"/>
      <c r="J910" s="186"/>
      <c r="K910" s="186"/>
      <c r="L910" s="186"/>
      <c r="M910" s="186"/>
      <c r="N910" s="186"/>
      <c r="O910" s="186"/>
      <c r="P910" s="186"/>
      <c r="Q910" s="186"/>
      <c r="R910" s="186"/>
      <c r="S910" s="186"/>
      <c r="T910" s="186"/>
      <c r="U910" s="186"/>
      <c r="V910" s="186"/>
      <c r="W910" s="186"/>
      <c r="X910" s="186"/>
      <c r="Y910" s="186"/>
      <c r="Z910" s="186"/>
    </row>
    <row r="911" spans="1:26" ht="12.75" customHeight="1" x14ac:dyDescent="0.25">
      <c r="A911" s="186"/>
      <c r="B911" s="186"/>
      <c r="C911" s="186"/>
      <c r="D911" s="186"/>
      <c r="E911" s="186"/>
      <c r="F911" s="186"/>
      <c r="G911" s="186"/>
      <c r="H911" s="186"/>
      <c r="I911" s="186"/>
      <c r="J911" s="186"/>
      <c r="K911" s="186"/>
      <c r="L911" s="186"/>
      <c r="M911" s="186"/>
      <c r="N911" s="186"/>
      <c r="O911" s="186"/>
      <c r="P911" s="186"/>
      <c r="Q911" s="186"/>
      <c r="R911" s="186"/>
      <c r="S911" s="186"/>
      <c r="T911" s="186"/>
      <c r="U911" s="186"/>
      <c r="V911" s="186"/>
      <c r="W911" s="186"/>
      <c r="X911" s="186"/>
      <c r="Y911" s="186"/>
      <c r="Z911" s="186"/>
    </row>
    <row r="912" spans="1:26" ht="12.75" customHeight="1" x14ac:dyDescent="0.25">
      <c r="A912" s="186"/>
      <c r="B912" s="186"/>
      <c r="C912" s="186"/>
      <c r="D912" s="186"/>
      <c r="E912" s="186"/>
      <c r="F912" s="186"/>
      <c r="G912" s="186"/>
      <c r="H912" s="186"/>
      <c r="I912" s="186"/>
      <c r="J912" s="186"/>
      <c r="K912" s="186"/>
      <c r="L912" s="186"/>
      <c r="M912" s="186"/>
      <c r="N912" s="186"/>
      <c r="O912" s="186"/>
      <c r="P912" s="186"/>
      <c r="Q912" s="186"/>
      <c r="R912" s="186"/>
      <c r="S912" s="186"/>
      <c r="T912" s="186"/>
      <c r="U912" s="186"/>
      <c r="V912" s="186"/>
      <c r="W912" s="186"/>
      <c r="X912" s="186"/>
      <c r="Y912" s="186"/>
      <c r="Z912" s="186"/>
    </row>
    <row r="913" spans="1:26" ht="12.75" customHeight="1" x14ac:dyDescent="0.25">
      <c r="A913" s="186"/>
      <c r="B913" s="186"/>
      <c r="C913" s="186"/>
      <c r="D913" s="186"/>
      <c r="E913" s="186"/>
      <c r="F913" s="186"/>
      <c r="G913" s="186"/>
      <c r="H913" s="186"/>
      <c r="I913" s="186"/>
      <c r="J913" s="186"/>
      <c r="K913" s="186"/>
      <c r="L913" s="186"/>
      <c r="M913" s="186"/>
      <c r="N913" s="186"/>
      <c r="O913" s="186"/>
      <c r="P913" s="186"/>
      <c r="Q913" s="186"/>
      <c r="R913" s="186"/>
      <c r="S913" s="186"/>
      <c r="T913" s="186"/>
      <c r="U913" s="186"/>
      <c r="V913" s="186"/>
      <c r="W913" s="186"/>
      <c r="X913" s="186"/>
      <c r="Y913" s="186"/>
      <c r="Z913" s="186"/>
    </row>
    <row r="914" spans="1:26" ht="12.75" customHeight="1" x14ac:dyDescent="0.25">
      <c r="A914" s="186"/>
      <c r="B914" s="186"/>
      <c r="C914" s="186"/>
      <c r="D914" s="186"/>
      <c r="E914" s="186"/>
      <c r="F914" s="186"/>
      <c r="G914" s="186"/>
      <c r="H914" s="186"/>
      <c r="I914" s="186"/>
      <c r="J914" s="186"/>
      <c r="K914" s="186"/>
      <c r="L914" s="186"/>
      <c r="M914" s="186"/>
      <c r="N914" s="186"/>
      <c r="O914" s="186"/>
      <c r="P914" s="186"/>
      <c r="Q914" s="186"/>
      <c r="R914" s="186"/>
      <c r="S914" s="186"/>
      <c r="T914" s="186"/>
      <c r="U914" s="186"/>
      <c r="V914" s="186"/>
      <c r="W914" s="186"/>
      <c r="X914" s="186"/>
      <c r="Y914" s="186"/>
      <c r="Z914" s="186"/>
    </row>
    <row r="915" spans="1:26" ht="12.75" customHeight="1" x14ac:dyDescent="0.25">
      <c r="A915" s="186"/>
      <c r="B915" s="186"/>
      <c r="C915" s="186"/>
      <c r="D915" s="186"/>
      <c r="E915" s="186"/>
      <c r="F915" s="186"/>
      <c r="G915" s="186"/>
      <c r="H915" s="186"/>
      <c r="I915" s="186"/>
      <c r="J915" s="186"/>
      <c r="K915" s="186"/>
      <c r="L915" s="186"/>
      <c r="M915" s="186"/>
      <c r="N915" s="186"/>
      <c r="O915" s="186"/>
      <c r="P915" s="186"/>
      <c r="Q915" s="186"/>
      <c r="R915" s="186"/>
      <c r="S915" s="186"/>
      <c r="T915" s="186"/>
      <c r="U915" s="186"/>
      <c r="V915" s="186"/>
      <c r="W915" s="186"/>
      <c r="X915" s="186"/>
      <c r="Y915" s="186"/>
      <c r="Z915" s="186"/>
    </row>
    <row r="916" spans="1:26" ht="12.75" customHeight="1" x14ac:dyDescent="0.25">
      <c r="A916" s="186"/>
      <c r="B916" s="186"/>
      <c r="C916" s="186"/>
      <c r="D916" s="186"/>
      <c r="E916" s="186"/>
      <c r="F916" s="186"/>
      <c r="G916" s="186"/>
      <c r="H916" s="186"/>
      <c r="I916" s="186"/>
      <c r="J916" s="186"/>
      <c r="K916" s="186"/>
      <c r="L916" s="186"/>
      <c r="M916" s="186"/>
      <c r="N916" s="186"/>
      <c r="O916" s="186"/>
      <c r="P916" s="186"/>
      <c r="Q916" s="186"/>
      <c r="R916" s="186"/>
      <c r="S916" s="186"/>
      <c r="T916" s="186"/>
      <c r="U916" s="186"/>
      <c r="V916" s="186"/>
      <c r="W916" s="186"/>
      <c r="X916" s="186"/>
      <c r="Y916" s="186"/>
      <c r="Z916" s="186"/>
    </row>
    <row r="917" spans="1:26" ht="12.75" customHeight="1" x14ac:dyDescent="0.25">
      <c r="A917" s="186"/>
      <c r="B917" s="186"/>
      <c r="C917" s="186"/>
      <c r="D917" s="186"/>
      <c r="E917" s="186"/>
      <c r="F917" s="186"/>
      <c r="G917" s="186"/>
      <c r="H917" s="186"/>
      <c r="I917" s="186"/>
      <c r="J917" s="186"/>
      <c r="K917" s="186"/>
      <c r="L917" s="186"/>
      <c r="M917" s="186"/>
      <c r="N917" s="186"/>
      <c r="O917" s="186"/>
      <c r="P917" s="186"/>
      <c r="Q917" s="186"/>
      <c r="R917" s="186"/>
      <c r="S917" s="186"/>
      <c r="T917" s="186"/>
      <c r="U917" s="186"/>
      <c r="V917" s="186"/>
      <c r="W917" s="186"/>
      <c r="X917" s="186"/>
      <c r="Y917" s="186"/>
      <c r="Z917" s="186"/>
    </row>
    <row r="918" spans="1:26" ht="12.75" customHeight="1" x14ac:dyDescent="0.25">
      <c r="A918" s="186"/>
      <c r="B918" s="186"/>
      <c r="C918" s="186"/>
      <c r="D918" s="186"/>
      <c r="E918" s="186"/>
      <c r="F918" s="186"/>
      <c r="G918" s="186"/>
      <c r="H918" s="186"/>
      <c r="I918" s="186"/>
      <c r="J918" s="186"/>
      <c r="K918" s="186"/>
      <c r="L918" s="186"/>
      <c r="M918" s="186"/>
      <c r="N918" s="186"/>
      <c r="O918" s="186"/>
      <c r="P918" s="186"/>
      <c r="Q918" s="186"/>
      <c r="R918" s="186"/>
      <c r="S918" s="186"/>
      <c r="T918" s="186"/>
      <c r="U918" s="186"/>
      <c r="V918" s="186"/>
      <c r="W918" s="186"/>
      <c r="X918" s="186"/>
      <c r="Y918" s="186"/>
      <c r="Z918" s="186"/>
    </row>
    <row r="919" spans="1:26" ht="12.75" customHeight="1" x14ac:dyDescent="0.25">
      <c r="A919" s="186"/>
      <c r="B919" s="186"/>
      <c r="C919" s="186"/>
      <c r="D919" s="186"/>
      <c r="E919" s="186"/>
      <c r="F919" s="186"/>
      <c r="G919" s="186"/>
      <c r="H919" s="186"/>
      <c r="I919" s="186"/>
      <c r="J919" s="186"/>
      <c r="K919" s="186"/>
      <c r="L919" s="186"/>
      <c r="M919" s="186"/>
      <c r="N919" s="186"/>
      <c r="O919" s="186"/>
      <c r="P919" s="186"/>
      <c r="Q919" s="186"/>
      <c r="R919" s="186"/>
      <c r="S919" s="186"/>
      <c r="T919" s="186"/>
      <c r="U919" s="186"/>
      <c r="V919" s="186"/>
      <c r="W919" s="186"/>
      <c r="X919" s="186"/>
      <c r="Y919" s="186"/>
      <c r="Z919" s="186"/>
    </row>
    <row r="920" spans="1:26" ht="12.75" customHeight="1" x14ac:dyDescent="0.25">
      <c r="A920" s="186"/>
      <c r="B920" s="186"/>
      <c r="C920" s="186"/>
      <c r="D920" s="186"/>
      <c r="E920" s="186"/>
      <c r="F920" s="186"/>
      <c r="G920" s="186"/>
      <c r="H920" s="186"/>
      <c r="I920" s="186"/>
      <c r="J920" s="186"/>
      <c r="K920" s="186"/>
      <c r="L920" s="186"/>
      <c r="M920" s="186"/>
      <c r="N920" s="186"/>
      <c r="O920" s="186"/>
      <c r="P920" s="186"/>
      <c r="Q920" s="186"/>
      <c r="R920" s="186"/>
      <c r="S920" s="186"/>
      <c r="T920" s="186"/>
      <c r="U920" s="186"/>
      <c r="V920" s="186"/>
      <c r="W920" s="186"/>
      <c r="X920" s="186"/>
      <c r="Y920" s="186"/>
      <c r="Z920" s="186"/>
    </row>
    <row r="921" spans="1:26" ht="12.75" customHeight="1" x14ac:dyDescent="0.25">
      <c r="A921" s="186"/>
      <c r="B921" s="186"/>
      <c r="C921" s="186"/>
      <c r="D921" s="186"/>
      <c r="E921" s="186"/>
      <c r="F921" s="186"/>
      <c r="G921" s="186"/>
      <c r="H921" s="186"/>
      <c r="I921" s="186"/>
      <c r="J921" s="186"/>
      <c r="K921" s="186"/>
      <c r="L921" s="186"/>
      <c r="M921" s="186"/>
      <c r="N921" s="186"/>
      <c r="O921" s="186"/>
      <c r="P921" s="186"/>
      <c r="Q921" s="186"/>
      <c r="R921" s="186"/>
      <c r="S921" s="186"/>
      <c r="T921" s="186"/>
      <c r="U921" s="186"/>
      <c r="V921" s="186"/>
      <c r="W921" s="186"/>
      <c r="X921" s="186"/>
      <c r="Y921" s="186"/>
      <c r="Z921" s="186"/>
    </row>
    <row r="922" spans="1:26" ht="12.75" customHeight="1" x14ac:dyDescent="0.25">
      <c r="A922" s="186"/>
      <c r="B922" s="186"/>
      <c r="C922" s="186"/>
      <c r="D922" s="186"/>
      <c r="E922" s="186"/>
      <c r="F922" s="186"/>
      <c r="G922" s="186"/>
      <c r="H922" s="186"/>
      <c r="I922" s="186"/>
      <c r="J922" s="186"/>
      <c r="K922" s="186"/>
      <c r="L922" s="186"/>
      <c r="M922" s="186"/>
      <c r="N922" s="186"/>
      <c r="O922" s="186"/>
      <c r="P922" s="186"/>
      <c r="Q922" s="186"/>
      <c r="R922" s="186"/>
      <c r="S922" s="186"/>
      <c r="T922" s="186"/>
      <c r="U922" s="186"/>
      <c r="V922" s="186"/>
      <c r="W922" s="186"/>
      <c r="X922" s="186"/>
      <c r="Y922" s="186"/>
      <c r="Z922" s="186"/>
    </row>
    <row r="923" spans="1:26" ht="12.75" customHeight="1" x14ac:dyDescent="0.25">
      <c r="A923" s="186"/>
      <c r="B923" s="186"/>
      <c r="C923" s="186"/>
      <c r="D923" s="186"/>
      <c r="E923" s="186"/>
      <c r="F923" s="186"/>
      <c r="G923" s="186"/>
      <c r="H923" s="186"/>
      <c r="I923" s="186"/>
      <c r="J923" s="186"/>
      <c r="K923" s="186"/>
      <c r="L923" s="186"/>
      <c r="M923" s="186"/>
      <c r="N923" s="186"/>
      <c r="O923" s="186"/>
      <c r="P923" s="186"/>
      <c r="Q923" s="186"/>
      <c r="R923" s="186"/>
      <c r="S923" s="186"/>
      <c r="T923" s="186"/>
      <c r="U923" s="186"/>
      <c r="V923" s="186"/>
      <c r="W923" s="186"/>
      <c r="X923" s="186"/>
      <c r="Y923" s="186"/>
      <c r="Z923" s="186"/>
    </row>
    <row r="924" spans="1:26" ht="12.75" customHeight="1" x14ac:dyDescent="0.25">
      <c r="A924" s="186"/>
      <c r="B924" s="186"/>
      <c r="C924" s="186"/>
      <c r="D924" s="186"/>
      <c r="E924" s="186"/>
      <c r="F924" s="186"/>
      <c r="G924" s="186"/>
      <c r="H924" s="186"/>
      <c r="I924" s="186"/>
      <c r="J924" s="186"/>
      <c r="K924" s="186"/>
      <c r="L924" s="186"/>
      <c r="M924" s="186"/>
      <c r="N924" s="186"/>
      <c r="O924" s="186"/>
      <c r="P924" s="186"/>
      <c r="Q924" s="186"/>
      <c r="R924" s="186"/>
      <c r="S924" s="186"/>
      <c r="T924" s="186"/>
      <c r="U924" s="186"/>
      <c r="V924" s="186"/>
      <c r="W924" s="186"/>
      <c r="X924" s="186"/>
      <c r="Y924" s="186"/>
      <c r="Z924" s="186"/>
    </row>
    <row r="925" spans="1:26" ht="12.75" customHeight="1" x14ac:dyDescent="0.25">
      <c r="A925" s="186"/>
      <c r="B925" s="186"/>
      <c r="C925" s="186"/>
      <c r="D925" s="186"/>
      <c r="E925" s="186"/>
      <c r="F925" s="186"/>
      <c r="G925" s="186"/>
      <c r="H925" s="186"/>
      <c r="I925" s="186"/>
      <c r="J925" s="186"/>
      <c r="K925" s="186"/>
      <c r="L925" s="186"/>
      <c r="M925" s="186"/>
      <c r="N925" s="186"/>
      <c r="O925" s="186"/>
      <c r="P925" s="186"/>
      <c r="Q925" s="186"/>
      <c r="R925" s="186"/>
      <c r="S925" s="186"/>
      <c r="T925" s="186"/>
      <c r="U925" s="186"/>
      <c r="V925" s="186"/>
      <c r="W925" s="186"/>
      <c r="X925" s="186"/>
      <c r="Y925" s="186"/>
      <c r="Z925" s="186"/>
    </row>
    <row r="926" spans="1:26" ht="12.75" customHeight="1" x14ac:dyDescent="0.25">
      <c r="A926" s="186"/>
      <c r="B926" s="186"/>
      <c r="C926" s="186"/>
      <c r="D926" s="186"/>
      <c r="E926" s="186"/>
      <c r="F926" s="186"/>
      <c r="G926" s="186"/>
      <c r="H926" s="186"/>
      <c r="I926" s="186"/>
      <c r="J926" s="186"/>
      <c r="K926" s="186"/>
      <c r="L926" s="186"/>
      <c r="M926" s="186"/>
      <c r="N926" s="186"/>
      <c r="O926" s="186"/>
      <c r="P926" s="186"/>
      <c r="Q926" s="186"/>
      <c r="R926" s="186"/>
      <c r="S926" s="186"/>
      <c r="T926" s="186"/>
      <c r="U926" s="186"/>
      <c r="V926" s="186"/>
      <c r="W926" s="186"/>
      <c r="X926" s="186"/>
      <c r="Y926" s="186"/>
      <c r="Z926" s="186"/>
    </row>
    <row r="927" spans="1:26" ht="12.75" customHeight="1" x14ac:dyDescent="0.25">
      <c r="A927" s="186"/>
      <c r="B927" s="186"/>
      <c r="C927" s="186"/>
      <c r="D927" s="186"/>
      <c r="E927" s="186"/>
      <c r="F927" s="186"/>
      <c r="G927" s="186"/>
      <c r="H927" s="186"/>
      <c r="I927" s="186"/>
      <c r="J927" s="186"/>
      <c r="K927" s="186"/>
      <c r="L927" s="186"/>
      <c r="M927" s="186"/>
      <c r="N927" s="186"/>
      <c r="O927" s="186"/>
      <c r="P927" s="186"/>
      <c r="Q927" s="186"/>
      <c r="R927" s="186"/>
      <c r="S927" s="186"/>
      <c r="T927" s="186"/>
      <c r="U927" s="186"/>
      <c r="V927" s="186"/>
      <c r="W927" s="186"/>
      <c r="X927" s="186"/>
      <c r="Y927" s="186"/>
      <c r="Z927" s="186"/>
    </row>
    <row r="928" spans="1:26" ht="12.75" customHeight="1" x14ac:dyDescent="0.25">
      <c r="A928" s="186"/>
      <c r="B928" s="186"/>
      <c r="C928" s="186"/>
      <c r="D928" s="186"/>
      <c r="E928" s="186"/>
      <c r="F928" s="186"/>
      <c r="G928" s="186"/>
      <c r="H928" s="186"/>
      <c r="I928" s="186"/>
      <c r="J928" s="186"/>
      <c r="K928" s="186"/>
      <c r="L928" s="186"/>
      <c r="M928" s="186"/>
      <c r="N928" s="186"/>
      <c r="O928" s="186"/>
      <c r="P928" s="186"/>
      <c r="Q928" s="186"/>
      <c r="R928" s="186"/>
      <c r="S928" s="186"/>
      <c r="T928" s="186"/>
      <c r="U928" s="186"/>
      <c r="V928" s="186"/>
      <c r="W928" s="186"/>
      <c r="X928" s="186"/>
      <c r="Y928" s="186"/>
      <c r="Z928" s="186"/>
    </row>
    <row r="929" spans="1:26" ht="12.75" customHeight="1" x14ac:dyDescent="0.25">
      <c r="A929" s="186"/>
      <c r="B929" s="186"/>
      <c r="C929" s="186"/>
      <c r="D929" s="186"/>
      <c r="E929" s="186"/>
      <c r="F929" s="186"/>
      <c r="G929" s="186"/>
      <c r="H929" s="186"/>
      <c r="I929" s="186"/>
      <c r="J929" s="186"/>
      <c r="K929" s="186"/>
      <c r="L929" s="186"/>
      <c r="M929" s="186"/>
      <c r="N929" s="186"/>
      <c r="O929" s="186"/>
      <c r="P929" s="186"/>
      <c r="Q929" s="186"/>
      <c r="R929" s="186"/>
      <c r="S929" s="186"/>
      <c r="T929" s="186"/>
      <c r="U929" s="186"/>
      <c r="V929" s="186"/>
      <c r="W929" s="186"/>
      <c r="X929" s="186"/>
      <c r="Y929" s="186"/>
      <c r="Z929" s="186"/>
    </row>
    <row r="930" spans="1:26" ht="12.75" customHeight="1" x14ac:dyDescent="0.25">
      <c r="A930" s="186"/>
      <c r="B930" s="186"/>
      <c r="C930" s="186"/>
      <c r="D930" s="186"/>
      <c r="E930" s="186"/>
      <c r="F930" s="186"/>
      <c r="G930" s="186"/>
      <c r="H930" s="186"/>
      <c r="I930" s="186"/>
      <c r="J930" s="186"/>
      <c r="K930" s="186"/>
      <c r="L930" s="186"/>
      <c r="M930" s="186"/>
      <c r="N930" s="186"/>
      <c r="O930" s="186"/>
      <c r="P930" s="186"/>
      <c r="Q930" s="186"/>
      <c r="R930" s="186"/>
      <c r="S930" s="186"/>
      <c r="T930" s="186"/>
      <c r="U930" s="186"/>
      <c r="V930" s="186"/>
      <c r="W930" s="186"/>
      <c r="X930" s="186"/>
      <c r="Y930" s="186"/>
      <c r="Z930" s="186"/>
    </row>
    <row r="931" spans="1:26" ht="12.75" customHeight="1" x14ac:dyDescent="0.25">
      <c r="A931" s="186"/>
      <c r="B931" s="186"/>
      <c r="C931" s="186"/>
      <c r="D931" s="186"/>
      <c r="E931" s="186"/>
      <c r="F931" s="186"/>
      <c r="G931" s="186"/>
      <c r="H931" s="186"/>
      <c r="I931" s="186"/>
      <c r="J931" s="186"/>
      <c r="K931" s="186"/>
      <c r="L931" s="186"/>
      <c r="M931" s="186"/>
      <c r="N931" s="186"/>
      <c r="O931" s="186"/>
      <c r="P931" s="186"/>
      <c r="Q931" s="186"/>
      <c r="R931" s="186"/>
      <c r="S931" s="186"/>
      <c r="T931" s="186"/>
      <c r="U931" s="186"/>
      <c r="V931" s="186"/>
      <c r="W931" s="186"/>
      <c r="X931" s="186"/>
      <c r="Y931" s="186"/>
      <c r="Z931" s="186"/>
    </row>
    <row r="932" spans="1:26" ht="12.75" customHeight="1" x14ac:dyDescent="0.25">
      <c r="A932" s="186"/>
      <c r="B932" s="186"/>
      <c r="C932" s="186"/>
      <c r="D932" s="186"/>
      <c r="E932" s="186"/>
      <c r="F932" s="186"/>
      <c r="G932" s="186"/>
      <c r="H932" s="186"/>
      <c r="I932" s="186"/>
      <c r="J932" s="186"/>
      <c r="K932" s="186"/>
      <c r="L932" s="186"/>
      <c r="M932" s="186"/>
      <c r="N932" s="186"/>
      <c r="O932" s="186"/>
      <c r="P932" s="186"/>
      <c r="Q932" s="186"/>
      <c r="R932" s="186"/>
      <c r="S932" s="186"/>
      <c r="T932" s="186"/>
      <c r="U932" s="186"/>
      <c r="V932" s="186"/>
      <c r="W932" s="186"/>
      <c r="X932" s="186"/>
      <c r="Y932" s="186"/>
      <c r="Z932" s="186"/>
    </row>
    <row r="933" spans="1:26" ht="12.75" customHeight="1" x14ac:dyDescent="0.25">
      <c r="A933" s="186"/>
      <c r="B933" s="186"/>
      <c r="C933" s="186"/>
      <c r="D933" s="186"/>
      <c r="E933" s="186"/>
      <c r="F933" s="186"/>
      <c r="G933" s="186"/>
      <c r="H933" s="186"/>
      <c r="I933" s="186"/>
      <c r="J933" s="186"/>
      <c r="K933" s="186"/>
      <c r="L933" s="186"/>
      <c r="M933" s="186"/>
      <c r="N933" s="186"/>
      <c r="O933" s="186"/>
      <c r="P933" s="186"/>
      <c r="Q933" s="186"/>
      <c r="R933" s="186"/>
      <c r="S933" s="186"/>
      <c r="T933" s="186"/>
      <c r="U933" s="186"/>
      <c r="V933" s="186"/>
      <c r="W933" s="186"/>
      <c r="X933" s="186"/>
      <c r="Y933" s="186"/>
      <c r="Z933" s="186"/>
    </row>
    <row r="934" spans="1:26" ht="12.75" customHeight="1" x14ac:dyDescent="0.25">
      <c r="A934" s="186"/>
      <c r="B934" s="186"/>
      <c r="C934" s="186"/>
      <c r="D934" s="186"/>
      <c r="E934" s="186"/>
      <c r="F934" s="186"/>
      <c r="G934" s="186"/>
      <c r="H934" s="186"/>
      <c r="I934" s="186"/>
      <c r="J934" s="186"/>
      <c r="K934" s="186"/>
      <c r="L934" s="186"/>
      <c r="M934" s="186"/>
      <c r="N934" s="186"/>
      <c r="O934" s="186"/>
      <c r="P934" s="186"/>
      <c r="Q934" s="186"/>
      <c r="R934" s="186"/>
      <c r="S934" s="186"/>
      <c r="T934" s="186"/>
      <c r="U934" s="186"/>
      <c r="V934" s="186"/>
      <c r="W934" s="186"/>
      <c r="X934" s="186"/>
      <c r="Y934" s="186"/>
      <c r="Z934" s="186"/>
    </row>
    <row r="935" spans="1:26" ht="12.75" customHeight="1" x14ac:dyDescent="0.25">
      <c r="A935" s="186"/>
      <c r="B935" s="186"/>
      <c r="C935" s="186"/>
      <c r="D935" s="186"/>
      <c r="E935" s="186"/>
      <c r="F935" s="186"/>
      <c r="G935" s="186"/>
      <c r="H935" s="186"/>
      <c r="I935" s="186"/>
      <c r="J935" s="186"/>
      <c r="K935" s="186"/>
      <c r="L935" s="186"/>
      <c r="M935" s="186"/>
      <c r="N935" s="186"/>
      <c r="O935" s="186"/>
      <c r="P935" s="186"/>
      <c r="Q935" s="186"/>
      <c r="R935" s="186"/>
      <c r="S935" s="186"/>
      <c r="T935" s="186"/>
      <c r="U935" s="186"/>
      <c r="V935" s="186"/>
      <c r="W935" s="186"/>
      <c r="X935" s="186"/>
      <c r="Y935" s="186"/>
      <c r="Z935" s="186"/>
    </row>
    <row r="936" spans="1:26" ht="12.75" customHeight="1" x14ac:dyDescent="0.25">
      <c r="A936" s="186"/>
      <c r="B936" s="186"/>
      <c r="C936" s="186"/>
      <c r="D936" s="186"/>
      <c r="E936" s="186"/>
      <c r="F936" s="186"/>
      <c r="G936" s="186"/>
      <c r="H936" s="186"/>
      <c r="I936" s="186"/>
      <c r="J936" s="186"/>
      <c r="K936" s="186"/>
      <c r="L936" s="186"/>
      <c r="M936" s="186"/>
      <c r="N936" s="186"/>
      <c r="O936" s="186"/>
      <c r="P936" s="186"/>
      <c r="Q936" s="186"/>
      <c r="R936" s="186"/>
      <c r="S936" s="186"/>
      <c r="T936" s="186"/>
      <c r="U936" s="186"/>
      <c r="V936" s="186"/>
      <c r="W936" s="186"/>
      <c r="X936" s="186"/>
      <c r="Y936" s="186"/>
      <c r="Z936" s="186"/>
    </row>
    <row r="937" spans="1:26" ht="12.75" customHeight="1" x14ac:dyDescent="0.25">
      <c r="A937" s="186"/>
      <c r="B937" s="186"/>
      <c r="C937" s="186"/>
      <c r="D937" s="186"/>
      <c r="E937" s="186"/>
      <c r="F937" s="186"/>
      <c r="G937" s="186"/>
      <c r="H937" s="186"/>
      <c r="I937" s="186"/>
      <c r="J937" s="186"/>
      <c r="K937" s="186"/>
      <c r="L937" s="186"/>
      <c r="M937" s="186"/>
      <c r="N937" s="186"/>
      <c r="O937" s="186"/>
      <c r="P937" s="186"/>
      <c r="Q937" s="186"/>
      <c r="R937" s="186"/>
      <c r="S937" s="186"/>
      <c r="T937" s="186"/>
      <c r="U937" s="186"/>
      <c r="V937" s="186"/>
      <c r="W937" s="186"/>
      <c r="X937" s="186"/>
      <c r="Y937" s="186"/>
      <c r="Z937" s="186"/>
    </row>
    <row r="938" spans="1:26" ht="12.75" customHeight="1" x14ac:dyDescent="0.25">
      <c r="A938" s="186"/>
      <c r="B938" s="186"/>
      <c r="C938" s="186"/>
      <c r="D938" s="186"/>
      <c r="E938" s="186"/>
      <c r="F938" s="186"/>
      <c r="G938" s="186"/>
      <c r="H938" s="186"/>
      <c r="I938" s="186"/>
      <c r="J938" s="186"/>
      <c r="K938" s="186"/>
      <c r="L938" s="186"/>
      <c r="M938" s="186"/>
      <c r="N938" s="186"/>
      <c r="O938" s="186"/>
      <c r="P938" s="186"/>
      <c r="Q938" s="186"/>
      <c r="R938" s="186"/>
      <c r="S938" s="186"/>
      <c r="T938" s="186"/>
      <c r="U938" s="186"/>
      <c r="V938" s="186"/>
      <c r="W938" s="186"/>
      <c r="X938" s="186"/>
      <c r="Y938" s="186"/>
      <c r="Z938" s="186"/>
    </row>
    <row r="939" spans="1:26" ht="12.75" customHeight="1" x14ac:dyDescent="0.25">
      <c r="A939" s="186"/>
      <c r="B939" s="186"/>
      <c r="C939" s="186"/>
      <c r="D939" s="186"/>
      <c r="E939" s="186"/>
      <c r="F939" s="186"/>
      <c r="G939" s="186"/>
      <c r="H939" s="186"/>
      <c r="I939" s="186"/>
      <c r="J939" s="186"/>
      <c r="K939" s="186"/>
      <c r="L939" s="186"/>
      <c r="M939" s="186"/>
      <c r="N939" s="186"/>
      <c r="O939" s="186"/>
      <c r="P939" s="186"/>
      <c r="Q939" s="186"/>
      <c r="R939" s="186"/>
      <c r="S939" s="186"/>
      <c r="T939" s="186"/>
      <c r="U939" s="186"/>
      <c r="V939" s="186"/>
      <c r="W939" s="186"/>
      <c r="X939" s="186"/>
      <c r="Y939" s="186"/>
      <c r="Z939" s="186"/>
    </row>
    <row r="940" spans="1:26" ht="12.75" customHeight="1" x14ac:dyDescent="0.25">
      <c r="A940" s="186"/>
      <c r="B940" s="186"/>
      <c r="C940" s="186"/>
      <c r="D940" s="186"/>
      <c r="E940" s="186"/>
      <c r="F940" s="186"/>
      <c r="G940" s="186"/>
      <c r="H940" s="186"/>
      <c r="I940" s="186"/>
      <c r="J940" s="186"/>
      <c r="K940" s="186"/>
      <c r="L940" s="186"/>
      <c r="M940" s="186"/>
      <c r="N940" s="186"/>
      <c r="O940" s="186"/>
      <c r="P940" s="186"/>
      <c r="Q940" s="186"/>
      <c r="R940" s="186"/>
      <c r="S940" s="186"/>
      <c r="T940" s="186"/>
      <c r="U940" s="186"/>
      <c r="V940" s="186"/>
      <c r="W940" s="186"/>
      <c r="X940" s="186"/>
      <c r="Y940" s="186"/>
      <c r="Z940" s="186"/>
    </row>
    <row r="941" spans="1:26" ht="12.75" customHeight="1" x14ac:dyDescent="0.25">
      <c r="A941" s="186"/>
      <c r="B941" s="186"/>
      <c r="C941" s="186"/>
      <c r="D941" s="186"/>
      <c r="E941" s="186"/>
      <c r="F941" s="186"/>
      <c r="G941" s="186"/>
      <c r="H941" s="186"/>
      <c r="I941" s="186"/>
      <c r="J941" s="186"/>
      <c r="K941" s="186"/>
      <c r="L941" s="186"/>
      <c r="M941" s="186"/>
      <c r="N941" s="186"/>
      <c r="O941" s="186"/>
      <c r="P941" s="186"/>
      <c r="Q941" s="186"/>
      <c r="R941" s="186"/>
      <c r="S941" s="186"/>
      <c r="T941" s="186"/>
      <c r="U941" s="186"/>
      <c r="V941" s="186"/>
      <c r="W941" s="186"/>
      <c r="X941" s="186"/>
      <c r="Y941" s="186"/>
      <c r="Z941" s="186"/>
    </row>
    <row r="942" spans="1:26" ht="12.75" customHeight="1" x14ac:dyDescent="0.25">
      <c r="A942" s="186"/>
      <c r="B942" s="186"/>
      <c r="C942" s="186"/>
      <c r="D942" s="186"/>
      <c r="E942" s="186"/>
      <c r="F942" s="186"/>
      <c r="G942" s="186"/>
      <c r="H942" s="186"/>
      <c r="I942" s="186"/>
      <c r="J942" s="186"/>
      <c r="K942" s="186"/>
      <c r="L942" s="186"/>
      <c r="M942" s="186"/>
      <c r="N942" s="186"/>
      <c r="O942" s="186"/>
      <c r="P942" s="186"/>
      <c r="Q942" s="186"/>
      <c r="R942" s="186"/>
      <c r="S942" s="186"/>
      <c r="T942" s="186"/>
      <c r="U942" s="186"/>
      <c r="V942" s="186"/>
      <c r="W942" s="186"/>
      <c r="X942" s="186"/>
      <c r="Y942" s="186"/>
      <c r="Z942" s="186"/>
    </row>
    <row r="943" spans="1:26" ht="12.75" customHeight="1" x14ac:dyDescent="0.25">
      <c r="A943" s="186"/>
      <c r="B943" s="186"/>
      <c r="C943" s="186"/>
      <c r="D943" s="186"/>
      <c r="E943" s="186"/>
      <c r="F943" s="186"/>
      <c r="G943" s="186"/>
      <c r="H943" s="186"/>
      <c r="I943" s="186"/>
      <c r="J943" s="186"/>
      <c r="K943" s="186"/>
      <c r="L943" s="186"/>
      <c r="M943" s="186"/>
      <c r="N943" s="186"/>
      <c r="O943" s="186"/>
      <c r="P943" s="186"/>
      <c r="Q943" s="186"/>
      <c r="R943" s="186"/>
      <c r="S943" s="186"/>
      <c r="T943" s="186"/>
      <c r="U943" s="186"/>
      <c r="V943" s="186"/>
      <c r="W943" s="186"/>
      <c r="X943" s="186"/>
      <c r="Y943" s="186"/>
      <c r="Z943" s="186"/>
    </row>
    <row r="944" spans="1:26" ht="12.75" customHeight="1" x14ac:dyDescent="0.25">
      <c r="A944" s="186"/>
      <c r="B944" s="186"/>
      <c r="C944" s="186"/>
      <c r="D944" s="186"/>
      <c r="E944" s="186"/>
      <c r="F944" s="186"/>
      <c r="G944" s="186"/>
      <c r="H944" s="186"/>
      <c r="I944" s="186"/>
      <c r="J944" s="186"/>
      <c r="K944" s="186"/>
      <c r="L944" s="186"/>
      <c r="M944" s="186"/>
      <c r="N944" s="186"/>
      <c r="O944" s="186"/>
      <c r="P944" s="186"/>
      <c r="Q944" s="186"/>
      <c r="R944" s="186"/>
      <c r="S944" s="186"/>
      <c r="T944" s="186"/>
      <c r="U944" s="186"/>
      <c r="V944" s="186"/>
      <c r="W944" s="186"/>
      <c r="X944" s="186"/>
      <c r="Y944" s="186"/>
      <c r="Z944" s="186"/>
    </row>
    <row r="945" spans="1:26" ht="12.75" customHeight="1" x14ac:dyDescent="0.25">
      <c r="A945" s="186"/>
      <c r="B945" s="186"/>
      <c r="C945" s="186"/>
      <c r="D945" s="186"/>
      <c r="E945" s="186"/>
      <c r="F945" s="186"/>
      <c r="G945" s="186"/>
      <c r="H945" s="186"/>
      <c r="I945" s="186"/>
      <c r="J945" s="186"/>
      <c r="K945" s="186"/>
      <c r="L945" s="186"/>
      <c r="M945" s="186"/>
      <c r="N945" s="186"/>
      <c r="O945" s="186"/>
      <c r="P945" s="186"/>
      <c r="Q945" s="186"/>
      <c r="R945" s="186"/>
      <c r="S945" s="186"/>
      <c r="T945" s="186"/>
      <c r="U945" s="186"/>
      <c r="V945" s="186"/>
      <c r="W945" s="186"/>
      <c r="X945" s="186"/>
      <c r="Y945" s="186"/>
      <c r="Z945" s="186"/>
    </row>
    <row r="946" spans="1:26" ht="12.75" customHeight="1" x14ac:dyDescent="0.25">
      <c r="A946" s="186"/>
      <c r="B946" s="186"/>
      <c r="C946" s="186"/>
      <c r="D946" s="186"/>
      <c r="E946" s="186"/>
      <c r="F946" s="186"/>
      <c r="G946" s="186"/>
      <c r="H946" s="186"/>
      <c r="I946" s="186"/>
      <c r="J946" s="186"/>
      <c r="K946" s="186"/>
      <c r="L946" s="186"/>
      <c r="M946" s="186"/>
      <c r="N946" s="186"/>
      <c r="O946" s="186"/>
      <c r="P946" s="186"/>
      <c r="Q946" s="186"/>
      <c r="R946" s="186"/>
      <c r="S946" s="186"/>
      <c r="T946" s="186"/>
      <c r="U946" s="186"/>
      <c r="V946" s="186"/>
      <c r="W946" s="186"/>
      <c r="X946" s="186"/>
      <c r="Y946" s="186"/>
      <c r="Z946" s="186"/>
    </row>
    <row r="947" spans="1:26" ht="12.75" customHeight="1" x14ac:dyDescent="0.25">
      <c r="A947" s="186"/>
      <c r="B947" s="186"/>
      <c r="C947" s="186"/>
      <c r="D947" s="186"/>
      <c r="E947" s="186"/>
      <c r="F947" s="186"/>
      <c r="G947" s="186"/>
      <c r="H947" s="186"/>
      <c r="I947" s="186"/>
      <c r="J947" s="186"/>
      <c r="K947" s="186"/>
      <c r="L947" s="186"/>
      <c r="M947" s="186"/>
      <c r="N947" s="186"/>
      <c r="O947" s="186"/>
      <c r="P947" s="186"/>
      <c r="Q947" s="186"/>
      <c r="R947" s="186"/>
      <c r="S947" s="186"/>
      <c r="T947" s="186"/>
      <c r="U947" s="186"/>
      <c r="V947" s="186"/>
      <c r="W947" s="186"/>
      <c r="X947" s="186"/>
      <c r="Y947" s="186"/>
      <c r="Z947" s="186"/>
    </row>
    <row r="948" spans="1:26" ht="12.75" customHeight="1" x14ac:dyDescent="0.25">
      <c r="A948" s="186"/>
      <c r="B948" s="186"/>
      <c r="C948" s="186"/>
      <c r="D948" s="186"/>
      <c r="E948" s="186"/>
      <c r="F948" s="186"/>
      <c r="G948" s="186"/>
      <c r="H948" s="186"/>
      <c r="I948" s="186"/>
      <c r="J948" s="186"/>
      <c r="K948" s="186"/>
      <c r="L948" s="186"/>
      <c r="M948" s="186"/>
      <c r="N948" s="186"/>
      <c r="O948" s="186"/>
      <c r="P948" s="186"/>
      <c r="Q948" s="186"/>
      <c r="R948" s="186"/>
      <c r="S948" s="186"/>
      <c r="T948" s="186"/>
      <c r="U948" s="186"/>
      <c r="V948" s="186"/>
      <c r="W948" s="186"/>
      <c r="X948" s="186"/>
      <c r="Y948" s="186"/>
      <c r="Z948" s="186"/>
    </row>
    <row r="949" spans="1:26" ht="12.75" customHeight="1" x14ac:dyDescent="0.25">
      <c r="A949" s="186"/>
      <c r="B949" s="186"/>
      <c r="C949" s="186"/>
      <c r="D949" s="186"/>
      <c r="E949" s="186"/>
      <c r="F949" s="186"/>
      <c r="G949" s="186"/>
      <c r="H949" s="186"/>
      <c r="I949" s="186"/>
      <c r="J949" s="186"/>
      <c r="K949" s="186"/>
      <c r="L949" s="186"/>
      <c r="M949" s="186"/>
      <c r="N949" s="186"/>
      <c r="O949" s="186"/>
      <c r="P949" s="186"/>
      <c r="Q949" s="186"/>
      <c r="R949" s="186"/>
      <c r="S949" s="186"/>
      <c r="T949" s="186"/>
      <c r="U949" s="186"/>
      <c r="V949" s="186"/>
      <c r="W949" s="186"/>
      <c r="X949" s="186"/>
      <c r="Y949" s="186"/>
      <c r="Z949" s="186"/>
    </row>
    <row r="950" spans="1:26" ht="12.75" customHeight="1" x14ac:dyDescent="0.25">
      <c r="A950" s="186"/>
      <c r="B950" s="186"/>
      <c r="C950" s="186"/>
      <c r="D950" s="186"/>
      <c r="E950" s="186"/>
      <c r="F950" s="186"/>
      <c r="G950" s="186"/>
      <c r="H950" s="186"/>
      <c r="I950" s="186"/>
      <c r="J950" s="186"/>
      <c r="K950" s="186"/>
      <c r="L950" s="186"/>
      <c r="M950" s="186"/>
      <c r="N950" s="186"/>
      <c r="O950" s="186"/>
      <c r="P950" s="186"/>
      <c r="Q950" s="186"/>
      <c r="R950" s="186"/>
      <c r="S950" s="186"/>
      <c r="T950" s="186"/>
      <c r="U950" s="186"/>
      <c r="V950" s="186"/>
      <c r="W950" s="186"/>
      <c r="X950" s="186"/>
      <c r="Y950" s="186"/>
      <c r="Z950" s="186"/>
    </row>
    <row r="951" spans="1:26" ht="12.75" customHeight="1" x14ac:dyDescent="0.25">
      <c r="A951" s="186"/>
      <c r="B951" s="186"/>
      <c r="C951" s="186"/>
      <c r="D951" s="186"/>
      <c r="E951" s="186"/>
      <c r="F951" s="186"/>
      <c r="G951" s="186"/>
      <c r="H951" s="186"/>
      <c r="I951" s="186"/>
      <c r="J951" s="186"/>
      <c r="K951" s="186"/>
      <c r="L951" s="186"/>
      <c r="M951" s="186"/>
      <c r="N951" s="186"/>
      <c r="O951" s="186"/>
      <c r="P951" s="186"/>
      <c r="Q951" s="186"/>
      <c r="R951" s="186"/>
      <c r="S951" s="186"/>
      <c r="T951" s="186"/>
      <c r="U951" s="186"/>
      <c r="V951" s="186"/>
      <c r="W951" s="186"/>
      <c r="X951" s="186"/>
      <c r="Y951" s="186"/>
      <c r="Z951" s="186"/>
    </row>
    <row r="952" spans="1:26" ht="12.75" customHeight="1" x14ac:dyDescent="0.25">
      <c r="A952" s="186"/>
      <c r="B952" s="186"/>
      <c r="C952" s="186"/>
      <c r="D952" s="186"/>
      <c r="E952" s="186"/>
      <c r="F952" s="186"/>
      <c r="G952" s="186"/>
      <c r="H952" s="186"/>
      <c r="I952" s="186"/>
      <c r="J952" s="186"/>
      <c r="K952" s="186"/>
      <c r="L952" s="186"/>
      <c r="M952" s="186"/>
      <c r="N952" s="186"/>
      <c r="O952" s="186"/>
      <c r="P952" s="186"/>
      <c r="Q952" s="186"/>
      <c r="R952" s="186"/>
      <c r="S952" s="186"/>
      <c r="T952" s="186"/>
      <c r="U952" s="186"/>
      <c r="V952" s="186"/>
      <c r="W952" s="186"/>
      <c r="X952" s="186"/>
      <c r="Y952" s="186"/>
      <c r="Z952" s="186"/>
    </row>
    <row r="953" spans="1:26" ht="12.75" customHeight="1" x14ac:dyDescent="0.25">
      <c r="A953" s="186"/>
      <c r="B953" s="186"/>
      <c r="C953" s="186"/>
      <c r="D953" s="186"/>
      <c r="E953" s="186"/>
      <c r="F953" s="186"/>
      <c r="G953" s="186"/>
      <c r="H953" s="186"/>
      <c r="I953" s="186"/>
      <c r="J953" s="186"/>
      <c r="K953" s="186"/>
      <c r="L953" s="186"/>
      <c r="M953" s="186"/>
      <c r="N953" s="186"/>
      <c r="O953" s="186"/>
      <c r="P953" s="186"/>
      <c r="Q953" s="186"/>
      <c r="R953" s="186"/>
      <c r="S953" s="186"/>
      <c r="T953" s="186"/>
      <c r="U953" s="186"/>
      <c r="V953" s="186"/>
      <c r="W953" s="186"/>
      <c r="X953" s="186"/>
      <c r="Y953" s="186"/>
      <c r="Z953" s="186"/>
    </row>
    <row r="954" spans="1:26" ht="12.75" customHeight="1" x14ac:dyDescent="0.25">
      <c r="A954" s="186"/>
      <c r="B954" s="186"/>
      <c r="C954" s="186"/>
      <c r="D954" s="186"/>
      <c r="E954" s="186"/>
      <c r="F954" s="186"/>
      <c r="G954" s="186"/>
      <c r="H954" s="186"/>
      <c r="I954" s="186"/>
      <c r="J954" s="186"/>
      <c r="K954" s="186"/>
      <c r="L954" s="186"/>
      <c r="M954" s="186"/>
      <c r="N954" s="186"/>
      <c r="O954" s="186"/>
      <c r="P954" s="186"/>
      <c r="Q954" s="186"/>
      <c r="R954" s="186"/>
      <c r="S954" s="186"/>
      <c r="T954" s="186"/>
      <c r="U954" s="186"/>
      <c r="V954" s="186"/>
      <c r="W954" s="186"/>
      <c r="X954" s="186"/>
      <c r="Y954" s="186"/>
      <c r="Z954" s="186"/>
    </row>
    <row r="955" spans="1:26" ht="12.75" customHeight="1" x14ac:dyDescent="0.25">
      <c r="A955" s="186"/>
      <c r="B955" s="186"/>
      <c r="C955" s="186"/>
      <c r="D955" s="186"/>
      <c r="E955" s="186"/>
      <c r="F955" s="186"/>
      <c r="G955" s="186"/>
      <c r="H955" s="186"/>
      <c r="I955" s="186"/>
      <c r="J955" s="186"/>
      <c r="K955" s="186"/>
      <c r="L955" s="186"/>
      <c r="M955" s="186"/>
      <c r="N955" s="186"/>
      <c r="O955" s="186"/>
      <c r="P955" s="186"/>
      <c r="Q955" s="186"/>
      <c r="R955" s="186"/>
      <c r="S955" s="186"/>
      <c r="T955" s="186"/>
      <c r="U955" s="186"/>
      <c r="V955" s="186"/>
      <c r="W955" s="186"/>
      <c r="X955" s="186"/>
      <c r="Y955" s="186"/>
      <c r="Z955" s="186"/>
    </row>
    <row r="956" spans="1:26" ht="12.75" customHeight="1" x14ac:dyDescent="0.25">
      <c r="A956" s="186"/>
      <c r="B956" s="186"/>
      <c r="C956" s="186"/>
      <c r="D956" s="186"/>
      <c r="E956" s="186"/>
      <c r="F956" s="186"/>
      <c r="G956" s="186"/>
      <c r="H956" s="186"/>
      <c r="I956" s="186"/>
      <c r="J956" s="186"/>
      <c r="K956" s="186"/>
      <c r="L956" s="186"/>
      <c r="M956" s="186"/>
      <c r="N956" s="186"/>
      <c r="O956" s="186"/>
      <c r="P956" s="186"/>
      <c r="Q956" s="186"/>
      <c r="R956" s="186"/>
      <c r="S956" s="186"/>
      <c r="T956" s="186"/>
      <c r="U956" s="186"/>
      <c r="V956" s="186"/>
      <c r="W956" s="186"/>
      <c r="X956" s="186"/>
      <c r="Y956" s="186"/>
      <c r="Z956" s="186"/>
    </row>
    <row r="957" spans="1:26" ht="12.75" customHeight="1" x14ac:dyDescent="0.25">
      <c r="A957" s="186"/>
      <c r="B957" s="186"/>
      <c r="C957" s="186"/>
      <c r="D957" s="186"/>
      <c r="E957" s="186"/>
      <c r="F957" s="186"/>
      <c r="G957" s="186"/>
      <c r="H957" s="186"/>
      <c r="I957" s="186"/>
      <c r="J957" s="186"/>
      <c r="K957" s="186"/>
      <c r="L957" s="186"/>
      <c r="M957" s="186"/>
      <c r="N957" s="186"/>
      <c r="O957" s="186"/>
      <c r="P957" s="186"/>
      <c r="Q957" s="186"/>
      <c r="R957" s="186"/>
      <c r="S957" s="186"/>
      <c r="T957" s="186"/>
      <c r="U957" s="186"/>
      <c r="V957" s="186"/>
      <c r="W957" s="186"/>
      <c r="X957" s="186"/>
      <c r="Y957" s="186"/>
      <c r="Z957" s="186"/>
    </row>
    <row r="958" spans="1:26" ht="12.75" customHeight="1" x14ac:dyDescent="0.25">
      <c r="A958" s="186"/>
      <c r="B958" s="186"/>
      <c r="C958" s="186"/>
      <c r="D958" s="186"/>
      <c r="E958" s="186"/>
      <c r="F958" s="186"/>
      <c r="G958" s="186"/>
      <c r="H958" s="186"/>
      <c r="I958" s="186"/>
      <c r="J958" s="186"/>
      <c r="K958" s="186"/>
      <c r="L958" s="186"/>
      <c r="M958" s="186"/>
      <c r="N958" s="186"/>
      <c r="O958" s="186"/>
      <c r="P958" s="186"/>
      <c r="Q958" s="186"/>
      <c r="R958" s="186"/>
      <c r="S958" s="186"/>
      <c r="T958" s="186"/>
      <c r="U958" s="186"/>
      <c r="V958" s="186"/>
      <c r="W958" s="186"/>
      <c r="X958" s="186"/>
      <c r="Y958" s="186"/>
      <c r="Z958" s="186"/>
    </row>
    <row r="959" spans="1:26" ht="12.75" customHeight="1" x14ac:dyDescent="0.25">
      <c r="A959" s="186"/>
      <c r="B959" s="186"/>
      <c r="C959" s="186"/>
      <c r="D959" s="186"/>
      <c r="E959" s="186"/>
      <c r="F959" s="186"/>
      <c r="G959" s="186"/>
      <c r="H959" s="186"/>
      <c r="I959" s="186"/>
      <c r="J959" s="186"/>
      <c r="K959" s="186"/>
      <c r="L959" s="186"/>
      <c r="M959" s="186"/>
      <c r="N959" s="186"/>
      <c r="O959" s="186"/>
      <c r="P959" s="186"/>
      <c r="Q959" s="186"/>
      <c r="R959" s="186"/>
      <c r="S959" s="186"/>
      <c r="T959" s="186"/>
      <c r="U959" s="186"/>
      <c r="V959" s="186"/>
      <c r="W959" s="186"/>
      <c r="X959" s="186"/>
      <c r="Y959" s="186"/>
      <c r="Z959" s="186"/>
    </row>
    <row r="960" spans="1:26" ht="12.75" customHeight="1" x14ac:dyDescent="0.25">
      <c r="A960" s="186"/>
      <c r="B960" s="186"/>
      <c r="C960" s="186"/>
      <c r="D960" s="186"/>
      <c r="E960" s="186"/>
      <c r="F960" s="186"/>
      <c r="G960" s="186"/>
      <c r="H960" s="186"/>
      <c r="I960" s="186"/>
      <c r="J960" s="186"/>
      <c r="K960" s="186"/>
      <c r="L960" s="186"/>
      <c r="M960" s="186"/>
      <c r="N960" s="186"/>
      <c r="O960" s="186"/>
      <c r="P960" s="186"/>
      <c r="Q960" s="186"/>
      <c r="R960" s="186"/>
      <c r="S960" s="186"/>
      <c r="T960" s="186"/>
      <c r="U960" s="186"/>
      <c r="V960" s="186"/>
      <c r="W960" s="186"/>
      <c r="X960" s="186"/>
      <c r="Y960" s="186"/>
      <c r="Z960" s="186"/>
    </row>
    <row r="961" spans="1:26" ht="12.75" customHeight="1" x14ac:dyDescent="0.25">
      <c r="A961" s="186"/>
      <c r="B961" s="186"/>
      <c r="C961" s="186"/>
      <c r="D961" s="186"/>
      <c r="E961" s="186"/>
      <c r="F961" s="186"/>
      <c r="G961" s="186"/>
      <c r="H961" s="186"/>
      <c r="I961" s="186"/>
      <c r="J961" s="186"/>
      <c r="K961" s="186"/>
      <c r="L961" s="186"/>
      <c r="M961" s="186"/>
      <c r="N961" s="186"/>
      <c r="O961" s="186"/>
      <c r="P961" s="186"/>
      <c r="Q961" s="186"/>
      <c r="R961" s="186"/>
      <c r="S961" s="186"/>
      <c r="T961" s="186"/>
      <c r="U961" s="186"/>
      <c r="V961" s="186"/>
      <c r="W961" s="186"/>
      <c r="X961" s="186"/>
      <c r="Y961" s="186"/>
      <c r="Z961" s="186"/>
    </row>
    <row r="962" spans="1:26" ht="12.75" customHeight="1" x14ac:dyDescent="0.25">
      <c r="A962" s="186"/>
      <c r="B962" s="186"/>
      <c r="C962" s="186"/>
      <c r="D962" s="186"/>
      <c r="E962" s="186"/>
      <c r="F962" s="186"/>
      <c r="G962" s="186"/>
      <c r="H962" s="186"/>
      <c r="I962" s="186"/>
      <c r="J962" s="186"/>
      <c r="K962" s="186"/>
      <c r="L962" s="186"/>
      <c r="M962" s="186"/>
      <c r="N962" s="186"/>
      <c r="O962" s="186"/>
      <c r="P962" s="186"/>
      <c r="Q962" s="186"/>
      <c r="R962" s="186"/>
      <c r="S962" s="186"/>
      <c r="T962" s="186"/>
      <c r="U962" s="186"/>
      <c r="V962" s="186"/>
      <c r="W962" s="186"/>
      <c r="X962" s="186"/>
      <c r="Y962" s="186"/>
      <c r="Z962" s="186"/>
    </row>
    <row r="963" spans="1:26" ht="12.75" customHeight="1" x14ac:dyDescent="0.25">
      <c r="A963" s="186"/>
      <c r="B963" s="186"/>
      <c r="C963" s="186"/>
      <c r="D963" s="186"/>
      <c r="E963" s="186"/>
      <c r="F963" s="186"/>
      <c r="G963" s="186"/>
      <c r="H963" s="186"/>
      <c r="I963" s="186"/>
      <c r="J963" s="186"/>
      <c r="K963" s="186"/>
      <c r="L963" s="186"/>
      <c r="M963" s="186"/>
      <c r="N963" s="186"/>
      <c r="O963" s="186"/>
      <c r="P963" s="186"/>
      <c r="Q963" s="186"/>
      <c r="R963" s="186"/>
      <c r="S963" s="186"/>
      <c r="T963" s="186"/>
      <c r="U963" s="186"/>
      <c r="V963" s="186"/>
      <c r="W963" s="186"/>
      <c r="X963" s="186"/>
      <c r="Y963" s="186"/>
      <c r="Z963" s="186"/>
    </row>
    <row r="964" spans="1:26" ht="12.75" customHeight="1" x14ac:dyDescent="0.25">
      <c r="A964" s="186"/>
      <c r="B964" s="186"/>
      <c r="C964" s="186"/>
      <c r="D964" s="186"/>
      <c r="E964" s="186"/>
      <c r="F964" s="186"/>
      <c r="G964" s="186"/>
      <c r="H964" s="186"/>
      <c r="I964" s="186"/>
      <c r="J964" s="186"/>
      <c r="K964" s="186"/>
      <c r="L964" s="186"/>
      <c r="M964" s="186"/>
      <c r="N964" s="186"/>
      <c r="O964" s="186"/>
      <c r="P964" s="186"/>
      <c r="Q964" s="186"/>
      <c r="R964" s="186"/>
      <c r="S964" s="186"/>
      <c r="T964" s="186"/>
      <c r="U964" s="186"/>
      <c r="V964" s="186"/>
      <c r="W964" s="186"/>
      <c r="X964" s="186"/>
      <c r="Y964" s="186"/>
      <c r="Z964" s="186"/>
    </row>
    <row r="965" spans="1:26" ht="12.75" customHeight="1" x14ac:dyDescent="0.25">
      <c r="A965" s="186"/>
      <c r="B965" s="186"/>
      <c r="C965" s="186"/>
      <c r="D965" s="186"/>
      <c r="E965" s="186"/>
      <c r="F965" s="186"/>
      <c r="G965" s="186"/>
      <c r="H965" s="186"/>
      <c r="I965" s="186"/>
      <c r="J965" s="186"/>
      <c r="K965" s="186"/>
      <c r="L965" s="186"/>
      <c r="M965" s="186"/>
      <c r="N965" s="186"/>
      <c r="O965" s="186"/>
      <c r="P965" s="186"/>
      <c r="Q965" s="186"/>
      <c r="R965" s="186"/>
      <c r="S965" s="186"/>
      <c r="T965" s="186"/>
      <c r="U965" s="186"/>
      <c r="V965" s="186"/>
      <c r="W965" s="186"/>
      <c r="X965" s="186"/>
      <c r="Y965" s="186"/>
      <c r="Z965" s="186"/>
    </row>
    <row r="966" spans="1:26" ht="12.75" customHeight="1" x14ac:dyDescent="0.25">
      <c r="A966" s="186"/>
      <c r="B966" s="186"/>
      <c r="C966" s="186"/>
      <c r="D966" s="186"/>
      <c r="E966" s="186"/>
      <c r="F966" s="186"/>
      <c r="G966" s="186"/>
      <c r="H966" s="186"/>
      <c r="I966" s="186"/>
      <c r="J966" s="186"/>
      <c r="K966" s="186"/>
      <c r="L966" s="186"/>
      <c r="M966" s="186"/>
      <c r="N966" s="186"/>
      <c r="O966" s="186"/>
      <c r="P966" s="186"/>
      <c r="Q966" s="186"/>
      <c r="R966" s="186"/>
      <c r="S966" s="186"/>
      <c r="T966" s="186"/>
      <c r="U966" s="186"/>
      <c r="V966" s="186"/>
      <c r="W966" s="186"/>
      <c r="X966" s="186"/>
      <c r="Y966" s="186"/>
      <c r="Z966" s="186"/>
    </row>
    <row r="967" spans="1:26" ht="12.75" customHeight="1" x14ac:dyDescent="0.25">
      <c r="A967" s="186"/>
      <c r="B967" s="186"/>
      <c r="C967" s="186"/>
      <c r="D967" s="186"/>
      <c r="E967" s="186"/>
      <c r="F967" s="186"/>
      <c r="G967" s="186"/>
      <c r="H967" s="186"/>
      <c r="I967" s="186"/>
      <c r="J967" s="186"/>
      <c r="K967" s="186"/>
      <c r="L967" s="186"/>
      <c r="M967" s="186"/>
      <c r="N967" s="186"/>
      <c r="O967" s="186"/>
      <c r="P967" s="186"/>
      <c r="Q967" s="186"/>
      <c r="R967" s="186"/>
      <c r="S967" s="186"/>
      <c r="T967" s="186"/>
      <c r="U967" s="186"/>
      <c r="V967" s="186"/>
      <c r="W967" s="186"/>
      <c r="X967" s="186"/>
      <c r="Y967" s="186"/>
      <c r="Z967" s="186"/>
    </row>
    <row r="968" spans="1:26" ht="12.75" customHeight="1" x14ac:dyDescent="0.25">
      <c r="A968" s="186"/>
      <c r="B968" s="186"/>
      <c r="C968" s="186"/>
      <c r="D968" s="186"/>
      <c r="E968" s="186"/>
      <c r="F968" s="186"/>
      <c r="G968" s="186"/>
      <c r="H968" s="186"/>
      <c r="I968" s="186"/>
      <c r="J968" s="186"/>
      <c r="K968" s="186"/>
      <c r="L968" s="186"/>
      <c r="M968" s="186"/>
      <c r="N968" s="186"/>
      <c r="O968" s="186"/>
      <c r="P968" s="186"/>
      <c r="Q968" s="186"/>
      <c r="R968" s="186"/>
      <c r="S968" s="186"/>
      <c r="T968" s="186"/>
      <c r="U968" s="186"/>
      <c r="V968" s="186"/>
      <c r="W968" s="186"/>
      <c r="X968" s="186"/>
      <c r="Y968" s="186"/>
      <c r="Z968" s="186"/>
    </row>
    <row r="969" spans="1:26" ht="12.75" customHeight="1" x14ac:dyDescent="0.25">
      <c r="A969" s="186"/>
      <c r="B969" s="186"/>
      <c r="C969" s="186"/>
      <c r="D969" s="186"/>
      <c r="E969" s="186"/>
      <c r="F969" s="186"/>
      <c r="G969" s="186"/>
      <c r="H969" s="186"/>
      <c r="I969" s="186"/>
      <c r="J969" s="186"/>
      <c r="K969" s="186"/>
      <c r="L969" s="186"/>
      <c r="M969" s="186"/>
      <c r="N969" s="186"/>
      <c r="O969" s="186"/>
      <c r="P969" s="186"/>
      <c r="Q969" s="186"/>
      <c r="R969" s="186"/>
      <c r="S969" s="186"/>
      <c r="T969" s="186"/>
      <c r="U969" s="186"/>
      <c r="V969" s="186"/>
      <c r="W969" s="186"/>
      <c r="X969" s="186"/>
      <c r="Y969" s="186"/>
      <c r="Z969" s="186"/>
    </row>
    <row r="970" spans="1:26" ht="12.75" customHeight="1" x14ac:dyDescent="0.25">
      <c r="A970" s="186"/>
      <c r="B970" s="186"/>
      <c r="C970" s="186"/>
      <c r="D970" s="186"/>
      <c r="E970" s="186"/>
      <c r="F970" s="186"/>
      <c r="G970" s="186"/>
      <c r="H970" s="186"/>
      <c r="I970" s="186"/>
      <c r="J970" s="186"/>
      <c r="K970" s="186"/>
      <c r="L970" s="186"/>
      <c r="M970" s="186"/>
      <c r="N970" s="186"/>
      <c r="O970" s="186"/>
      <c r="P970" s="186"/>
      <c r="Q970" s="186"/>
      <c r="R970" s="186"/>
      <c r="S970" s="186"/>
      <c r="T970" s="186"/>
      <c r="U970" s="186"/>
      <c r="V970" s="186"/>
      <c r="W970" s="186"/>
      <c r="X970" s="186"/>
      <c r="Y970" s="186"/>
      <c r="Z970" s="186"/>
    </row>
    <row r="971" spans="1:26" ht="12.75" customHeight="1" x14ac:dyDescent="0.25">
      <c r="A971" s="186"/>
      <c r="B971" s="186"/>
      <c r="C971" s="186"/>
      <c r="D971" s="186"/>
      <c r="E971" s="186"/>
      <c r="F971" s="186"/>
      <c r="G971" s="186"/>
      <c r="H971" s="186"/>
      <c r="I971" s="186"/>
      <c r="J971" s="186"/>
      <c r="K971" s="186"/>
      <c r="L971" s="186"/>
      <c r="M971" s="186"/>
      <c r="N971" s="186"/>
      <c r="O971" s="186"/>
      <c r="P971" s="186"/>
      <c r="Q971" s="186"/>
      <c r="R971" s="186"/>
      <c r="S971" s="186"/>
      <c r="T971" s="186"/>
      <c r="U971" s="186"/>
      <c r="V971" s="186"/>
      <c r="W971" s="186"/>
      <c r="X971" s="186"/>
      <c r="Y971" s="186"/>
      <c r="Z971" s="186"/>
    </row>
    <row r="972" spans="1:26" ht="12.75" customHeight="1" x14ac:dyDescent="0.25">
      <c r="A972" s="186"/>
      <c r="B972" s="186"/>
      <c r="C972" s="186"/>
      <c r="D972" s="186"/>
      <c r="E972" s="186"/>
      <c r="F972" s="186"/>
      <c r="G972" s="186"/>
      <c r="H972" s="186"/>
      <c r="I972" s="186"/>
      <c r="J972" s="186"/>
      <c r="K972" s="186"/>
      <c r="L972" s="186"/>
      <c r="M972" s="186"/>
      <c r="N972" s="186"/>
      <c r="O972" s="186"/>
      <c r="P972" s="186"/>
      <c r="Q972" s="186"/>
      <c r="R972" s="186"/>
      <c r="S972" s="186"/>
      <c r="T972" s="186"/>
      <c r="U972" s="186"/>
      <c r="V972" s="186"/>
      <c r="W972" s="186"/>
      <c r="X972" s="186"/>
      <c r="Y972" s="186"/>
      <c r="Z972" s="186"/>
    </row>
    <row r="973" spans="1:26" ht="12.75" customHeight="1" x14ac:dyDescent="0.25">
      <c r="A973" s="186"/>
      <c r="B973" s="186"/>
      <c r="C973" s="186"/>
      <c r="D973" s="186"/>
      <c r="E973" s="186"/>
      <c r="F973" s="186"/>
      <c r="G973" s="186"/>
      <c r="H973" s="186"/>
      <c r="I973" s="186"/>
      <c r="J973" s="186"/>
      <c r="K973" s="186"/>
      <c r="L973" s="186"/>
      <c r="M973" s="186"/>
      <c r="N973" s="186"/>
      <c r="O973" s="186"/>
      <c r="P973" s="186"/>
      <c r="Q973" s="186"/>
      <c r="R973" s="186"/>
      <c r="S973" s="186"/>
      <c r="T973" s="186"/>
      <c r="U973" s="186"/>
      <c r="V973" s="186"/>
      <c r="W973" s="186"/>
      <c r="X973" s="186"/>
      <c r="Y973" s="186"/>
      <c r="Z973" s="186"/>
    </row>
    <row r="974" spans="1:26" ht="12.75" customHeight="1" x14ac:dyDescent="0.25">
      <c r="A974" s="186"/>
      <c r="B974" s="186"/>
      <c r="C974" s="186"/>
      <c r="D974" s="186"/>
      <c r="E974" s="186"/>
      <c r="F974" s="186"/>
      <c r="G974" s="186"/>
      <c r="H974" s="186"/>
      <c r="I974" s="186"/>
      <c r="J974" s="186"/>
      <c r="K974" s="186"/>
      <c r="L974" s="186"/>
      <c r="M974" s="186"/>
      <c r="N974" s="186"/>
      <c r="O974" s="186"/>
      <c r="P974" s="186"/>
      <c r="Q974" s="186"/>
      <c r="R974" s="186"/>
      <c r="S974" s="186"/>
      <c r="T974" s="186"/>
      <c r="U974" s="186"/>
      <c r="V974" s="186"/>
      <c r="W974" s="186"/>
      <c r="X974" s="186"/>
      <c r="Y974" s="186"/>
      <c r="Z974" s="186"/>
    </row>
    <row r="975" spans="1:26" ht="12.75" customHeight="1" x14ac:dyDescent="0.25">
      <c r="A975" s="186"/>
      <c r="B975" s="186"/>
      <c r="C975" s="186"/>
      <c r="D975" s="186"/>
      <c r="E975" s="186"/>
      <c r="F975" s="186"/>
      <c r="G975" s="186"/>
      <c r="H975" s="186"/>
      <c r="I975" s="186"/>
      <c r="J975" s="186"/>
      <c r="K975" s="186"/>
      <c r="L975" s="186"/>
      <c r="M975" s="186"/>
      <c r="N975" s="186"/>
      <c r="O975" s="186"/>
      <c r="P975" s="186"/>
      <c r="Q975" s="186"/>
      <c r="R975" s="186"/>
      <c r="S975" s="186"/>
      <c r="T975" s="186"/>
      <c r="U975" s="186"/>
      <c r="V975" s="186"/>
      <c r="W975" s="186"/>
      <c r="X975" s="186"/>
      <c r="Y975" s="186"/>
      <c r="Z975" s="186"/>
    </row>
    <row r="976" spans="1:26" ht="12.75" customHeight="1" x14ac:dyDescent="0.25">
      <c r="A976" s="186"/>
      <c r="B976" s="186"/>
      <c r="C976" s="186"/>
      <c r="D976" s="186"/>
      <c r="E976" s="186"/>
      <c r="F976" s="186"/>
      <c r="G976" s="186"/>
      <c r="H976" s="186"/>
      <c r="I976" s="186"/>
      <c r="J976" s="186"/>
      <c r="K976" s="186"/>
      <c r="L976" s="186"/>
      <c r="M976" s="186"/>
      <c r="N976" s="186"/>
      <c r="O976" s="186"/>
      <c r="P976" s="186"/>
      <c r="Q976" s="186"/>
      <c r="R976" s="186"/>
      <c r="S976" s="186"/>
      <c r="T976" s="186"/>
      <c r="U976" s="186"/>
      <c r="V976" s="186"/>
      <c r="W976" s="186"/>
      <c r="X976" s="186"/>
      <c r="Y976" s="186"/>
      <c r="Z976" s="186"/>
    </row>
    <row r="977" spans="1:26" ht="12.75" customHeight="1" x14ac:dyDescent="0.25">
      <c r="A977" s="186"/>
      <c r="B977" s="186"/>
      <c r="C977" s="186"/>
      <c r="D977" s="186"/>
      <c r="E977" s="186"/>
      <c r="F977" s="186"/>
      <c r="G977" s="186"/>
      <c r="H977" s="186"/>
      <c r="I977" s="186"/>
      <c r="J977" s="186"/>
      <c r="K977" s="186"/>
      <c r="L977" s="186"/>
      <c r="M977" s="186"/>
      <c r="N977" s="186"/>
      <c r="O977" s="186"/>
      <c r="P977" s="186"/>
      <c r="Q977" s="186"/>
      <c r="R977" s="186"/>
      <c r="S977" s="186"/>
      <c r="T977" s="186"/>
      <c r="U977" s="186"/>
      <c r="V977" s="186"/>
      <c r="W977" s="186"/>
      <c r="X977" s="186"/>
      <c r="Y977" s="186"/>
      <c r="Z977" s="186"/>
    </row>
    <row r="978" spans="1:26" ht="12.75" customHeight="1" x14ac:dyDescent="0.25">
      <c r="A978" s="186"/>
      <c r="B978" s="186"/>
      <c r="C978" s="186"/>
      <c r="D978" s="186"/>
      <c r="E978" s="186"/>
      <c r="F978" s="186"/>
      <c r="G978" s="186"/>
      <c r="H978" s="186"/>
      <c r="I978" s="186"/>
      <c r="J978" s="186"/>
      <c r="K978" s="186"/>
      <c r="L978" s="186"/>
      <c r="M978" s="186"/>
      <c r="N978" s="186"/>
      <c r="O978" s="186"/>
      <c r="P978" s="186"/>
      <c r="Q978" s="186"/>
      <c r="R978" s="186"/>
      <c r="S978" s="186"/>
      <c r="T978" s="186"/>
      <c r="U978" s="186"/>
      <c r="V978" s="186"/>
      <c r="W978" s="186"/>
      <c r="X978" s="186"/>
      <c r="Y978" s="186"/>
      <c r="Z978" s="186"/>
    </row>
    <row r="979" spans="1:26" ht="12.75" customHeight="1" x14ac:dyDescent="0.25">
      <c r="A979" s="186"/>
      <c r="B979" s="186"/>
      <c r="C979" s="186"/>
      <c r="D979" s="186"/>
      <c r="E979" s="186"/>
      <c r="F979" s="186"/>
      <c r="G979" s="186"/>
      <c r="H979" s="186"/>
      <c r="I979" s="186"/>
      <c r="J979" s="186"/>
      <c r="K979" s="186"/>
      <c r="L979" s="186"/>
      <c r="M979" s="186"/>
      <c r="N979" s="186"/>
      <c r="O979" s="186"/>
      <c r="P979" s="186"/>
      <c r="Q979" s="186"/>
      <c r="R979" s="186"/>
      <c r="S979" s="186"/>
      <c r="T979" s="186"/>
      <c r="U979" s="186"/>
      <c r="V979" s="186"/>
      <c r="W979" s="186"/>
      <c r="X979" s="186"/>
      <c r="Y979" s="186"/>
      <c r="Z979" s="186"/>
    </row>
    <row r="980" spans="1:26" ht="12.75" customHeight="1" x14ac:dyDescent="0.25">
      <c r="A980" s="186"/>
      <c r="B980" s="186"/>
      <c r="C980" s="186"/>
      <c r="D980" s="186"/>
      <c r="E980" s="186"/>
      <c r="F980" s="186"/>
      <c r="G980" s="186"/>
      <c r="H980" s="186"/>
      <c r="I980" s="186"/>
      <c r="J980" s="186"/>
      <c r="K980" s="186"/>
      <c r="L980" s="186"/>
      <c r="M980" s="186"/>
      <c r="N980" s="186"/>
      <c r="O980" s="186"/>
      <c r="P980" s="186"/>
      <c r="Q980" s="186"/>
      <c r="R980" s="186"/>
      <c r="S980" s="186"/>
      <c r="T980" s="186"/>
      <c r="U980" s="186"/>
      <c r="V980" s="186"/>
      <c r="W980" s="186"/>
      <c r="X980" s="186"/>
      <c r="Y980" s="186"/>
      <c r="Z980" s="186"/>
    </row>
    <row r="981" spans="1:26" ht="12.75" customHeight="1" x14ac:dyDescent="0.25">
      <c r="A981" s="186"/>
      <c r="B981" s="186"/>
      <c r="C981" s="186"/>
      <c r="D981" s="186"/>
      <c r="E981" s="186"/>
      <c r="F981" s="186"/>
      <c r="G981" s="186"/>
      <c r="H981" s="186"/>
      <c r="I981" s="186"/>
      <c r="J981" s="186"/>
      <c r="K981" s="186"/>
      <c r="L981" s="186"/>
      <c r="M981" s="186"/>
      <c r="N981" s="186"/>
      <c r="O981" s="186"/>
      <c r="P981" s="186"/>
      <c r="Q981" s="186"/>
      <c r="R981" s="186"/>
      <c r="S981" s="186"/>
      <c r="T981" s="186"/>
      <c r="U981" s="186"/>
      <c r="V981" s="186"/>
      <c r="W981" s="186"/>
      <c r="X981" s="186"/>
      <c r="Y981" s="186"/>
      <c r="Z981" s="186"/>
    </row>
    <row r="982" spans="1:26" ht="12.75" customHeight="1" x14ac:dyDescent="0.25">
      <c r="A982" s="186"/>
      <c r="B982" s="186"/>
      <c r="C982" s="186"/>
      <c r="D982" s="186"/>
      <c r="E982" s="186"/>
      <c r="F982" s="186"/>
      <c r="G982" s="186"/>
      <c r="H982" s="186"/>
      <c r="I982" s="186"/>
      <c r="J982" s="186"/>
      <c r="K982" s="186"/>
      <c r="L982" s="186"/>
      <c r="M982" s="186"/>
      <c r="N982" s="186"/>
      <c r="O982" s="186"/>
      <c r="P982" s="186"/>
      <c r="Q982" s="186"/>
      <c r="R982" s="186"/>
      <c r="S982" s="186"/>
      <c r="T982" s="186"/>
      <c r="U982" s="186"/>
      <c r="V982" s="186"/>
      <c r="W982" s="186"/>
      <c r="X982" s="186"/>
      <c r="Y982" s="186"/>
      <c r="Z982" s="186"/>
    </row>
    <row r="983" spans="1:26" ht="12.75" customHeight="1" x14ac:dyDescent="0.25">
      <c r="A983" s="186"/>
      <c r="B983" s="186"/>
      <c r="C983" s="186"/>
      <c r="D983" s="186"/>
      <c r="E983" s="186"/>
      <c r="F983" s="186"/>
      <c r="G983" s="186"/>
      <c r="H983" s="186"/>
      <c r="I983" s="186"/>
      <c r="J983" s="186"/>
      <c r="K983" s="186"/>
      <c r="L983" s="186"/>
      <c r="M983" s="186"/>
      <c r="N983" s="186"/>
      <c r="O983" s="186"/>
      <c r="P983" s="186"/>
      <c r="Q983" s="186"/>
      <c r="R983" s="186"/>
      <c r="S983" s="186"/>
      <c r="T983" s="186"/>
      <c r="U983" s="186"/>
      <c r="V983" s="186"/>
      <c r="W983" s="186"/>
      <c r="X983" s="186"/>
      <c r="Y983" s="186"/>
      <c r="Z983" s="186"/>
    </row>
    <row r="984" spans="1:26" ht="12.75" customHeight="1" x14ac:dyDescent="0.25">
      <c r="A984" s="186"/>
      <c r="B984" s="186"/>
      <c r="C984" s="186"/>
      <c r="D984" s="186"/>
      <c r="E984" s="186"/>
      <c r="F984" s="186"/>
      <c r="G984" s="186"/>
      <c r="H984" s="186"/>
      <c r="I984" s="186"/>
      <c r="J984" s="186"/>
      <c r="K984" s="186"/>
      <c r="L984" s="186"/>
      <c r="M984" s="186"/>
      <c r="N984" s="186"/>
      <c r="O984" s="186"/>
      <c r="P984" s="186"/>
      <c r="Q984" s="186"/>
      <c r="R984" s="186"/>
      <c r="S984" s="186"/>
      <c r="T984" s="186"/>
      <c r="U984" s="186"/>
      <c r="V984" s="186"/>
      <c r="W984" s="186"/>
      <c r="X984" s="186"/>
      <c r="Y984" s="186"/>
      <c r="Z984" s="186"/>
    </row>
    <row r="985" spans="1:26" ht="12.75" customHeight="1" x14ac:dyDescent="0.25">
      <c r="A985" s="186"/>
      <c r="B985" s="186"/>
      <c r="C985" s="186"/>
      <c r="D985" s="186"/>
      <c r="E985" s="186"/>
      <c r="F985" s="186"/>
      <c r="G985" s="186"/>
      <c r="H985" s="186"/>
      <c r="I985" s="186"/>
      <c r="J985" s="186"/>
      <c r="K985" s="186"/>
      <c r="L985" s="186"/>
      <c r="M985" s="186"/>
      <c r="N985" s="186"/>
      <c r="O985" s="186"/>
      <c r="P985" s="186"/>
      <c r="Q985" s="186"/>
      <c r="R985" s="186"/>
      <c r="S985" s="186"/>
      <c r="T985" s="186"/>
      <c r="U985" s="186"/>
      <c r="V985" s="186"/>
      <c r="W985" s="186"/>
      <c r="X985" s="186"/>
      <c r="Y985" s="186"/>
      <c r="Z985" s="186"/>
    </row>
    <row r="986" spans="1:26" ht="12.75" customHeight="1" x14ac:dyDescent="0.25">
      <c r="A986" s="186"/>
      <c r="B986" s="186"/>
      <c r="C986" s="186"/>
      <c r="D986" s="186"/>
      <c r="E986" s="186"/>
      <c r="F986" s="186"/>
      <c r="G986" s="186"/>
      <c r="H986" s="186"/>
      <c r="I986" s="186"/>
      <c r="J986" s="186"/>
      <c r="K986" s="186"/>
      <c r="L986" s="186"/>
      <c r="M986" s="186"/>
      <c r="N986" s="186"/>
      <c r="O986" s="186"/>
      <c r="P986" s="186"/>
      <c r="Q986" s="186"/>
      <c r="R986" s="186"/>
      <c r="S986" s="186"/>
      <c r="T986" s="186"/>
      <c r="U986" s="186"/>
      <c r="V986" s="186"/>
      <c r="W986" s="186"/>
      <c r="X986" s="186"/>
      <c r="Y986" s="186"/>
      <c r="Z986" s="186"/>
    </row>
    <row r="987" spans="1:26" ht="12.75" customHeight="1" x14ac:dyDescent="0.25">
      <c r="A987" s="186"/>
      <c r="B987" s="186"/>
      <c r="C987" s="186"/>
      <c r="D987" s="186"/>
      <c r="E987" s="186"/>
      <c r="F987" s="186"/>
      <c r="G987" s="186"/>
      <c r="H987" s="186"/>
      <c r="I987" s="186"/>
      <c r="J987" s="186"/>
      <c r="K987" s="186"/>
      <c r="L987" s="186"/>
      <c r="M987" s="186"/>
      <c r="N987" s="186"/>
      <c r="O987" s="186"/>
      <c r="P987" s="186"/>
      <c r="Q987" s="186"/>
      <c r="R987" s="186"/>
      <c r="S987" s="186"/>
      <c r="T987" s="186"/>
      <c r="U987" s="186"/>
      <c r="V987" s="186"/>
      <c r="W987" s="186"/>
      <c r="X987" s="186"/>
      <c r="Y987" s="186"/>
      <c r="Z987" s="186"/>
    </row>
    <row r="988" spans="1:26" ht="12.75" customHeight="1" x14ac:dyDescent="0.25">
      <c r="A988" s="186"/>
      <c r="B988" s="186"/>
      <c r="C988" s="186"/>
      <c r="D988" s="186"/>
      <c r="E988" s="186"/>
      <c r="F988" s="186"/>
      <c r="G988" s="186"/>
      <c r="H988" s="186"/>
      <c r="I988" s="186"/>
      <c r="J988" s="186"/>
      <c r="K988" s="186"/>
      <c r="L988" s="186"/>
      <c r="M988" s="186"/>
      <c r="N988" s="186"/>
      <c r="O988" s="186"/>
      <c r="P988" s="186"/>
      <c r="Q988" s="186"/>
      <c r="R988" s="186"/>
      <c r="S988" s="186"/>
      <c r="T988" s="186"/>
      <c r="U988" s="186"/>
      <c r="V988" s="186"/>
      <c r="W988" s="186"/>
      <c r="X988" s="186"/>
      <c r="Y988" s="186"/>
      <c r="Z988" s="186"/>
    </row>
    <row r="989" spans="1:26" ht="12.75" customHeight="1" x14ac:dyDescent="0.25">
      <c r="A989" s="186"/>
      <c r="B989" s="186"/>
      <c r="C989" s="186"/>
      <c r="D989" s="186"/>
      <c r="E989" s="186"/>
      <c r="F989" s="186"/>
      <c r="G989" s="186"/>
      <c r="H989" s="186"/>
      <c r="I989" s="186"/>
      <c r="J989" s="186"/>
      <c r="K989" s="186"/>
      <c r="L989" s="186"/>
      <c r="M989" s="186"/>
      <c r="N989" s="186"/>
      <c r="O989" s="186"/>
      <c r="P989" s="186"/>
      <c r="Q989" s="186"/>
      <c r="R989" s="186"/>
      <c r="S989" s="186"/>
      <c r="T989" s="186"/>
      <c r="U989" s="186"/>
      <c r="V989" s="186"/>
      <c r="W989" s="186"/>
      <c r="X989" s="186"/>
      <c r="Y989" s="186"/>
      <c r="Z989" s="186"/>
    </row>
    <row r="990" spans="1:26" ht="12.75" customHeight="1" x14ac:dyDescent="0.25">
      <c r="A990" s="186"/>
      <c r="B990" s="186"/>
      <c r="C990" s="186"/>
      <c r="D990" s="186"/>
      <c r="E990" s="186"/>
      <c r="F990" s="186"/>
      <c r="G990" s="186"/>
      <c r="H990" s="186"/>
      <c r="I990" s="186"/>
      <c r="J990" s="186"/>
      <c r="K990" s="186"/>
      <c r="L990" s="186"/>
      <c r="M990" s="186"/>
      <c r="N990" s="186"/>
      <c r="O990" s="186"/>
      <c r="P990" s="186"/>
      <c r="Q990" s="186"/>
      <c r="R990" s="186"/>
      <c r="S990" s="186"/>
      <c r="T990" s="186"/>
      <c r="U990" s="186"/>
      <c r="V990" s="186"/>
      <c r="W990" s="186"/>
      <c r="X990" s="186"/>
      <c r="Y990" s="186"/>
      <c r="Z990" s="186"/>
    </row>
    <row r="991" spans="1:26" ht="12.75" customHeight="1" x14ac:dyDescent="0.25">
      <c r="A991" s="186"/>
      <c r="B991" s="186"/>
      <c r="C991" s="186"/>
      <c r="D991" s="186"/>
      <c r="E991" s="186"/>
      <c r="F991" s="186"/>
      <c r="G991" s="186"/>
      <c r="H991" s="186"/>
      <c r="I991" s="186"/>
      <c r="J991" s="186"/>
      <c r="K991" s="186"/>
      <c r="L991" s="186"/>
      <c r="M991" s="186"/>
      <c r="N991" s="186"/>
      <c r="O991" s="186"/>
      <c r="P991" s="186"/>
      <c r="Q991" s="186"/>
      <c r="R991" s="186"/>
      <c r="S991" s="186"/>
      <c r="T991" s="186"/>
      <c r="U991" s="186"/>
      <c r="V991" s="186"/>
      <c r="W991" s="186"/>
      <c r="X991" s="186"/>
      <c r="Y991" s="186"/>
      <c r="Z991" s="186"/>
    </row>
    <row r="992" spans="1:26" ht="12.75" customHeight="1" x14ac:dyDescent="0.25">
      <c r="A992" s="186"/>
      <c r="B992" s="186"/>
      <c r="C992" s="186"/>
      <c r="D992" s="186"/>
      <c r="E992" s="186"/>
      <c r="F992" s="186"/>
      <c r="G992" s="186"/>
      <c r="H992" s="186"/>
      <c r="I992" s="186"/>
      <c r="J992" s="186"/>
      <c r="K992" s="186"/>
      <c r="L992" s="186"/>
      <c r="M992" s="186"/>
      <c r="N992" s="186"/>
      <c r="O992" s="186"/>
      <c r="P992" s="186"/>
      <c r="Q992" s="186"/>
      <c r="R992" s="186"/>
      <c r="S992" s="186"/>
      <c r="T992" s="186"/>
      <c r="U992" s="186"/>
      <c r="V992" s="186"/>
      <c r="W992" s="186"/>
      <c r="X992" s="186"/>
      <c r="Y992" s="186"/>
      <c r="Z992" s="186"/>
    </row>
    <row r="993" spans="1:26" ht="12.75" customHeight="1" x14ac:dyDescent="0.25">
      <c r="A993" s="186"/>
      <c r="B993" s="186"/>
      <c r="C993" s="186"/>
      <c r="D993" s="186"/>
      <c r="E993" s="186"/>
      <c r="F993" s="186"/>
      <c r="G993" s="186"/>
      <c r="H993" s="186"/>
      <c r="I993" s="186"/>
      <c r="J993" s="186"/>
      <c r="K993" s="186"/>
      <c r="L993" s="186"/>
      <c r="M993" s="186"/>
      <c r="N993" s="186"/>
      <c r="O993" s="186"/>
      <c r="P993" s="186"/>
      <c r="Q993" s="186"/>
      <c r="R993" s="186"/>
      <c r="S993" s="186"/>
      <c r="T993" s="186"/>
      <c r="U993" s="186"/>
      <c r="V993" s="186"/>
      <c r="W993" s="186"/>
      <c r="X993" s="186"/>
      <c r="Y993" s="186"/>
      <c r="Z993" s="186"/>
    </row>
    <row r="994" spans="1:26" ht="12.75" customHeight="1" x14ac:dyDescent="0.25">
      <c r="A994" s="186"/>
      <c r="B994" s="186"/>
      <c r="C994" s="186"/>
      <c r="D994" s="186"/>
      <c r="E994" s="186"/>
      <c r="F994" s="186"/>
      <c r="G994" s="186"/>
      <c r="H994" s="186"/>
      <c r="I994" s="186"/>
      <c r="J994" s="186"/>
      <c r="K994" s="186"/>
      <c r="L994" s="186"/>
      <c r="M994" s="186"/>
      <c r="N994" s="186"/>
      <c r="O994" s="186"/>
      <c r="P994" s="186"/>
      <c r="Q994" s="186"/>
      <c r="R994" s="186"/>
      <c r="S994" s="186"/>
      <c r="T994" s="186"/>
      <c r="U994" s="186"/>
      <c r="V994" s="186"/>
      <c r="W994" s="186"/>
      <c r="X994" s="186"/>
      <c r="Y994" s="186"/>
      <c r="Z994" s="186"/>
    </row>
    <row r="995" spans="1:26" ht="12.75" customHeight="1" x14ac:dyDescent="0.25">
      <c r="A995" s="186"/>
      <c r="B995" s="186"/>
      <c r="C995" s="186"/>
      <c r="D995" s="186"/>
      <c r="E995" s="186"/>
      <c r="F995" s="186"/>
      <c r="G995" s="186"/>
      <c r="H995" s="186"/>
      <c r="I995" s="186"/>
      <c r="J995" s="186"/>
      <c r="K995" s="186"/>
      <c r="L995" s="186"/>
      <c r="M995" s="186"/>
      <c r="N995" s="186"/>
      <c r="O995" s="186"/>
      <c r="P995" s="186"/>
      <c r="Q995" s="186"/>
      <c r="R995" s="186"/>
      <c r="S995" s="186"/>
      <c r="T995" s="186"/>
      <c r="U995" s="186"/>
      <c r="V995" s="186"/>
      <c r="W995" s="186"/>
      <c r="X995" s="186"/>
      <c r="Y995" s="186"/>
      <c r="Z995" s="186"/>
    </row>
    <row r="996" spans="1:26" ht="12.75" customHeight="1" x14ac:dyDescent="0.25">
      <c r="A996" s="186"/>
      <c r="B996" s="186"/>
      <c r="C996" s="186"/>
      <c r="D996" s="186"/>
      <c r="E996" s="186"/>
      <c r="F996" s="186"/>
      <c r="G996" s="186"/>
      <c r="H996" s="186"/>
      <c r="I996" s="186"/>
      <c r="J996" s="186"/>
      <c r="K996" s="186"/>
      <c r="L996" s="186"/>
      <c r="M996" s="186"/>
      <c r="N996" s="186"/>
      <c r="O996" s="186"/>
      <c r="P996" s="186"/>
      <c r="Q996" s="186"/>
      <c r="R996" s="186"/>
      <c r="S996" s="186"/>
      <c r="T996" s="186"/>
      <c r="U996" s="186"/>
      <c r="V996" s="186"/>
      <c r="W996" s="186"/>
      <c r="X996" s="186"/>
      <c r="Y996" s="186"/>
      <c r="Z996" s="186"/>
    </row>
    <row r="997" spans="1:26" ht="12.75" customHeight="1" x14ac:dyDescent="0.25">
      <c r="A997" s="186"/>
      <c r="B997" s="186"/>
      <c r="C997" s="186"/>
      <c r="D997" s="186"/>
      <c r="E997" s="186"/>
      <c r="F997" s="186"/>
      <c r="G997" s="186"/>
      <c r="H997" s="186"/>
      <c r="I997" s="186"/>
      <c r="J997" s="186"/>
      <c r="K997" s="186"/>
      <c r="L997" s="186"/>
      <c r="M997" s="186"/>
      <c r="N997" s="186"/>
      <c r="O997" s="186"/>
      <c r="P997" s="186"/>
      <c r="Q997" s="186"/>
      <c r="R997" s="186"/>
      <c r="S997" s="186"/>
      <c r="T997" s="186"/>
      <c r="U997" s="186"/>
      <c r="V997" s="186"/>
      <c r="W997" s="186"/>
      <c r="X997" s="186"/>
      <c r="Y997" s="186"/>
      <c r="Z997" s="186"/>
    </row>
    <row r="998" spans="1:26" ht="12.75" customHeight="1" x14ac:dyDescent="0.25">
      <c r="A998" s="186"/>
      <c r="B998" s="186"/>
      <c r="C998" s="186"/>
      <c r="D998" s="186"/>
      <c r="E998" s="186"/>
      <c r="F998" s="186"/>
      <c r="G998" s="186"/>
      <c r="H998" s="186"/>
      <c r="I998" s="186"/>
      <c r="J998" s="186"/>
      <c r="K998" s="186"/>
      <c r="L998" s="186"/>
      <c r="M998" s="186"/>
      <c r="N998" s="186"/>
      <c r="O998" s="186"/>
      <c r="P998" s="186"/>
      <c r="Q998" s="186"/>
      <c r="R998" s="186"/>
      <c r="S998" s="186"/>
      <c r="T998" s="186"/>
      <c r="U998" s="186"/>
      <c r="V998" s="186"/>
      <c r="W998" s="186"/>
      <c r="X998" s="186"/>
      <c r="Y998" s="186"/>
      <c r="Z998" s="186"/>
    </row>
    <row r="999" spans="1:26" ht="12.75" customHeight="1" x14ac:dyDescent="0.25">
      <c r="A999" s="186"/>
      <c r="B999" s="186"/>
      <c r="C999" s="186"/>
      <c r="D999" s="186"/>
      <c r="E999" s="186"/>
      <c r="F999" s="186"/>
      <c r="G999" s="186"/>
      <c r="H999" s="186"/>
      <c r="I999" s="186"/>
      <c r="J999" s="186"/>
      <c r="K999" s="186"/>
      <c r="L999" s="186"/>
      <c r="M999" s="186"/>
      <c r="N999" s="186"/>
      <c r="O999" s="186"/>
      <c r="P999" s="186"/>
      <c r="Q999" s="186"/>
      <c r="R999" s="186"/>
      <c r="S999" s="186"/>
      <c r="T999" s="186"/>
      <c r="U999" s="186"/>
      <c r="V999" s="186"/>
      <c r="W999" s="186"/>
      <c r="X999" s="186"/>
      <c r="Y999" s="186"/>
      <c r="Z999" s="186"/>
    </row>
    <row r="1000" spans="1:26" ht="12.75" customHeight="1" x14ac:dyDescent="0.25">
      <c r="A1000" s="186"/>
      <c r="B1000" s="186"/>
      <c r="C1000" s="186"/>
      <c r="D1000" s="186"/>
      <c r="E1000" s="186"/>
      <c r="F1000" s="186"/>
      <c r="G1000" s="186"/>
      <c r="H1000" s="186"/>
      <c r="I1000" s="186"/>
      <c r="J1000" s="186"/>
      <c r="K1000" s="186"/>
      <c r="L1000" s="186"/>
      <c r="M1000" s="186"/>
      <c r="N1000" s="186"/>
      <c r="O1000" s="186"/>
      <c r="P1000" s="186"/>
      <c r="Q1000" s="186"/>
      <c r="R1000" s="186"/>
      <c r="S1000" s="186"/>
      <c r="T1000" s="186"/>
      <c r="U1000" s="186"/>
      <c r="V1000" s="186"/>
      <c r="W1000" s="186"/>
      <c r="X1000" s="186"/>
      <c r="Y1000" s="186"/>
      <c r="Z1000" s="186"/>
    </row>
  </sheetData>
  <mergeCells count="6">
    <mergeCell ref="A25:E25"/>
    <mergeCell ref="A1:J1"/>
    <mergeCell ref="A2:H2"/>
    <mergeCell ref="I2:J2"/>
    <mergeCell ref="A18:B18"/>
    <mergeCell ref="A24:E24"/>
  </mergeCells>
  <printOptions horizontalCentered="1"/>
  <pageMargins left="0" right="0" top="0.78740157480314965" bottom="0.78740157480314965" header="0" footer="0"/>
  <pageSetup paperSize="8" scale="94"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Z1000"/>
  <sheetViews>
    <sheetView showGridLines="0" tabSelected="1" zoomScale="85" zoomScaleNormal="85" workbookViewId="0">
      <selection activeCell="I28" sqref="I28"/>
    </sheetView>
  </sheetViews>
  <sheetFormatPr defaultColWidth="12.625" defaultRowHeight="15" customHeight="1" x14ac:dyDescent="0.25"/>
  <cols>
    <col min="1" max="1" width="7.75" style="187" customWidth="1"/>
    <col min="2" max="2" width="72.125" style="187" customWidth="1"/>
    <col min="3" max="3" width="14" style="187" customWidth="1"/>
    <col min="4" max="4" width="9.25" style="187" customWidth="1"/>
    <col min="5" max="5" width="10.625" style="187" customWidth="1"/>
    <col min="6" max="6" width="12.375" style="187" customWidth="1"/>
    <col min="7" max="7" width="11" style="187" customWidth="1"/>
    <col min="8" max="8" width="12" style="187" customWidth="1"/>
    <col min="9" max="9" width="17.75" style="187" customWidth="1"/>
    <col min="10" max="10" width="33" style="187" customWidth="1"/>
    <col min="11" max="26" width="8" style="187" customWidth="1"/>
    <col min="27" max="16384" width="12.625" style="187"/>
  </cols>
  <sheetData>
    <row r="1" spans="1:26" ht="19.5" customHeight="1" x14ac:dyDescent="0.25">
      <c r="A1" s="392" t="s">
        <v>1449</v>
      </c>
      <c r="B1" s="393"/>
      <c r="C1" s="393"/>
      <c r="D1" s="393"/>
      <c r="E1" s="393"/>
      <c r="F1" s="393"/>
      <c r="G1" s="393"/>
      <c r="H1" s="393"/>
      <c r="I1" s="393"/>
      <c r="J1" s="394"/>
      <c r="K1" s="186"/>
      <c r="L1" s="186"/>
      <c r="M1" s="186"/>
      <c r="N1" s="186"/>
      <c r="O1" s="186"/>
      <c r="P1" s="186"/>
      <c r="Q1" s="186"/>
      <c r="R1" s="186"/>
      <c r="S1" s="186"/>
      <c r="T1" s="186"/>
      <c r="U1" s="186"/>
      <c r="V1" s="186"/>
      <c r="W1" s="186"/>
      <c r="X1" s="186"/>
      <c r="Y1" s="186"/>
      <c r="Z1" s="186"/>
    </row>
    <row r="2" spans="1:26" ht="12.75" customHeight="1" x14ac:dyDescent="0.25">
      <c r="A2" s="395" t="s">
        <v>1450</v>
      </c>
      <c r="B2" s="396"/>
      <c r="C2" s="396"/>
      <c r="D2" s="396"/>
      <c r="E2" s="396"/>
      <c r="F2" s="396"/>
      <c r="G2" s="396"/>
      <c r="H2" s="397"/>
      <c r="I2" s="398" t="s">
        <v>1451</v>
      </c>
      <c r="J2" s="394"/>
      <c r="K2" s="186"/>
      <c r="L2" s="186"/>
      <c r="M2" s="186"/>
      <c r="N2" s="186"/>
      <c r="O2" s="186"/>
      <c r="P2" s="186"/>
      <c r="Q2" s="186"/>
      <c r="R2" s="186"/>
      <c r="S2" s="186"/>
      <c r="T2" s="186"/>
      <c r="U2" s="186"/>
      <c r="V2" s="186"/>
      <c r="W2" s="186"/>
      <c r="X2" s="186"/>
      <c r="Y2" s="186"/>
      <c r="Z2" s="186"/>
    </row>
    <row r="3" spans="1:26" ht="57.75" customHeight="1" x14ac:dyDescent="0.25">
      <c r="A3" s="188" t="s">
        <v>1412</v>
      </c>
      <c r="B3" s="189" t="s">
        <v>1401</v>
      </c>
      <c r="C3" s="190" t="s">
        <v>1413</v>
      </c>
      <c r="D3" s="190" t="s">
        <v>1414</v>
      </c>
      <c r="E3" s="191" t="s">
        <v>1415</v>
      </c>
      <c r="F3" s="192" t="s">
        <v>1416</v>
      </c>
      <c r="G3" s="192" t="s">
        <v>1417</v>
      </c>
      <c r="H3" s="193" t="s">
        <v>1418</v>
      </c>
      <c r="I3" s="194" t="s">
        <v>1419</v>
      </c>
      <c r="J3" s="195" t="s">
        <v>1420</v>
      </c>
      <c r="K3" s="186"/>
      <c r="L3" s="186"/>
      <c r="M3" s="186"/>
      <c r="N3" s="186"/>
      <c r="O3" s="186"/>
      <c r="P3" s="186"/>
      <c r="Q3" s="186"/>
      <c r="R3" s="186"/>
      <c r="S3" s="186"/>
      <c r="T3" s="186"/>
      <c r="U3" s="186"/>
      <c r="V3" s="186"/>
      <c r="W3" s="186"/>
      <c r="X3" s="186"/>
      <c r="Y3" s="186"/>
      <c r="Z3" s="186"/>
    </row>
    <row r="4" spans="1:26" ht="12.75" customHeight="1" x14ac:dyDescent="0.25">
      <c r="A4" s="196">
        <v>1</v>
      </c>
      <c r="B4" s="245" t="s">
        <v>1421</v>
      </c>
      <c r="C4" s="246"/>
      <c r="D4" s="246"/>
      <c r="E4" s="246"/>
      <c r="F4" s="246"/>
      <c r="G4" s="246"/>
      <c r="H4" s="247"/>
      <c r="I4" s="247"/>
      <c r="J4" s="200"/>
      <c r="K4" s="186"/>
      <c r="L4" s="186"/>
      <c r="M4" s="186"/>
      <c r="N4" s="186"/>
      <c r="O4" s="186"/>
      <c r="P4" s="186"/>
      <c r="Q4" s="186"/>
      <c r="R4" s="186"/>
      <c r="S4" s="186"/>
      <c r="T4" s="186"/>
      <c r="U4" s="186"/>
      <c r="V4" s="186"/>
      <c r="W4" s="186"/>
      <c r="X4" s="186"/>
      <c r="Y4" s="186"/>
      <c r="Z4" s="186"/>
    </row>
    <row r="5" spans="1:26" ht="28.5" customHeight="1" x14ac:dyDescent="0.25">
      <c r="A5" s="248" t="s">
        <v>1422</v>
      </c>
      <c r="B5" s="202" t="s">
        <v>1423</v>
      </c>
      <c r="C5" s="249">
        <v>1</v>
      </c>
      <c r="D5" s="250">
        <v>112.5</v>
      </c>
      <c r="E5" s="249">
        <v>50</v>
      </c>
      <c r="F5" s="249">
        <f t="shared" ref="F5:F10" si="0">(D5/E5)*C5</f>
        <v>2.25</v>
      </c>
      <c r="G5" s="205">
        <v>468.64890000000003</v>
      </c>
      <c r="H5" s="206">
        <f t="shared" ref="H5:H10" si="1">G5*F5</f>
        <v>1054.4600250000001</v>
      </c>
      <c r="I5" s="250" t="s">
        <v>1424</v>
      </c>
      <c r="J5" s="251" t="s">
        <v>1425</v>
      </c>
      <c r="K5" s="186"/>
      <c r="L5" s="186"/>
      <c r="M5" s="186"/>
      <c r="N5" s="186"/>
      <c r="O5" s="186"/>
      <c r="P5" s="186"/>
      <c r="Q5" s="186"/>
      <c r="R5" s="186"/>
      <c r="S5" s="186"/>
      <c r="T5" s="186"/>
      <c r="U5" s="186"/>
      <c r="V5" s="186"/>
      <c r="W5" s="186"/>
      <c r="X5" s="186"/>
      <c r="Y5" s="186"/>
      <c r="Z5" s="186"/>
    </row>
    <row r="6" spans="1:26" ht="26.25" customHeight="1" x14ac:dyDescent="0.25">
      <c r="A6" s="248" t="s">
        <v>1426</v>
      </c>
      <c r="B6" s="202" t="s">
        <v>1427</v>
      </c>
      <c r="C6" s="203">
        <v>1</v>
      </c>
      <c r="D6" s="204">
        <v>112.5</v>
      </c>
      <c r="E6" s="203">
        <v>50</v>
      </c>
      <c r="F6" s="203">
        <f t="shared" si="0"/>
        <v>2.25</v>
      </c>
      <c r="G6" s="205">
        <f>G5</f>
        <v>468.64890000000003</v>
      </c>
      <c r="H6" s="206">
        <f t="shared" si="1"/>
        <v>1054.4600250000001</v>
      </c>
      <c r="I6" s="207" t="s">
        <v>1424</v>
      </c>
      <c r="J6" s="208" t="s">
        <v>1425</v>
      </c>
      <c r="K6" s="186"/>
      <c r="L6" s="186"/>
      <c r="M6" s="186"/>
      <c r="N6" s="186"/>
      <c r="O6" s="186"/>
      <c r="P6" s="186"/>
      <c r="Q6" s="186"/>
      <c r="R6" s="186"/>
      <c r="S6" s="186"/>
      <c r="T6" s="186"/>
      <c r="U6" s="186"/>
      <c r="V6" s="186"/>
      <c r="W6" s="186"/>
      <c r="X6" s="186"/>
      <c r="Y6" s="186"/>
      <c r="Z6" s="186"/>
    </row>
    <row r="7" spans="1:26" ht="27.75" customHeight="1" x14ac:dyDescent="0.25">
      <c r="A7" s="248" t="s">
        <v>1428</v>
      </c>
      <c r="B7" s="202" t="s">
        <v>1429</v>
      </c>
      <c r="C7" s="203">
        <v>1</v>
      </c>
      <c r="D7" s="204">
        <v>112.5</v>
      </c>
      <c r="E7" s="203">
        <v>50</v>
      </c>
      <c r="F7" s="203">
        <f t="shared" si="0"/>
        <v>2.25</v>
      </c>
      <c r="G7" s="205">
        <f>G5</f>
        <v>468.64890000000003</v>
      </c>
      <c r="H7" s="206">
        <f t="shared" si="1"/>
        <v>1054.4600250000001</v>
      </c>
      <c r="I7" s="207" t="s">
        <v>1424</v>
      </c>
      <c r="J7" s="208" t="s">
        <v>1425</v>
      </c>
      <c r="K7" s="186"/>
      <c r="L7" s="186"/>
      <c r="M7" s="186"/>
      <c r="N7" s="186"/>
      <c r="O7" s="186"/>
      <c r="P7" s="186"/>
      <c r="Q7" s="186"/>
      <c r="R7" s="186"/>
      <c r="S7" s="186"/>
      <c r="T7" s="186"/>
      <c r="U7" s="186"/>
      <c r="V7" s="186"/>
      <c r="W7" s="186"/>
      <c r="X7" s="186"/>
      <c r="Y7" s="186"/>
      <c r="Z7" s="186"/>
    </row>
    <row r="8" spans="1:26" ht="12.75" customHeight="1" x14ac:dyDescent="0.25">
      <c r="A8" s="248" t="s">
        <v>1430</v>
      </c>
      <c r="B8" s="202" t="s">
        <v>1040</v>
      </c>
      <c r="C8" s="203">
        <v>1</v>
      </c>
      <c r="D8" s="204">
        <v>112.5</v>
      </c>
      <c r="E8" s="203">
        <v>50</v>
      </c>
      <c r="F8" s="203">
        <f t="shared" si="0"/>
        <v>2.25</v>
      </c>
      <c r="G8" s="205">
        <f>G5</f>
        <v>468.64890000000003</v>
      </c>
      <c r="H8" s="206">
        <f t="shared" si="1"/>
        <v>1054.4600250000001</v>
      </c>
      <c r="I8" s="207" t="s">
        <v>1424</v>
      </c>
      <c r="J8" s="208" t="s">
        <v>1425</v>
      </c>
      <c r="K8" s="186"/>
      <c r="L8" s="186"/>
      <c r="M8" s="186"/>
      <c r="N8" s="186"/>
      <c r="O8" s="186"/>
      <c r="P8" s="186"/>
      <c r="Q8" s="186"/>
      <c r="R8" s="186"/>
      <c r="S8" s="186"/>
      <c r="T8" s="186"/>
      <c r="U8" s="186"/>
      <c r="V8" s="186"/>
      <c r="W8" s="186"/>
      <c r="X8" s="186"/>
      <c r="Y8" s="186"/>
      <c r="Z8" s="186"/>
    </row>
    <row r="9" spans="1:26" ht="34.5" customHeight="1" x14ac:dyDescent="0.25">
      <c r="A9" s="248" t="s">
        <v>1431</v>
      </c>
      <c r="B9" s="202" t="s">
        <v>1432</v>
      </c>
      <c r="C9" s="203">
        <v>1</v>
      </c>
      <c r="D9" s="204">
        <v>112.5</v>
      </c>
      <c r="E9" s="203">
        <v>50</v>
      </c>
      <c r="F9" s="203">
        <f t="shared" si="0"/>
        <v>2.25</v>
      </c>
      <c r="G9" s="205">
        <f>G5</f>
        <v>468.64890000000003</v>
      </c>
      <c r="H9" s="206">
        <f t="shared" si="1"/>
        <v>1054.4600250000001</v>
      </c>
      <c r="I9" s="207" t="s">
        <v>1424</v>
      </c>
      <c r="J9" s="208" t="s">
        <v>1425</v>
      </c>
      <c r="K9" s="186"/>
      <c r="L9" s="186"/>
      <c r="M9" s="186"/>
      <c r="N9" s="186"/>
      <c r="O9" s="186"/>
      <c r="P9" s="186"/>
      <c r="Q9" s="186"/>
      <c r="R9" s="186"/>
      <c r="S9" s="186"/>
      <c r="T9" s="186"/>
      <c r="U9" s="186"/>
      <c r="V9" s="186"/>
      <c r="W9" s="186"/>
      <c r="X9" s="186"/>
      <c r="Y9" s="186"/>
      <c r="Z9" s="186"/>
    </row>
    <row r="10" spans="1:26" ht="23.25" customHeight="1" x14ac:dyDescent="0.25">
      <c r="A10" s="248" t="s">
        <v>1433</v>
      </c>
      <c r="B10" s="202" t="s">
        <v>1434</v>
      </c>
      <c r="C10" s="203">
        <v>1</v>
      </c>
      <c r="D10" s="204">
        <v>112.5</v>
      </c>
      <c r="E10" s="203">
        <v>50</v>
      </c>
      <c r="F10" s="203">
        <f t="shared" si="0"/>
        <v>2.25</v>
      </c>
      <c r="G10" s="205">
        <f>G5</f>
        <v>468.64890000000003</v>
      </c>
      <c r="H10" s="206">
        <f t="shared" si="1"/>
        <v>1054.4600250000001</v>
      </c>
      <c r="I10" s="207" t="s">
        <v>1424</v>
      </c>
      <c r="J10" s="208" t="s">
        <v>1425</v>
      </c>
      <c r="K10" s="186"/>
      <c r="L10" s="186"/>
      <c r="M10" s="186"/>
      <c r="N10" s="186"/>
      <c r="O10" s="186"/>
      <c r="P10" s="186"/>
      <c r="Q10" s="186"/>
      <c r="R10" s="186"/>
      <c r="S10" s="186"/>
      <c r="T10" s="186"/>
      <c r="U10" s="186"/>
      <c r="V10" s="186"/>
      <c r="W10" s="186"/>
      <c r="X10" s="186"/>
      <c r="Y10" s="186"/>
      <c r="Z10" s="186"/>
    </row>
    <row r="11" spans="1:26" ht="23.25" customHeight="1" x14ac:dyDescent="0.25">
      <c r="A11" s="209"/>
      <c r="B11" s="210" t="s">
        <v>1435</v>
      </c>
      <c r="C11" s="211"/>
      <c r="D11" s="211"/>
      <c r="E11" s="212"/>
      <c r="F11" s="212"/>
      <c r="G11" s="213"/>
      <c r="H11" s="214">
        <f>SUM(H5:H10)</f>
        <v>6326.760150000001</v>
      </c>
      <c r="I11" s="199"/>
      <c r="J11" s="200"/>
      <c r="K11" s="186"/>
      <c r="L11" s="186"/>
      <c r="M11" s="186"/>
      <c r="N11" s="186"/>
      <c r="O11" s="186"/>
      <c r="P11" s="186"/>
      <c r="Q11" s="186"/>
      <c r="R11" s="186"/>
      <c r="S11" s="186"/>
      <c r="T11" s="186"/>
      <c r="U11" s="186"/>
      <c r="V11" s="186"/>
      <c r="W11" s="186"/>
      <c r="X11" s="186"/>
      <c r="Y11" s="186"/>
      <c r="Z11" s="186"/>
    </row>
    <row r="12" spans="1:26" ht="12.75" customHeight="1" x14ac:dyDescent="0.25">
      <c r="A12" s="215">
        <v>2</v>
      </c>
      <c r="B12" s="216" t="s">
        <v>1436</v>
      </c>
      <c r="C12" s="211"/>
      <c r="D12" s="211"/>
      <c r="E12" s="217"/>
      <c r="F12" s="217"/>
      <c r="G12" s="213"/>
      <c r="H12" s="199"/>
      <c r="I12" s="199"/>
      <c r="J12" s="200"/>
      <c r="K12" s="186"/>
      <c r="L12" s="186"/>
      <c r="M12" s="186"/>
      <c r="N12" s="186"/>
      <c r="O12" s="186"/>
      <c r="P12" s="186"/>
      <c r="Q12" s="186"/>
      <c r="R12" s="186"/>
      <c r="S12" s="186"/>
      <c r="T12" s="186"/>
      <c r="U12" s="186"/>
      <c r="V12" s="186"/>
      <c r="W12" s="186"/>
      <c r="X12" s="186"/>
      <c r="Y12" s="186"/>
      <c r="Z12" s="186"/>
    </row>
    <row r="13" spans="1:26" ht="80.25" customHeight="1" x14ac:dyDescent="0.25">
      <c r="A13" s="201" t="s">
        <v>1437</v>
      </c>
      <c r="B13" s="202" t="s">
        <v>1438</v>
      </c>
      <c r="C13" s="203">
        <v>1</v>
      </c>
      <c r="D13" s="204">
        <v>112.5</v>
      </c>
      <c r="E13" s="203">
        <v>50</v>
      </c>
      <c r="F13" s="203">
        <f>(D13/E13)*C13</f>
        <v>2.25</v>
      </c>
      <c r="G13" s="218">
        <v>372.89</v>
      </c>
      <c r="H13" s="219">
        <f>G13*F13</f>
        <v>839.00249999999994</v>
      </c>
      <c r="I13" s="220" t="s">
        <v>1439</v>
      </c>
      <c r="J13" s="221" t="s">
        <v>1440</v>
      </c>
      <c r="K13" s="186"/>
      <c r="L13" s="186"/>
      <c r="M13" s="186"/>
      <c r="N13" s="186"/>
      <c r="O13" s="186"/>
      <c r="P13" s="186"/>
      <c r="Q13" s="186"/>
      <c r="R13" s="186"/>
      <c r="S13" s="186"/>
      <c r="T13" s="186"/>
      <c r="U13" s="186"/>
      <c r="V13" s="186"/>
      <c r="W13" s="186"/>
      <c r="X13" s="186"/>
      <c r="Y13" s="186"/>
      <c r="Z13" s="186"/>
    </row>
    <row r="14" spans="1:26" ht="86.25" customHeight="1" x14ac:dyDescent="0.25">
      <c r="A14" s="201" t="s">
        <v>1441</v>
      </c>
      <c r="B14" s="202" t="s">
        <v>1442</v>
      </c>
      <c r="C14" s="203">
        <v>5</v>
      </c>
      <c r="D14" s="204">
        <v>112.5</v>
      </c>
      <c r="E14" s="203">
        <v>50</v>
      </c>
      <c r="F14" s="203">
        <f>(D14/E14)*C14</f>
        <v>11.25</v>
      </c>
      <c r="G14" s="218">
        <v>316.60000000000002</v>
      </c>
      <c r="H14" s="219">
        <f>G14*F14</f>
        <v>3561.7500000000005</v>
      </c>
      <c r="I14" s="204" t="s">
        <v>1443</v>
      </c>
      <c r="J14" s="222" t="s">
        <v>482</v>
      </c>
      <c r="K14" s="186"/>
      <c r="L14" s="186"/>
      <c r="M14" s="186"/>
      <c r="N14" s="186"/>
      <c r="O14" s="186"/>
      <c r="P14" s="186"/>
      <c r="Q14" s="186"/>
      <c r="R14" s="186"/>
      <c r="S14" s="186"/>
      <c r="T14" s="186"/>
      <c r="U14" s="186"/>
      <c r="V14" s="186"/>
      <c r="W14" s="186"/>
      <c r="X14" s="186"/>
      <c r="Y14" s="186"/>
      <c r="Z14" s="186"/>
    </row>
    <row r="15" spans="1:26" ht="114.75" customHeight="1" x14ac:dyDescent="0.25">
      <c r="A15" s="201" t="s">
        <v>1444</v>
      </c>
      <c r="B15" s="223" t="s">
        <v>1445</v>
      </c>
      <c r="C15" s="224">
        <v>1</v>
      </c>
      <c r="D15" s="204">
        <v>112.5</v>
      </c>
      <c r="E15" s="224">
        <v>50</v>
      </c>
      <c r="F15" s="203">
        <f>(D15/E15)*C15</f>
        <v>2.25</v>
      </c>
      <c r="G15" s="225">
        <v>311.39999999999998</v>
      </c>
      <c r="H15" s="226">
        <f>G15*F15</f>
        <v>700.65</v>
      </c>
      <c r="I15" s="227" t="s">
        <v>1446</v>
      </c>
      <c r="J15" s="222" t="s">
        <v>1447</v>
      </c>
      <c r="K15" s="186"/>
      <c r="L15" s="186"/>
      <c r="M15" s="186"/>
      <c r="N15" s="186"/>
      <c r="O15" s="186"/>
      <c r="P15" s="186"/>
      <c r="Q15" s="186"/>
      <c r="R15" s="186"/>
      <c r="S15" s="186"/>
      <c r="T15" s="186"/>
      <c r="U15" s="186"/>
      <c r="V15" s="186"/>
      <c r="W15" s="186"/>
      <c r="X15" s="186"/>
      <c r="Y15" s="186"/>
      <c r="Z15" s="186"/>
    </row>
    <row r="16" spans="1:26" ht="12.75" customHeight="1" x14ac:dyDescent="0.25">
      <c r="A16" s="209"/>
      <c r="B16" s="216" t="s">
        <v>1448</v>
      </c>
      <c r="C16" s="228"/>
      <c r="D16" s="229"/>
      <c r="E16" s="230"/>
      <c r="F16" s="230"/>
      <c r="G16" s="231"/>
      <c r="H16" s="232">
        <f>SUM(H13:H15)</f>
        <v>5101.4025000000001</v>
      </c>
      <c r="I16" s="199"/>
      <c r="J16" s="199"/>
      <c r="K16" s="186"/>
      <c r="L16" s="186"/>
      <c r="M16" s="186"/>
      <c r="N16" s="186"/>
      <c r="O16" s="186"/>
      <c r="P16" s="186"/>
      <c r="Q16" s="186"/>
      <c r="R16" s="186"/>
      <c r="S16" s="186"/>
      <c r="T16" s="186"/>
      <c r="U16" s="186"/>
      <c r="V16" s="186"/>
      <c r="W16" s="186"/>
      <c r="X16" s="186"/>
      <c r="Y16" s="186"/>
      <c r="Z16" s="186"/>
    </row>
    <row r="17" spans="1:26" ht="19.5" customHeight="1" x14ac:dyDescent="0.25">
      <c r="A17" s="211"/>
      <c r="B17" s="210" t="s">
        <v>1403</v>
      </c>
      <c r="C17" s="211"/>
      <c r="D17" s="211"/>
      <c r="E17" s="211"/>
      <c r="F17" s="233"/>
      <c r="G17" s="213"/>
      <c r="H17" s="232">
        <f>H16+H11</f>
        <v>11428.162650000002</v>
      </c>
      <c r="I17" s="199"/>
      <c r="J17" s="200"/>
      <c r="K17" s="186"/>
      <c r="L17" s="186"/>
      <c r="M17" s="186"/>
      <c r="N17" s="186"/>
      <c r="O17" s="186"/>
      <c r="P17" s="186"/>
      <c r="Q17" s="186"/>
      <c r="R17" s="186"/>
      <c r="S17" s="186"/>
      <c r="T17" s="186"/>
      <c r="U17" s="186"/>
      <c r="V17" s="186"/>
      <c r="W17" s="186"/>
      <c r="X17" s="186"/>
      <c r="Y17" s="186"/>
      <c r="Z17" s="186"/>
    </row>
    <row r="18" spans="1:26" ht="12.75" customHeight="1" x14ac:dyDescent="0.25">
      <c r="A18" s="399"/>
      <c r="B18" s="391"/>
      <c r="C18" s="234"/>
      <c r="D18" s="234"/>
      <c r="E18" s="234"/>
      <c r="F18" s="234"/>
      <c r="G18" s="234"/>
      <c r="H18" s="186"/>
      <c r="I18" s="186"/>
      <c r="J18" s="186"/>
      <c r="K18" s="186"/>
      <c r="L18" s="186"/>
      <c r="M18" s="186"/>
      <c r="N18" s="186"/>
      <c r="O18" s="186"/>
      <c r="P18" s="186"/>
      <c r="Q18" s="186"/>
      <c r="R18" s="186"/>
      <c r="S18" s="186"/>
      <c r="T18" s="186"/>
      <c r="U18" s="186"/>
      <c r="V18" s="186"/>
      <c r="W18" s="186"/>
      <c r="X18" s="186"/>
      <c r="Y18" s="186"/>
      <c r="Z18" s="186"/>
    </row>
    <row r="19" spans="1:26" ht="12.75" customHeight="1" x14ac:dyDescent="0.25">
      <c r="A19" s="234"/>
      <c r="B19" s="235"/>
      <c r="C19" s="234"/>
      <c r="D19" s="236"/>
      <c r="E19" s="237"/>
      <c r="F19" s="237"/>
      <c r="G19" s="236"/>
      <c r="H19" s="186"/>
      <c r="I19" s="186"/>
      <c r="J19" s="186"/>
      <c r="K19" s="186"/>
      <c r="L19" s="186"/>
      <c r="M19" s="186"/>
      <c r="N19" s="186"/>
      <c r="O19" s="186"/>
      <c r="P19" s="186"/>
      <c r="Q19" s="186"/>
      <c r="R19" s="186"/>
      <c r="S19" s="186"/>
      <c r="T19" s="186"/>
      <c r="U19" s="186"/>
      <c r="V19" s="186"/>
      <c r="W19" s="186"/>
      <c r="X19" s="186"/>
      <c r="Y19" s="186"/>
      <c r="Z19" s="186"/>
    </row>
    <row r="20" spans="1:26" ht="12.75" customHeight="1" x14ac:dyDescent="0.25">
      <c r="A20" s="234"/>
      <c r="B20" s="235"/>
      <c r="C20" s="234"/>
      <c r="D20" s="236"/>
      <c r="E20" s="238"/>
      <c r="F20" s="238"/>
      <c r="G20" s="236"/>
      <c r="H20" s="186"/>
      <c r="I20" s="186"/>
      <c r="J20" s="186"/>
      <c r="K20" s="186"/>
      <c r="L20" s="186"/>
      <c r="M20" s="186"/>
      <c r="N20" s="186"/>
      <c r="O20" s="186"/>
      <c r="P20" s="186"/>
      <c r="Q20" s="186"/>
      <c r="R20" s="186"/>
      <c r="S20" s="186"/>
      <c r="T20" s="186"/>
      <c r="U20" s="186"/>
      <c r="V20" s="186"/>
      <c r="W20" s="186"/>
      <c r="X20" s="186"/>
      <c r="Y20" s="186"/>
      <c r="Z20" s="186"/>
    </row>
    <row r="21" spans="1:26" ht="12.75" customHeight="1" x14ac:dyDescent="0.25">
      <c r="A21" s="234"/>
      <c r="B21" s="235"/>
      <c r="C21" s="234"/>
      <c r="D21" s="236"/>
      <c r="E21" s="239"/>
      <c r="F21" s="239"/>
      <c r="G21" s="236"/>
      <c r="H21" s="186"/>
      <c r="I21" s="186"/>
      <c r="J21" s="186"/>
      <c r="K21" s="186"/>
      <c r="L21" s="186"/>
      <c r="M21" s="186"/>
      <c r="N21" s="186"/>
      <c r="O21" s="186"/>
      <c r="P21" s="186"/>
      <c r="Q21" s="186"/>
      <c r="R21" s="186"/>
      <c r="S21" s="186"/>
      <c r="T21" s="186"/>
      <c r="U21" s="186"/>
      <c r="V21" s="186"/>
      <c r="W21" s="186"/>
      <c r="X21" s="186"/>
      <c r="Y21" s="186"/>
      <c r="Z21" s="186"/>
    </row>
    <row r="22" spans="1:26" ht="12.75" customHeight="1" x14ac:dyDescent="0.25">
      <c r="A22" s="234"/>
      <c r="B22" s="235"/>
      <c r="C22" s="234"/>
      <c r="D22" s="236"/>
      <c r="E22" s="239"/>
      <c r="F22" s="239"/>
      <c r="G22" s="236"/>
      <c r="H22" s="186"/>
      <c r="I22" s="186"/>
      <c r="J22" s="186"/>
      <c r="K22" s="186"/>
      <c r="L22" s="186"/>
      <c r="M22" s="186"/>
      <c r="N22" s="186"/>
      <c r="O22" s="186"/>
      <c r="P22" s="186"/>
      <c r="Q22" s="186"/>
      <c r="R22" s="186"/>
      <c r="S22" s="186"/>
      <c r="T22" s="186"/>
      <c r="U22" s="186"/>
      <c r="V22" s="186"/>
      <c r="W22" s="186"/>
      <c r="X22" s="186"/>
      <c r="Y22" s="186"/>
      <c r="Z22" s="186"/>
    </row>
    <row r="23" spans="1:26" ht="12.75" customHeight="1" x14ac:dyDescent="0.25">
      <c r="A23" s="235"/>
      <c r="B23" s="235"/>
      <c r="C23" s="234"/>
      <c r="D23" s="236"/>
      <c r="E23" s="239"/>
      <c r="F23" s="239"/>
      <c r="G23" s="236"/>
      <c r="H23" s="186"/>
      <c r="I23" s="186"/>
      <c r="J23" s="186"/>
      <c r="K23" s="186"/>
      <c r="L23" s="186"/>
      <c r="M23" s="186"/>
      <c r="N23" s="186"/>
      <c r="O23" s="186"/>
      <c r="P23" s="186"/>
      <c r="Q23" s="186"/>
      <c r="R23" s="186"/>
      <c r="S23" s="186"/>
      <c r="T23" s="186"/>
      <c r="U23" s="186"/>
      <c r="V23" s="186"/>
      <c r="W23" s="186"/>
      <c r="X23" s="186"/>
      <c r="Y23" s="186"/>
      <c r="Z23" s="186"/>
    </row>
    <row r="24" spans="1:26" ht="12.75" customHeight="1" x14ac:dyDescent="0.25">
      <c r="A24" s="400"/>
      <c r="B24" s="391"/>
      <c r="C24" s="391"/>
      <c r="D24" s="391"/>
      <c r="E24" s="391"/>
      <c r="F24" s="240"/>
      <c r="G24" s="241"/>
      <c r="H24" s="186"/>
      <c r="I24" s="186"/>
      <c r="J24" s="186"/>
      <c r="K24" s="186"/>
      <c r="L24" s="186"/>
      <c r="M24" s="186"/>
      <c r="N24" s="186"/>
      <c r="O24" s="186"/>
      <c r="P24" s="186"/>
      <c r="Q24" s="186"/>
      <c r="R24" s="186"/>
      <c r="S24" s="186"/>
      <c r="T24" s="186"/>
      <c r="U24" s="186"/>
      <c r="V24" s="186"/>
      <c r="W24" s="186"/>
      <c r="X24" s="186"/>
      <c r="Y24" s="186"/>
      <c r="Z24" s="186"/>
    </row>
    <row r="25" spans="1:26" ht="12.75" customHeight="1" x14ac:dyDescent="0.25">
      <c r="A25" s="390"/>
      <c r="B25" s="391"/>
      <c r="C25" s="391"/>
      <c r="D25" s="391"/>
      <c r="E25" s="391"/>
      <c r="F25" s="242"/>
      <c r="G25" s="243"/>
      <c r="H25" s="186"/>
      <c r="I25" s="186"/>
      <c r="J25" s="186"/>
      <c r="K25" s="186"/>
      <c r="L25" s="186"/>
      <c r="M25" s="186"/>
      <c r="N25" s="186"/>
      <c r="O25" s="186"/>
      <c r="P25" s="186"/>
      <c r="Q25" s="186"/>
      <c r="R25" s="186"/>
      <c r="S25" s="186"/>
      <c r="T25" s="186"/>
      <c r="U25" s="186"/>
      <c r="V25" s="186"/>
      <c r="W25" s="186"/>
      <c r="X25" s="186"/>
      <c r="Y25" s="186"/>
      <c r="Z25" s="186"/>
    </row>
    <row r="26" spans="1:26" ht="12.75" customHeight="1" x14ac:dyDescent="0.25">
      <c r="A26" s="235"/>
      <c r="B26" s="235"/>
      <c r="C26" s="234"/>
      <c r="D26" s="234"/>
      <c r="E26" s="244"/>
      <c r="F26" s="244"/>
      <c r="G26" s="243"/>
      <c r="H26" s="186"/>
      <c r="I26" s="186"/>
      <c r="J26" s="186"/>
      <c r="K26" s="186"/>
      <c r="L26" s="186"/>
      <c r="M26" s="186"/>
      <c r="N26" s="186"/>
      <c r="O26" s="186"/>
      <c r="P26" s="186"/>
      <c r="Q26" s="186"/>
      <c r="R26" s="186"/>
      <c r="S26" s="186"/>
      <c r="T26" s="186"/>
      <c r="U26" s="186"/>
      <c r="V26" s="186"/>
      <c r="W26" s="186"/>
      <c r="X26" s="186"/>
      <c r="Y26" s="186"/>
      <c r="Z26" s="186"/>
    </row>
    <row r="27" spans="1:26" ht="12.75" customHeight="1" x14ac:dyDescent="0.25">
      <c r="A27" s="186"/>
      <c r="B27" s="186"/>
      <c r="C27" s="186"/>
      <c r="D27" s="186"/>
      <c r="E27" s="186"/>
      <c r="F27" s="186"/>
      <c r="G27" s="186"/>
      <c r="H27" s="186"/>
      <c r="I27" s="186"/>
      <c r="J27" s="186"/>
      <c r="K27" s="186"/>
      <c r="L27" s="186"/>
      <c r="M27" s="186"/>
      <c r="N27" s="186"/>
      <c r="O27" s="186"/>
      <c r="P27" s="186"/>
      <c r="Q27" s="186"/>
      <c r="R27" s="186"/>
      <c r="S27" s="186"/>
      <c r="T27" s="186"/>
      <c r="U27" s="186"/>
      <c r="V27" s="186"/>
      <c r="W27" s="186"/>
      <c r="X27" s="186"/>
      <c r="Y27" s="186"/>
      <c r="Z27" s="186"/>
    </row>
    <row r="28" spans="1:26" ht="12.75" customHeight="1" x14ac:dyDescent="0.25">
      <c r="A28" s="186"/>
      <c r="B28" s="186"/>
      <c r="C28" s="186"/>
      <c r="D28" s="186"/>
      <c r="E28" s="186"/>
      <c r="F28" s="186"/>
      <c r="G28" s="186"/>
      <c r="H28" s="186"/>
      <c r="I28" s="186"/>
      <c r="J28" s="186"/>
      <c r="K28" s="186"/>
      <c r="L28" s="186"/>
      <c r="M28" s="186"/>
      <c r="N28" s="186"/>
      <c r="O28" s="186"/>
      <c r="P28" s="186"/>
      <c r="Q28" s="186"/>
      <c r="R28" s="186"/>
      <c r="S28" s="186"/>
      <c r="T28" s="186"/>
      <c r="U28" s="186"/>
      <c r="V28" s="186"/>
      <c r="W28" s="186"/>
      <c r="X28" s="186"/>
      <c r="Y28" s="186"/>
      <c r="Z28" s="186"/>
    </row>
    <row r="29" spans="1:26" ht="12.75" customHeight="1" x14ac:dyDescent="0.25">
      <c r="A29" s="186"/>
      <c r="B29" s="186"/>
      <c r="C29" s="186"/>
      <c r="D29" s="186"/>
      <c r="E29" s="186"/>
      <c r="F29" s="186"/>
      <c r="G29" s="186"/>
      <c r="H29" s="186"/>
      <c r="I29" s="186"/>
      <c r="J29" s="186"/>
      <c r="K29" s="186"/>
      <c r="L29" s="186"/>
      <c r="M29" s="186"/>
      <c r="N29" s="186"/>
      <c r="O29" s="186"/>
      <c r="P29" s="186"/>
      <c r="Q29" s="186"/>
      <c r="R29" s="186"/>
      <c r="S29" s="186"/>
      <c r="T29" s="186"/>
      <c r="U29" s="186"/>
      <c r="V29" s="186"/>
      <c r="W29" s="186"/>
      <c r="X29" s="186"/>
      <c r="Y29" s="186"/>
      <c r="Z29" s="186"/>
    </row>
    <row r="30" spans="1:26" ht="12.75" customHeight="1" x14ac:dyDescent="0.25">
      <c r="A30" s="186"/>
      <c r="B30" s="186"/>
      <c r="C30" s="186"/>
      <c r="D30" s="186"/>
      <c r="E30" s="186"/>
      <c r="F30" s="186"/>
      <c r="G30" s="186"/>
      <c r="H30" s="186"/>
      <c r="I30" s="186"/>
      <c r="J30" s="186"/>
      <c r="K30" s="186"/>
      <c r="L30" s="186"/>
      <c r="M30" s="186"/>
      <c r="N30" s="186"/>
      <c r="O30" s="186"/>
      <c r="P30" s="186"/>
      <c r="Q30" s="186"/>
      <c r="R30" s="186"/>
      <c r="S30" s="186"/>
      <c r="T30" s="186"/>
      <c r="U30" s="186"/>
      <c r="V30" s="186"/>
      <c r="W30" s="186"/>
      <c r="X30" s="186"/>
      <c r="Y30" s="186"/>
      <c r="Z30" s="186"/>
    </row>
    <row r="31" spans="1:26" ht="12.75" customHeight="1" x14ac:dyDescent="0.25">
      <c r="A31" s="186"/>
      <c r="B31" s="186"/>
      <c r="C31" s="186"/>
      <c r="D31" s="186"/>
      <c r="E31" s="186"/>
      <c r="F31" s="186"/>
      <c r="G31" s="186"/>
      <c r="H31" s="186"/>
      <c r="I31" s="186"/>
      <c r="J31" s="186"/>
      <c r="K31" s="186"/>
      <c r="L31" s="186"/>
      <c r="M31" s="186"/>
      <c r="N31" s="186"/>
      <c r="O31" s="186"/>
      <c r="P31" s="186"/>
      <c r="Q31" s="186"/>
      <c r="R31" s="186"/>
      <c r="S31" s="186"/>
      <c r="T31" s="186"/>
      <c r="U31" s="186"/>
      <c r="V31" s="186"/>
      <c r="W31" s="186"/>
      <c r="X31" s="186"/>
      <c r="Y31" s="186"/>
      <c r="Z31" s="186"/>
    </row>
    <row r="32" spans="1:26" ht="12.75" customHeight="1" x14ac:dyDescent="0.25">
      <c r="A32" s="186"/>
      <c r="B32" s="186"/>
      <c r="C32" s="186"/>
      <c r="D32" s="186"/>
      <c r="E32" s="186"/>
      <c r="F32" s="186"/>
      <c r="G32" s="186"/>
      <c r="H32" s="186"/>
      <c r="I32" s="186"/>
      <c r="J32" s="186"/>
      <c r="K32" s="186"/>
      <c r="L32" s="186"/>
      <c r="M32" s="186"/>
      <c r="N32" s="186"/>
      <c r="O32" s="186"/>
      <c r="P32" s="186"/>
      <c r="Q32" s="186"/>
      <c r="R32" s="186"/>
      <c r="S32" s="186"/>
      <c r="T32" s="186"/>
      <c r="U32" s="186"/>
      <c r="V32" s="186"/>
      <c r="W32" s="186"/>
      <c r="X32" s="186"/>
      <c r="Y32" s="186"/>
      <c r="Z32" s="186"/>
    </row>
    <row r="33" spans="1:26" ht="12.75" customHeight="1" x14ac:dyDescent="0.25">
      <c r="A33" s="186"/>
      <c r="B33" s="186"/>
      <c r="C33" s="186"/>
      <c r="D33" s="186"/>
      <c r="E33" s="186"/>
      <c r="F33" s="186"/>
      <c r="G33" s="186"/>
      <c r="H33" s="186"/>
      <c r="I33" s="186"/>
      <c r="J33" s="186"/>
      <c r="K33" s="186"/>
      <c r="L33" s="186"/>
      <c r="M33" s="186"/>
      <c r="N33" s="186"/>
      <c r="O33" s="186"/>
      <c r="P33" s="186"/>
      <c r="Q33" s="186"/>
      <c r="R33" s="186"/>
      <c r="S33" s="186"/>
      <c r="T33" s="186"/>
      <c r="U33" s="186"/>
      <c r="V33" s="186"/>
      <c r="W33" s="186"/>
      <c r="X33" s="186"/>
      <c r="Y33" s="186"/>
      <c r="Z33" s="186"/>
    </row>
    <row r="34" spans="1:26" ht="12.75" customHeight="1" x14ac:dyDescent="0.25">
      <c r="A34" s="186"/>
      <c r="B34" s="186"/>
      <c r="C34" s="186"/>
      <c r="D34" s="186"/>
      <c r="E34" s="186"/>
      <c r="F34" s="186"/>
      <c r="G34" s="186"/>
      <c r="H34" s="186"/>
      <c r="I34" s="186"/>
      <c r="J34" s="186"/>
      <c r="K34" s="186"/>
      <c r="L34" s="186"/>
      <c r="M34" s="186"/>
      <c r="N34" s="186"/>
      <c r="O34" s="186"/>
      <c r="P34" s="186"/>
      <c r="Q34" s="186"/>
      <c r="R34" s="186"/>
      <c r="S34" s="186"/>
      <c r="T34" s="186"/>
      <c r="U34" s="186"/>
      <c r="V34" s="186"/>
      <c r="W34" s="186"/>
      <c r="X34" s="186"/>
      <c r="Y34" s="186"/>
      <c r="Z34" s="186"/>
    </row>
    <row r="35" spans="1:26" ht="12.75" customHeight="1" x14ac:dyDescent="0.25">
      <c r="A35" s="186"/>
      <c r="B35" s="186"/>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row>
    <row r="36" spans="1:26" ht="12.75" customHeight="1" x14ac:dyDescent="0.25">
      <c r="A36" s="186"/>
      <c r="B36" s="186"/>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row>
    <row r="37" spans="1:26" ht="12.75" customHeight="1" x14ac:dyDescent="0.25">
      <c r="A37" s="186"/>
      <c r="B37" s="186"/>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row>
    <row r="38" spans="1:26" ht="12.75" customHeight="1" x14ac:dyDescent="0.25">
      <c r="A38" s="186"/>
      <c r="B38" s="186"/>
      <c r="C38" s="186"/>
      <c r="D38" s="186"/>
      <c r="E38" s="186"/>
      <c r="F38" s="186"/>
      <c r="G38" s="186"/>
      <c r="H38" s="186"/>
      <c r="I38" s="186"/>
      <c r="J38" s="186"/>
      <c r="K38" s="186"/>
      <c r="L38" s="186"/>
      <c r="M38" s="186"/>
      <c r="N38" s="186"/>
      <c r="O38" s="186"/>
      <c r="P38" s="186"/>
      <c r="Q38" s="186"/>
      <c r="R38" s="186"/>
      <c r="S38" s="186"/>
      <c r="T38" s="186"/>
      <c r="U38" s="186"/>
      <c r="V38" s="186"/>
      <c r="W38" s="186"/>
      <c r="X38" s="186"/>
      <c r="Y38" s="186"/>
      <c r="Z38" s="186"/>
    </row>
    <row r="39" spans="1:26" ht="12.75" customHeight="1" x14ac:dyDescent="0.25">
      <c r="A39" s="186"/>
      <c r="B39" s="186"/>
      <c r="C39" s="186"/>
      <c r="D39" s="186"/>
      <c r="E39" s="186"/>
      <c r="F39" s="186"/>
      <c r="G39" s="186"/>
      <c r="H39" s="186"/>
      <c r="I39" s="186"/>
      <c r="J39" s="186"/>
      <c r="K39" s="186"/>
      <c r="L39" s="186"/>
      <c r="M39" s="186"/>
      <c r="N39" s="186"/>
      <c r="O39" s="186"/>
      <c r="P39" s="186"/>
      <c r="Q39" s="186"/>
      <c r="R39" s="186"/>
      <c r="S39" s="186"/>
      <c r="T39" s="186"/>
      <c r="U39" s="186"/>
      <c r="V39" s="186"/>
      <c r="W39" s="186"/>
      <c r="X39" s="186"/>
      <c r="Y39" s="186"/>
      <c r="Z39" s="186"/>
    </row>
    <row r="40" spans="1:26" ht="12.75" customHeight="1" x14ac:dyDescent="0.25">
      <c r="A40" s="186"/>
      <c r="B40" s="186"/>
      <c r="C40" s="186"/>
      <c r="D40" s="186"/>
      <c r="E40" s="186"/>
      <c r="F40" s="186"/>
      <c r="G40" s="186"/>
      <c r="H40" s="186"/>
      <c r="I40" s="186"/>
      <c r="J40" s="186"/>
      <c r="K40" s="186"/>
      <c r="L40" s="186"/>
      <c r="M40" s="186"/>
      <c r="N40" s="186"/>
      <c r="O40" s="186"/>
      <c r="P40" s="186"/>
      <c r="Q40" s="186"/>
      <c r="R40" s="186"/>
      <c r="S40" s="186"/>
      <c r="T40" s="186"/>
      <c r="U40" s="186"/>
      <c r="V40" s="186"/>
      <c r="W40" s="186"/>
      <c r="X40" s="186"/>
      <c r="Y40" s="186"/>
      <c r="Z40" s="186"/>
    </row>
    <row r="41" spans="1:26" ht="12.75" customHeight="1" x14ac:dyDescent="0.25">
      <c r="A41" s="186"/>
      <c r="B41" s="186"/>
      <c r="C41" s="186"/>
      <c r="D41" s="186"/>
      <c r="E41" s="186"/>
      <c r="F41" s="186"/>
      <c r="G41" s="186"/>
      <c r="H41" s="186"/>
      <c r="I41" s="186"/>
      <c r="J41" s="186"/>
      <c r="K41" s="186"/>
      <c r="L41" s="186"/>
      <c r="M41" s="186"/>
      <c r="N41" s="186"/>
      <c r="O41" s="186"/>
      <c r="P41" s="186"/>
      <c r="Q41" s="186"/>
      <c r="R41" s="186"/>
      <c r="S41" s="186"/>
      <c r="T41" s="186"/>
      <c r="U41" s="186"/>
      <c r="V41" s="186"/>
      <c r="W41" s="186"/>
      <c r="X41" s="186"/>
      <c r="Y41" s="186"/>
      <c r="Z41" s="186"/>
    </row>
    <row r="42" spans="1:26" ht="12.75" customHeight="1" x14ac:dyDescent="0.25">
      <c r="A42" s="186"/>
      <c r="B42" s="186"/>
      <c r="C42" s="186"/>
      <c r="D42" s="186"/>
      <c r="E42" s="186"/>
      <c r="F42" s="186"/>
      <c r="G42" s="186"/>
      <c r="H42" s="186"/>
      <c r="I42" s="186"/>
      <c r="J42" s="186"/>
      <c r="K42" s="186"/>
      <c r="L42" s="186"/>
      <c r="M42" s="186"/>
      <c r="N42" s="186"/>
      <c r="O42" s="186"/>
      <c r="P42" s="186"/>
      <c r="Q42" s="186"/>
      <c r="R42" s="186"/>
      <c r="S42" s="186"/>
      <c r="T42" s="186"/>
      <c r="U42" s="186"/>
      <c r="V42" s="186"/>
      <c r="W42" s="186"/>
      <c r="X42" s="186"/>
      <c r="Y42" s="186"/>
      <c r="Z42" s="186"/>
    </row>
    <row r="43" spans="1:26" ht="12.75" customHeight="1" x14ac:dyDescent="0.25">
      <c r="A43" s="186"/>
      <c r="B43" s="186"/>
      <c r="C43" s="186"/>
      <c r="D43" s="186"/>
      <c r="E43" s="186"/>
      <c r="F43" s="186"/>
      <c r="G43" s="186"/>
      <c r="H43" s="186"/>
      <c r="I43" s="186"/>
      <c r="J43" s="186"/>
      <c r="K43" s="186"/>
      <c r="L43" s="186"/>
      <c r="M43" s="186"/>
      <c r="N43" s="186"/>
      <c r="O43" s="186"/>
      <c r="P43" s="186"/>
      <c r="Q43" s="186"/>
      <c r="R43" s="186"/>
      <c r="S43" s="186"/>
      <c r="T43" s="186"/>
      <c r="U43" s="186"/>
      <c r="V43" s="186"/>
      <c r="W43" s="186"/>
      <c r="X43" s="186"/>
      <c r="Y43" s="186"/>
      <c r="Z43" s="186"/>
    </row>
    <row r="44" spans="1:26" ht="12.75" customHeight="1" x14ac:dyDescent="0.25">
      <c r="A44" s="186"/>
      <c r="B44" s="186"/>
      <c r="C44" s="186"/>
      <c r="D44" s="186"/>
      <c r="E44" s="186"/>
      <c r="F44" s="186"/>
      <c r="G44" s="186"/>
      <c r="H44" s="186"/>
      <c r="I44" s="186"/>
      <c r="J44" s="186"/>
      <c r="K44" s="186"/>
      <c r="L44" s="186"/>
      <c r="M44" s="186"/>
      <c r="N44" s="186"/>
      <c r="O44" s="186"/>
      <c r="P44" s="186"/>
      <c r="Q44" s="186"/>
      <c r="R44" s="186"/>
      <c r="S44" s="186"/>
      <c r="T44" s="186"/>
      <c r="U44" s="186"/>
      <c r="V44" s="186"/>
      <c r="W44" s="186"/>
      <c r="X44" s="186"/>
      <c r="Y44" s="186"/>
      <c r="Z44" s="186"/>
    </row>
    <row r="45" spans="1:26" ht="12.75" customHeight="1" x14ac:dyDescent="0.2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row>
    <row r="46" spans="1:26" ht="12.75" customHeight="1" x14ac:dyDescent="0.25">
      <c r="A46" s="186"/>
      <c r="B46" s="186"/>
      <c r="C46" s="186"/>
      <c r="D46" s="186"/>
      <c r="E46" s="186"/>
      <c r="F46" s="186"/>
      <c r="G46" s="186"/>
      <c r="H46" s="186"/>
      <c r="I46" s="186"/>
      <c r="J46" s="186"/>
      <c r="K46" s="186"/>
      <c r="L46" s="186"/>
      <c r="M46" s="186"/>
      <c r="N46" s="186"/>
      <c r="O46" s="186"/>
      <c r="P46" s="186"/>
      <c r="Q46" s="186"/>
      <c r="R46" s="186"/>
      <c r="S46" s="186"/>
      <c r="T46" s="186"/>
      <c r="U46" s="186"/>
      <c r="V46" s="186"/>
      <c r="W46" s="186"/>
      <c r="X46" s="186"/>
      <c r="Y46" s="186"/>
      <c r="Z46" s="186"/>
    </row>
    <row r="47" spans="1:26" ht="12.75" customHeight="1" x14ac:dyDescent="0.25">
      <c r="A47" s="186"/>
      <c r="B47" s="186"/>
      <c r="C47" s="186"/>
      <c r="D47" s="186"/>
      <c r="E47" s="186"/>
      <c r="F47" s="186"/>
      <c r="G47" s="186"/>
      <c r="H47" s="186"/>
      <c r="I47" s="186"/>
      <c r="J47" s="186"/>
      <c r="K47" s="186"/>
      <c r="L47" s="186"/>
      <c r="M47" s="186"/>
      <c r="N47" s="186"/>
      <c r="O47" s="186"/>
      <c r="P47" s="186"/>
      <c r="Q47" s="186"/>
      <c r="R47" s="186"/>
      <c r="S47" s="186"/>
      <c r="T47" s="186"/>
      <c r="U47" s="186"/>
      <c r="V47" s="186"/>
      <c r="W47" s="186"/>
      <c r="X47" s="186"/>
      <c r="Y47" s="186"/>
      <c r="Z47" s="186"/>
    </row>
    <row r="48" spans="1:26" ht="12.75" customHeight="1" x14ac:dyDescent="0.25">
      <c r="A48" s="186"/>
      <c r="B48" s="186"/>
      <c r="C48" s="186"/>
      <c r="D48" s="186"/>
      <c r="E48" s="186"/>
      <c r="F48" s="186"/>
      <c r="G48" s="186"/>
      <c r="H48" s="186"/>
      <c r="I48" s="186"/>
      <c r="J48" s="186"/>
      <c r="K48" s="186"/>
      <c r="L48" s="186"/>
      <c r="M48" s="186"/>
      <c r="N48" s="186"/>
      <c r="O48" s="186"/>
      <c r="P48" s="186"/>
      <c r="Q48" s="186"/>
      <c r="R48" s="186"/>
      <c r="S48" s="186"/>
      <c r="T48" s="186"/>
      <c r="U48" s="186"/>
      <c r="V48" s="186"/>
      <c r="W48" s="186"/>
      <c r="X48" s="186"/>
      <c r="Y48" s="186"/>
      <c r="Z48" s="186"/>
    </row>
    <row r="49" spans="1:26" ht="12.75" customHeight="1" x14ac:dyDescent="0.25">
      <c r="A49" s="186"/>
      <c r="B49" s="186"/>
      <c r="C49" s="186"/>
      <c r="D49" s="186"/>
      <c r="E49" s="186"/>
      <c r="F49" s="186"/>
      <c r="G49" s="186"/>
      <c r="H49" s="186"/>
      <c r="I49" s="186"/>
      <c r="J49" s="186"/>
      <c r="K49" s="186"/>
      <c r="L49" s="186"/>
      <c r="M49" s="186"/>
      <c r="N49" s="186"/>
      <c r="O49" s="186"/>
      <c r="P49" s="186"/>
      <c r="Q49" s="186"/>
      <c r="R49" s="186"/>
      <c r="S49" s="186"/>
      <c r="T49" s="186"/>
      <c r="U49" s="186"/>
      <c r="V49" s="186"/>
      <c r="W49" s="186"/>
      <c r="X49" s="186"/>
      <c r="Y49" s="186"/>
      <c r="Z49" s="186"/>
    </row>
    <row r="50" spans="1:26" ht="12.75" customHeight="1" x14ac:dyDescent="0.25">
      <c r="A50" s="186"/>
      <c r="B50" s="186"/>
      <c r="C50" s="186"/>
      <c r="D50" s="186"/>
      <c r="E50" s="186"/>
      <c r="F50" s="186"/>
      <c r="G50" s="186"/>
      <c r="H50" s="186"/>
      <c r="I50" s="186"/>
      <c r="J50" s="186"/>
      <c r="K50" s="186"/>
      <c r="L50" s="186"/>
      <c r="M50" s="186"/>
      <c r="N50" s="186"/>
      <c r="O50" s="186"/>
      <c r="P50" s="186"/>
      <c r="Q50" s="186"/>
      <c r="R50" s="186"/>
      <c r="S50" s="186"/>
      <c r="T50" s="186"/>
      <c r="U50" s="186"/>
      <c r="V50" s="186"/>
      <c r="W50" s="186"/>
      <c r="X50" s="186"/>
      <c r="Y50" s="186"/>
      <c r="Z50" s="186"/>
    </row>
    <row r="51" spans="1:26" ht="12.75" customHeight="1" x14ac:dyDescent="0.25">
      <c r="A51" s="186"/>
      <c r="B51" s="186"/>
      <c r="C51" s="186"/>
      <c r="D51" s="186"/>
      <c r="E51" s="186"/>
      <c r="F51" s="186"/>
      <c r="G51" s="186"/>
      <c r="H51" s="186"/>
      <c r="I51" s="186"/>
      <c r="J51" s="186"/>
      <c r="K51" s="186"/>
      <c r="L51" s="186"/>
      <c r="M51" s="186"/>
      <c r="N51" s="186"/>
      <c r="O51" s="186"/>
      <c r="P51" s="186"/>
      <c r="Q51" s="186"/>
      <c r="R51" s="186"/>
      <c r="S51" s="186"/>
      <c r="T51" s="186"/>
      <c r="U51" s="186"/>
      <c r="V51" s="186"/>
      <c r="W51" s="186"/>
      <c r="X51" s="186"/>
      <c r="Y51" s="186"/>
      <c r="Z51" s="186"/>
    </row>
    <row r="52" spans="1:26" ht="12.75" customHeight="1" x14ac:dyDescent="0.25">
      <c r="A52" s="186"/>
      <c r="B52" s="186"/>
      <c r="C52" s="186"/>
      <c r="D52" s="186"/>
      <c r="E52" s="186"/>
      <c r="F52" s="186"/>
      <c r="G52" s="186"/>
      <c r="H52" s="186"/>
      <c r="I52" s="186"/>
      <c r="J52" s="186"/>
      <c r="K52" s="186"/>
      <c r="L52" s="186"/>
      <c r="M52" s="186"/>
      <c r="N52" s="186"/>
      <c r="O52" s="186"/>
      <c r="P52" s="186"/>
      <c r="Q52" s="186"/>
      <c r="R52" s="186"/>
      <c r="S52" s="186"/>
      <c r="T52" s="186"/>
      <c r="U52" s="186"/>
      <c r="V52" s="186"/>
      <c r="W52" s="186"/>
      <c r="X52" s="186"/>
      <c r="Y52" s="186"/>
      <c r="Z52" s="186"/>
    </row>
    <row r="53" spans="1:26" ht="12.75" customHeight="1" x14ac:dyDescent="0.25">
      <c r="A53" s="186"/>
      <c r="B53" s="186"/>
      <c r="C53" s="186"/>
      <c r="D53" s="186"/>
      <c r="E53" s="186"/>
      <c r="F53" s="186"/>
      <c r="G53" s="186"/>
      <c r="H53" s="186"/>
      <c r="I53" s="186"/>
      <c r="J53" s="186"/>
      <c r="K53" s="186"/>
      <c r="L53" s="186"/>
      <c r="M53" s="186"/>
      <c r="N53" s="186"/>
      <c r="O53" s="186"/>
      <c r="P53" s="186"/>
      <c r="Q53" s="186"/>
      <c r="R53" s="186"/>
      <c r="S53" s="186"/>
      <c r="T53" s="186"/>
      <c r="U53" s="186"/>
      <c r="V53" s="186"/>
      <c r="W53" s="186"/>
      <c r="X53" s="186"/>
      <c r="Y53" s="186"/>
      <c r="Z53" s="186"/>
    </row>
    <row r="54" spans="1:26" ht="12.75" customHeight="1" x14ac:dyDescent="0.25">
      <c r="A54" s="186"/>
      <c r="B54" s="186"/>
      <c r="C54" s="186"/>
      <c r="D54" s="186"/>
      <c r="E54" s="186"/>
      <c r="F54" s="186"/>
      <c r="G54" s="186"/>
      <c r="H54" s="186"/>
      <c r="I54" s="186"/>
      <c r="J54" s="186"/>
      <c r="K54" s="186"/>
      <c r="L54" s="186"/>
      <c r="M54" s="186"/>
      <c r="N54" s="186"/>
      <c r="O54" s="186"/>
      <c r="P54" s="186"/>
      <c r="Q54" s="186"/>
      <c r="R54" s="186"/>
      <c r="S54" s="186"/>
      <c r="T54" s="186"/>
      <c r="U54" s="186"/>
      <c r="V54" s="186"/>
      <c r="W54" s="186"/>
      <c r="X54" s="186"/>
      <c r="Y54" s="186"/>
      <c r="Z54" s="186"/>
    </row>
    <row r="55" spans="1:26" ht="12.75" customHeight="1" x14ac:dyDescent="0.25">
      <c r="A55" s="186"/>
      <c r="B55" s="186"/>
      <c r="C55" s="186"/>
      <c r="D55" s="186"/>
      <c r="E55" s="186"/>
      <c r="F55" s="186"/>
      <c r="G55" s="186"/>
      <c r="H55" s="186"/>
      <c r="I55" s="186"/>
      <c r="J55" s="186"/>
      <c r="K55" s="186"/>
      <c r="L55" s="186"/>
      <c r="M55" s="186"/>
      <c r="N55" s="186"/>
      <c r="O55" s="186"/>
      <c r="P55" s="186"/>
      <c r="Q55" s="186"/>
      <c r="R55" s="186"/>
      <c r="S55" s="186"/>
      <c r="T55" s="186"/>
      <c r="U55" s="186"/>
      <c r="V55" s="186"/>
      <c r="W55" s="186"/>
      <c r="X55" s="186"/>
      <c r="Y55" s="186"/>
      <c r="Z55" s="186"/>
    </row>
    <row r="56" spans="1:26" ht="12.75" customHeight="1" x14ac:dyDescent="0.25">
      <c r="A56" s="186"/>
      <c r="B56" s="186"/>
      <c r="C56" s="186"/>
      <c r="D56" s="186"/>
      <c r="E56" s="186"/>
      <c r="F56" s="186"/>
      <c r="G56" s="186"/>
      <c r="H56" s="186"/>
      <c r="I56" s="186"/>
      <c r="J56" s="186"/>
      <c r="K56" s="186"/>
      <c r="L56" s="186"/>
      <c r="M56" s="186"/>
      <c r="N56" s="186"/>
      <c r="O56" s="186"/>
      <c r="P56" s="186"/>
      <c r="Q56" s="186"/>
      <c r="R56" s="186"/>
      <c r="S56" s="186"/>
      <c r="T56" s="186"/>
      <c r="U56" s="186"/>
      <c r="V56" s="186"/>
      <c r="W56" s="186"/>
      <c r="X56" s="186"/>
      <c r="Y56" s="186"/>
      <c r="Z56" s="186"/>
    </row>
    <row r="57" spans="1:26" ht="12.75" customHeight="1" x14ac:dyDescent="0.25">
      <c r="A57" s="186"/>
      <c r="B57" s="186"/>
      <c r="C57" s="186"/>
      <c r="D57" s="186"/>
      <c r="E57" s="186"/>
      <c r="F57" s="186"/>
      <c r="G57" s="186"/>
      <c r="H57" s="186"/>
      <c r="I57" s="186"/>
      <c r="J57" s="186"/>
      <c r="K57" s="186"/>
      <c r="L57" s="186"/>
      <c r="M57" s="186"/>
      <c r="N57" s="186"/>
      <c r="O57" s="186"/>
      <c r="P57" s="186"/>
      <c r="Q57" s="186"/>
      <c r="R57" s="186"/>
      <c r="S57" s="186"/>
      <c r="T57" s="186"/>
      <c r="U57" s="186"/>
      <c r="V57" s="186"/>
      <c r="W57" s="186"/>
      <c r="X57" s="186"/>
      <c r="Y57" s="186"/>
      <c r="Z57" s="186"/>
    </row>
    <row r="58" spans="1:26" ht="12.75" customHeight="1" x14ac:dyDescent="0.25">
      <c r="A58" s="186"/>
      <c r="B58" s="186"/>
      <c r="C58" s="186"/>
      <c r="D58" s="186"/>
      <c r="E58" s="186"/>
      <c r="F58" s="186"/>
      <c r="G58" s="186"/>
      <c r="H58" s="186"/>
      <c r="I58" s="186"/>
      <c r="J58" s="186"/>
      <c r="K58" s="186"/>
      <c r="L58" s="186"/>
      <c r="M58" s="186"/>
      <c r="N58" s="186"/>
      <c r="O58" s="186"/>
      <c r="P58" s="186"/>
      <c r="Q58" s="186"/>
      <c r="R58" s="186"/>
      <c r="S58" s="186"/>
      <c r="T58" s="186"/>
      <c r="U58" s="186"/>
      <c r="V58" s="186"/>
      <c r="W58" s="186"/>
      <c r="X58" s="186"/>
      <c r="Y58" s="186"/>
      <c r="Z58" s="186"/>
    </row>
    <row r="59" spans="1:26" ht="12.75" customHeight="1" x14ac:dyDescent="0.25">
      <c r="A59" s="186"/>
      <c r="B59" s="186"/>
      <c r="C59" s="186"/>
      <c r="D59" s="186"/>
      <c r="E59" s="186"/>
      <c r="F59" s="186"/>
      <c r="G59" s="186"/>
      <c r="H59" s="186"/>
      <c r="I59" s="186"/>
      <c r="J59" s="186"/>
      <c r="K59" s="186"/>
      <c r="L59" s="186"/>
      <c r="M59" s="186"/>
      <c r="N59" s="186"/>
      <c r="O59" s="186"/>
      <c r="P59" s="186"/>
      <c r="Q59" s="186"/>
      <c r="R59" s="186"/>
      <c r="S59" s="186"/>
      <c r="T59" s="186"/>
      <c r="U59" s="186"/>
      <c r="V59" s="186"/>
      <c r="W59" s="186"/>
      <c r="X59" s="186"/>
      <c r="Y59" s="186"/>
      <c r="Z59" s="186"/>
    </row>
    <row r="60" spans="1:26" ht="12.75" customHeight="1" x14ac:dyDescent="0.25">
      <c r="A60" s="186"/>
      <c r="B60" s="186"/>
      <c r="C60" s="186"/>
      <c r="D60" s="186"/>
      <c r="E60" s="186"/>
      <c r="F60" s="186"/>
      <c r="G60" s="186"/>
      <c r="H60" s="186"/>
      <c r="I60" s="186"/>
      <c r="J60" s="186"/>
      <c r="K60" s="186"/>
      <c r="L60" s="186"/>
      <c r="M60" s="186"/>
      <c r="N60" s="186"/>
      <c r="O60" s="186"/>
      <c r="P60" s="186"/>
      <c r="Q60" s="186"/>
      <c r="R60" s="186"/>
      <c r="S60" s="186"/>
      <c r="T60" s="186"/>
      <c r="U60" s="186"/>
      <c r="V60" s="186"/>
      <c r="W60" s="186"/>
      <c r="X60" s="186"/>
      <c r="Y60" s="186"/>
      <c r="Z60" s="186"/>
    </row>
    <row r="61" spans="1:26" ht="12.75" customHeight="1" x14ac:dyDescent="0.25">
      <c r="A61" s="186"/>
      <c r="B61" s="186"/>
      <c r="C61" s="186"/>
      <c r="D61" s="186"/>
      <c r="E61" s="186"/>
      <c r="F61" s="186"/>
      <c r="G61" s="186"/>
      <c r="H61" s="186"/>
      <c r="I61" s="186"/>
      <c r="J61" s="186"/>
      <c r="K61" s="186"/>
      <c r="L61" s="186"/>
      <c r="M61" s="186"/>
      <c r="N61" s="186"/>
      <c r="O61" s="186"/>
      <c r="P61" s="186"/>
      <c r="Q61" s="186"/>
      <c r="R61" s="186"/>
      <c r="S61" s="186"/>
      <c r="T61" s="186"/>
      <c r="U61" s="186"/>
      <c r="V61" s="186"/>
      <c r="W61" s="186"/>
      <c r="X61" s="186"/>
      <c r="Y61" s="186"/>
      <c r="Z61" s="186"/>
    </row>
    <row r="62" spans="1:26" ht="12.75" customHeight="1" x14ac:dyDescent="0.25">
      <c r="A62" s="186"/>
      <c r="B62" s="186"/>
      <c r="C62" s="186"/>
      <c r="D62" s="186"/>
      <c r="E62" s="186"/>
      <c r="F62" s="186"/>
      <c r="G62" s="186"/>
      <c r="H62" s="186"/>
      <c r="I62" s="186"/>
      <c r="J62" s="186"/>
      <c r="K62" s="186"/>
      <c r="L62" s="186"/>
      <c r="M62" s="186"/>
      <c r="N62" s="186"/>
      <c r="O62" s="186"/>
      <c r="P62" s="186"/>
      <c r="Q62" s="186"/>
      <c r="R62" s="186"/>
      <c r="S62" s="186"/>
      <c r="T62" s="186"/>
      <c r="U62" s="186"/>
      <c r="V62" s="186"/>
      <c r="W62" s="186"/>
      <c r="X62" s="186"/>
      <c r="Y62" s="186"/>
      <c r="Z62" s="186"/>
    </row>
    <row r="63" spans="1:26" ht="12.75" customHeight="1" x14ac:dyDescent="0.25">
      <c r="A63" s="186"/>
      <c r="B63" s="186"/>
      <c r="C63" s="186"/>
      <c r="D63" s="186"/>
      <c r="E63" s="186"/>
      <c r="F63" s="186"/>
      <c r="G63" s="186"/>
      <c r="H63" s="186"/>
      <c r="I63" s="186"/>
      <c r="J63" s="186"/>
      <c r="K63" s="186"/>
      <c r="L63" s="186"/>
      <c r="M63" s="186"/>
      <c r="N63" s="186"/>
      <c r="O63" s="186"/>
      <c r="P63" s="186"/>
      <c r="Q63" s="186"/>
      <c r="R63" s="186"/>
      <c r="S63" s="186"/>
      <c r="T63" s="186"/>
      <c r="U63" s="186"/>
      <c r="V63" s="186"/>
      <c r="W63" s="186"/>
      <c r="X63" s="186"/>
      <c r="Y63" s="186"/>
      <c r="Z63" s="186"/>
    </row>
    <row r="64" spans="1:26" ht="12.75" customHeight="1" x14ac:dyDescent="0.25">
      <c r="A64" s="186"/>
      <c r="B64" s="186"/>
      <c r="C64" s="186"/>
      <c r="D64" s="186"/>
      <c r="E64" s="186"/>
      <c r="F64" s="186"/>
      <c r="G64" s="186"/>
      <c r="H64" s="186"/>
      <c r="I64" s="186"/>
      <c r="J64" s="186"/>
      <c r="K64" s="186"/>
      <c r="L64" s="186"/>
      <c r="M64" s="186"/>
      <c r="N64" s="186"/>
      <c r="O64" s="186"/>
      <c r="P64" s="186"/>
      <c r="Q64" s="186"/>
      <c r="R64" s="186"/>
      <c r="S64" s="186"/>
      <c r="T64" s="186"/>
      <c r="U64" s="186"/>
      <c r="V64" s="186"/>
      <c r="W64" s="186"/>
      <c r="X64" s="186"/>
      <c r="Y64" s="186"/>
      <c r="Z64" s="186"/>
    </row>
    <row r="65" spans="1:26" ht="12.75" customHeight="1" x14ac:dyDescent="0.25">
      <c r="A65" s="186"/>
      <c r="B65" s="186"/>
      <c r="C65" s="186"/>
      <c r="D65" s="186"/>
      <c r="E65" s="186"/>
      <c r="F65" s="186"/>
      <c r="G65" s="186"/>
      <c r="H65" s="186"/>
      <c r="I65" s="186"/>
      <c r="J65" s="186"/>
      <c r="K65" s="186"/>
      <c r="L65" s="186"/>
      <c r="M65" s="186"/>
      <c r="N65" s="186"/>
      <c r="O65" s="186"/>
      <c r="P65" s="186"/>
      <c r="Q65" s="186"/>
      <c r="R65" s="186"/>
      <c r="S65" s="186"/>
      <c r="T65" s="186"/>
      <c r="U65" s="186"/>
      <c r="V65" s="186"/>
      <c r="W65" s="186"/>
      <c r="X65" s="186"/>
      <c r="Y65" s="186"/>
      <c r="Z65" s="186"/>
    </row>
    <row r="66" spans="1:26" ht="12.75" customHeight="1" x14ac:dyDescent="0.25">
      <c r="A66" s="186"/>
      <c r="B66" s="186"/>
      <c r="C66" s="186"/>
      <c r="D66" s="186"/>
      <c r="E66" s="186"/>
      <c r="F66" s="186"/>
      <c r="G66" s="186"/>
      <c r="H66" s="186"/>
      <c r="I66" s="186"/>
      <c r="J66" s="186"/>
      <c r="K66" s="186"/>
      <c r="L66" s="186"/>
      <c r="M66" s="186"/>
      <c r="N66" s="186"/>
      <c r="O66" s="186"/>
      <c r="P66" s="186"/>
      <c r="Q66" s="186"/>
      <c r="R66" s="186"/>
      <c r="S66" s="186"/>
      <c r="T66" s="186"/>
      <c r="U66" s="186"/>
      <c r="V66" s="186"/>
      <c r="W66" s="186"/>
      <c r="X66" s="186"/>
      <c r="Y66" s="186"/>
      <c r="Z66" s="186"/>
    </row>
    <row r="67" spans="1:26" ht="12.75" customHeight="1" x14ac:dyDescent="0.25">
      <c r="A67" s="186"/>
      <c r="B67" s="186"/>
      <c r="C67" s="186"/>
      <c r="D67" s="186"/>
      <c r="E67" s="186"/>
      <c r="F67" s="186"/>
      <c r="G67" s="186"/>
      <c r="H67" s="186"/>
      <c r="I67" s="186"/>
      <c r="J67" s="186"/>
      <c r="K67" s="186"/>
      <c r="L67" s="186"/>
      <c r="M67" s="186"/>
      <c r="N67" s="186"/>
      <c r="O67" s="186"/>
      <c r="P67" s="186"/>
      <c r="Q67" s="186"/>
      <c r="R67" s="186"/>
      <c r="S67" s="186"/>
      <c r="T67" s="186"/>
      <c r="U67" s="186"/>
      <c r="V67" s="186"/>
      <c r="W67" s="186"/>
      <c r="X67" s="186"/>
      <c r="Y67" s="186"/>
      <c r="Z67" s="186"/>
    </row>
    <row r="68" spans="1:26" ht="12.75" customHeight="1" x14ac:dyDescent="0.25">
      <c r="A68" s="186"/>
      <c r="B68" s="186"/>
      <c r="C68" s="186"/>
      <c r="D68" s="186"/>
      <c r="E68" s="186"/>
      <c r="F68" s="186"/>
      <c r="G68" s="186"/>
      <c r="H68" s="186"/>
      <c r="I68" s="186"/>
      <c r="J68" s="186"/>
      <c r="K68" s="186"/>
      <c r="L68" s="186"/>
      <c r="M68" s="186"/>
      <c r="N68" s="186"/>
      <c r="O68" s="186"/>
      <c r="P68" s="186"/>
      <c r="Q68" s="186"/>
      <c r="R68" s="186"/>
      <c r="S68" s="186"/>
      <c r="T68" s="186"/>
      <c r="U68" s="186"/>
      <c r="V68" s="186"/>
      <c r="W68" s="186"/>
      <c r="X68" s="186"/>
      <c r="Y68" s="186"/>
      <c r="Z68" s="186"/>
    </row>
    <row r="69" spans="1:26" ht="12.75" customHeight="1" x14ac:dyDescent="0.25">
      <c r="A69" s="186"/>
      <c r="B69" s="186"/>
      <c r="C69" s="186"/>
      <c r="D69" s="186"/>
      <c r="E69" s="186"/>
      <c r="F69" s="186"/>
      <c r="G69" s="186"/>
      <c r="H69" s="186"/>
      <c r="I69" s="186"/>
      <c r="J69" s="186"/>
      <c r="K69" s="186"/>
      <c r="L69" s="186"/>
      <c r="M69" s="186"/>
      <c r="N69" s="186"/>
      <c r="O69" s="186"/>
      <c r="P69" s="186"/>
      <c r="Q69" s="186"/>
      <c r="R69" s="186"/>
      <c r="S69" s="186"/>
      <c r="T69" s="186"/>
      <c r="U69" s="186"/>
      <c r="V69" s="186"/>
      <c r="W69" s="186"/>
      <c r="X69" s="186"/>
      <c r="Y69" s="186"/>
      <c r="Z69" s="186"/>
    </row>
    <row r="70" spans="1:26" ht="12.75" customHeight="1" x14ac:dyDescent="0.25">
      <c r="A70" s="186"/>
      <c r="B70" s="186"/>
      <c r="C70" s="186"/>
      <c r="D70" s="186"/>
      <c r="E70" s="186"/>
      <c r="F70" s="186"/>
      <c r="G70" s="186"/>
      <c r="H70" s="186"/>
      <c r="I70" s="186"/>
      <c r="J70" s="186"/>
      <c r="K70" s="186"/>
      <c r="L70" s="186"/>
      <c r="M70" s="186"/>
      <c r="N70" s="186"/>
      <c r="O70" s="186"/>
      <c r="P70" s="186"/>
      <c r="Q70" s="186"/>
      <c r="R70" s="186"/>
      <c r="S70" s="186"/>
      <c r="T70" s="186"/>
      <c r="U70" s="186"/>
      <c r="V70" s="186"/>
      <c r="W70" s="186"/>
      <c r="X70" s="186"/>
      <c r="Y70" s="186"/>
      <c r="Z70" s="186"/>
    </row>
    <row r="71" spans="1:26" ht="12.75" customHeight="1" x14ac:dyDescent="0.25">
      <c r="A71" s="186"/>
      <c r="B71" s="186"/>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row>
    <row r="72" spans="1:26" ht="12.75" customHeight="1" x14ac:dyDescent="0.25">
      <c r="A72" s="186"/>
      <c r="B72" s="186"/>
      <c r="C72" s="186"/>
      <c r="D72" s="186"/>
      <c r="E72" s="186"/>
      <c r="F72" s="186"/>
      <c r="G72" s="186"/>
      <c r="H72" s="186"/>
      <c r="I72" s="186"/>
      <c r="J72" s="186"/>
      <c r="K72" s="186"/>
      <c r="L72" s="186"/>
      <c r="M72" s="186"/>
      <c r="N72" s="186"/>
      <c r="O72" s="186"/>
      <c r="P72" s="186"/>
      <c r="Q72" s="186"/>
      <c r="R72" s="186"/>
      <c r="S72" s="186"/>
      <c r="T72" s="186"/>
      <c r="U72" s="186"/>
      <c r="V72" s="186"/>
      <c r="W72" s="186"/>
      <c r="X72" s="186"/>
      <c r="Y72" s="186"/>
      <c r="Z72" s="186"/>
    </row>
    <row r="73" spans="1:26" ht="12.75" customHeight="1" x14ac:dyDescent="0.25">
      <c r="A73" s="186"/>
      <c r="B73" s="186"/>
      <c r="C73" s="186"/>
      <c r="D73" s="186"/>
      <c r="E73" s="186"/>
      <c r="F73" s="186"/>
      <c r="G73" s="186"/>
      <c r="H73" s="186"/>
      <c r="I73" s="186"/>
      <c r="J73" s="186"/>
      <c r="K73" s="186"/>
      <c r="L73" s="186"/>
      <c r="M73" s="186"/>
      <c r="N73" s="186"/>
      <c r="O73" s="186"/>
      <c r="P73" s="186"/>
      <c r="Q73" s="186"/>
      <c r="R73" s="186"/>
      <c r="S73" s="186"/>
      <c r="T73" s="186"/>
      <c r="U73" s="186"/>
      <c r="V73" s="186"/>
      <c r="W73" s="186"/>
      <c r="X73" s="186"/>
      <c r="Y73" s="186"/>
      <c r="Z73" s="186"/>
    </row>
    <row r="74" spans="1:26" ht="12.75" customHeight="1" x14ac:dyDescent="0.25">
      <c r="A74" s="186"/>
      <c r="B74" s="186"/>
      <c r="C74" s="186"/>
      <c r="D74" s="186"/>
      <c r="E74" s="186"/>
      <c r="F74" s="186"/>
      <c r="G74" s="186"/>
      <c r="H74" s="186"/>
      <c r="I74" s="186"/>
      <c r="J74" s="186"/>
      <c r="K74" s="186"/>
      <c r="L74" s="186"/>
      <c r="M74" s="186"/>
      <c r="N74" s="186"/>
      <c r="O74" s="186"/>
      <c r="P74" s="186"/>
      <c r="Q74" s="186"/>
      <c r="R74" s="186"/>
      <c r="S74" s="186"/>
      <c r="T74" s="186"/>
      <c r="U74" s="186"/>
      <c r="V74" s="186"/>
      <c r="W74" s="186"/>
      <c r="X74" s="186"/>
      <c r="Y74" s="186"/>
      <c r="Z74" s="186"/>
    </row>
    <row r="75" spans="1:26" ht="12.75" customHeight="1" x14ac:dyDescent="0.25">
      <c r="A75" s="186"/>
      <c r="B75" s="186"/>
      <c r="C75" s="186"/>
      <c r="D75" s="186"/>
      <c r="E75" s="186"/>
      <c r="F75" s="186"/>
      <c r="G75" s="186"/>
      <c r="H75" s="186"/>
      <c r="I75" s="186"/>
      <c r="J75" s="186"/>
      <c r="K75" s="186"/>
      <c r="L75" s="186"/>
      <c r="M75" s="186"/>
      <c r="N75" s="186"/>
      <c r="O75" s="186"/>
      <c r="P75" s="186"/>
      <c r="Q75" s="186"/>
      <c r="R75" s="186"/>
      <c r="S75" s="186"/>
      <c r="T75" s="186"/>
      <c r="U75" s="186"/>
      <c r="V75" s="186"/>
      <c r="W75" s="186"/>
      <c r="X75" s="186"/>
      <c r="Y75" s="186"/>
      <c r="Z75" s="186"/>
    </row>
    <row r="76" spans="1:26" ht="12.75" customHeight="1" x14ac:dyDescent="0.25">
      <c r="A76" s="186"/>
      <c r="B76" s="186"/>
      <c r="C76" s="186"/>
      <c r="D76" s="186"/>
      <c r="E76" s="186"/>
      <c r="F76" s="186"/>
      <c r="G76" s="186"/>
      <c r="H76" s="186"/>
      <c r="I76" s="186"/>
      <c r="J76" s="186"/>
      <c r="K76" s="186"/>
      <c r="L76" s="186"/>
      <c r="M76" s="186"/>
      <c r="N76" s="186"/>
      <c r="O76" s="186"/>
      <c r="P76" s="186"/>
      <c r="Q76" s="186"/>
      <c r="R76" s="186"/>
      <c r="S76" s="186"/>
      <c r="T76" s="186"/>
      <c r="U76" s="186"/>
      <c r="V76" s="186"/>
      <c r="W76" s="186"/>
      <c r="X76" s="186"/>
      <c r="Y76" s="186"/>
      <c r="Z76" s="186"/>
    </row>
    <row r="77" spans="1:26" ht="12.75" customHeight="1" x14ac:dyDescent="0.25">
      <c r="A77" s="186"/>
      <c r="B77" s="186"/>
      <c r="C77" s="186"/>
      <c r="D77" s="186"/>
      <c r="E77" s="186"/>
      <c r="F77" s="186"/>
      <c r="G77" s="186"/>
      <c r="H77" s="186"/>
      <c r="I77" s="186"/>
      <c r="J77" s="186"/>
      <c r="K77" s="186"/>
      <c r="L77" s="186"/>
      <c r="M77" s="186"/>
      <c r="N77" s="186"/>
      <c r="O77" s="186"/>
      <c r="P77" s="186"/>
      <c r="Q77" s="186"/>
      <c r="R77" s="186"/>
      <c r="S77" s="186"/>
      <c r="T77" s="186"/>
      <c r="U77" s="186"/>
      <c r="V77" s="186"/>
      <c r="W77" s="186"/>
      <c r="X77" s="186"/>
      <c r="Y77" s="186"/>
      <c r="Z77" s="186"/>
    </row>
    <row r="78" spans="1:26" ht="12.75" customHeight="1" x14ac:dyDescent="0.25">
      <c r="A78" s="186"/>
      <c r="B78" s="186"/>
      <c r="C78" s="186"/>
      <c r="D78" s="186"/>
      <c r="E78" s="186"/>
      <c r="F78" s="186"/>
      <c r="G78" s="186"/>
      <c r="H78" s="186"/>
      <c r="I78" s="186"/>
      <c r="J78" s="186"/>
      <c r="K78" s="186"/>
      <c r="L78" s="186"/>
      <c r="M78" s="186"/>
      <c r="N78" s="186"/>
      <c r="O78" s="186"/>
      <c r="P78" s="186"/>
      <c r="Q78" s="186"/>
      <c r="R78" s="186"/>
      <c r="S78" s="186"/>
      <c r="T78" s="186"/>
      <c r="U78" s="186"/>
      <c r="V78" s="186"/>
      <c r="W78" s="186"/>
      <c r="X78" s="186"/>
      <c r="Y78" s="186"/>
      <c r="Z78" s="186"/>
    </row>
    <row r="79" spans="1:26" ht="12.75" customHeight="1" x14ac:dyDescent="0.25">
      <c r="A79" s="186"/>
      <c r="B79" s="186"/>
      <c r="C79" s="186"/>
      <c r="D79" s="186"/>
      <c r="E79" s="186"/>
      <c r="F79" s="186"/>
      <c r="G79" s="186"/>
      <c r="H79" s="186"/>
      <c r="I79" s="186"/>
      <c r="J79" s="186"/>
      <c r="K79" s="186"/>
      <c r="L79" s="186"/>
      <c r="M79" s="186"/>
      <c r="N79" s="186"/>
      <c r="O79" s="186"/>
      <c r="P79" s="186"/>
      <c r="Q79" s="186"/>
      <c r="R79" s="186"/>
      <c r="S79" s="186"/>
      <c r="T79" s="186"/>
      <c r="U79" s="186"/>
      <c r="V79" s="186"/>
      <c r="W79" s="186"/>
      <c r="X79" s="186"/>
      <c r="Y79" s="186"/>
      <c r="Z79" s="186"/>
    </row>
    <row r="80" spans="1:26" ht="12.75" customHeight="1" x14ac:dyDescent="0.25">
      <c r="A80" s="186"/>
      <c r="B80" s="186"/>
      <c r="C80" s="186"/>
      <c r="D80" s="186"/>
      <c r="E80" s="186"/>
      <c r="F80" s="186"/>
      <c r="G80" s="186"/>
      <c r="H80" s="186"/>
      <c r="I80" s="186"/>
      <c r="J80" s="186"/>
      <c r="K80" s="186"/>
      <c r="L80" s="186"/>
      <c r="M80" s="186"/>
      <c r="N80" s="186"/>
      <c r="O80" s="186"/>
      <c r="P80" s="186"/>
      <c r="Q80" s="186"/>
      <c r="R80" s="186"/>
      <c r="S80" s="186"/>
      <c r="T80" s="186"/>
      <c r="U80" s="186"/>
      <c r="V80" s="186"/>
      <c r="W80" s="186"/>
      <c r="X80" s="186"/>
      <c r="Y80" s="186"/>
      <c r="Z80" s="186"/>
    </row>
    <row r="81" spans="1:26" ht="12.75" customHeight="1" x14ac:dyDescent="0.25">
      <c r="A81" s="186"/>
      <c r="B81" s="186"/>
      <c r="C81" s="186"/>
      <c r="D81" s="186"/>
      <c r="E81" s="186"/>
      <c r="F81" s="186"/>
      <c r="G81" s="186"/>
      <c r="H81" s="186"/>
      <c r="I81" s="186"/>
      <c r="J81" s="186"/>
      <c r="K81" s="186"/>
      <c r="L81" s="186"/>
      <c r="M81" s="186"/>
      <c r="N81" s="186"/>
      <c r="O81" s="186"/>
      <c r="P81" s="186"/>
      <c r="Q81" s="186"/>
      <c r="R81" s="186"/>
      <c r="S81" s="186"/>
      <c r="T81" s="186"/>
      <c r="U81" s="186"/>
      <c r="V81" s="186"/>
      <c r="W81" s="186"/>
      <c r="X81" s="186"/>
      <c r="Y81" s="186"/>
      <c r="Z81" s="186"/>
    </row>
    <row r="82" spans="1:26" ht="12.75" customHeight="1" x14ac:dyDescent="0.25">
      <c r="A82" s="186"/>
      <c r="B82" s="186"/>
      <c r="C82" s="186"/>
      <c r="D82" s="186"/>
      <c r="E82" s="186"/>
      <c r="F82" s="186"/>
      <c r="G82" s="186"/>
      <c r="H82" s="186"/>
      <c r="I82" s="186"/>
      <c r="J82" s="186"/>
      <c r="K82" s="186"/>
      <c r="L82" s="186"/>
      <c r="M82" s="186"/>
      <c r="N82" s="186"/>
      <c r="O82" s="186"/>
      <c r="P82" s="186"/>
      <c r="Q82" s="186"/>
      <c r="R82" s="186"/>
      <c r="S82" s="186"/>
      <c r="T82" s="186"/>
      <c r="U82" s="186"/>
      <c r="V82" s="186"/>
      <c r="W82" s="186"/>
      <c r="X82" s="186"/>
      <c r="Y82" s="186"/>
      <c r="Z82" s="186"/>
    </row>
    <row r="83" spans="1:26" ht="12.75" customHeight="1" x14ac:dyDescent="0.25">
      <c r="A83" s="186"/>
      <c r="B83" s="186"/>
      <c r="C83" s="186"/>
      <c r="D83" s="186"/>
      <c r="E83" s="186"/>
      <c r="F83" s="186"/>
      <c r="G83" s="186"/>
      <c r="H83" s="186"/>
      <c r="I83" s="186"/>
      <c r="J83" s="186"/>
      <c r="K83" s="186"/>
      <c r="L83" s="186"/>
      <c r="M83" s="186"/>
      <c r="N83" s="186"/>
      <c r="O83" s="186"/>
      <c r="P83" s="186"/>
      <c r="Q83" s="186"/>
      <c r="R83" s="186"/>
      <c r="S83" s="186"/>
      <c r="T83" s="186"/>
      <c r="U83" s="186"/>
      <c r="V83" s="186"/>
      <c r="W83" s="186"/>
      <c r="X83" s="186"/>
      <c r="Y83" s="186"/>
      <c r="Z83" s="186"/>
    </row>
    <row r="84" spans="1:26" ht="12.75" customHeight="1" x14ac:dyDescent="0.25">
      <c r="A84" s="186"/>
      <c r="B84" s="186"/>
      <c r="C84" s="186"/>
      <c r="D84" s="186"/>
      <c r="E84" s="186"/>
      <c r="F84" s="186"/>
      <c r="G84" s="186"/>
      <c r="H84" s="186"/>
      <c r="I84" s="186"/>
      <c r="J84" s="186"/>
      <c r="K84" s="186"/>
      <c r="L84" s="186"/>
      <c r="M84" s="186"/>
      <c r="N84" s="186"/>
      <c r="O84" s="186"/>
      <c r="P84" s="186"/>
      <c r="Q84" s="186"/>
      <c r="R84" s="186"/>
      <c r="S84" s="186"/>
      <c r="T84" s="186"/>
      <c r="U84" s="186"/>
      <c r="V84" s="186"/>
      <c r="W84" s="186"/>
      <c r="X84" s="186"/>
      <c r="Y84" s="186"/>
      <c r="Z84" s="186"/>
    </row>
    <row r="85" spans="1:26" ht="12.75" customHeight="1" x14ac:dyDescent="0.25">
      <c r="A85" s="186"/>
      <c r="B85" s="186"/>
      <c r="C85" s="186"/>
      <c r="D85" s="186"/>
      <c r="E85" s="186"/>
      <c r="F85" s="186"/>
      <c r="G85" s="186"/>
      <c r="H85" s="186"/>
      <c r="I85" s="186"/>
      <c r="J85" s="186"/>
      <c r="K85" s="186"/>
      <c r="L85" s="186"/>
      <c r="M85" s="186"/>
      <c r="N85" s="186"/>
      <c r="O85" s="186"/>
      <c r="P85" s="186"/>
      <c r="Q85" s="186"/>
      <c r="R85" s="186"/>
      <c r="S85" s="186"/>
      <c r="T85" s="186"/>
      <c r="U85" s="186"/>
      <c r="V85" s="186"/>
      <c r="W85" s="186"/>
      <c r="X85" s="186"/>
      <c r="Y85" s="186"/>
      <c r="Z85" s="186"/>
    </row>
    <row r="86" spans="1:26" ht="12.75" customHeight="1" x14ac:dyDescent="0.25">
      <c r="A86" s="186"/>
      <c r="B86" s="186"/>
      <c r="C86" s="186"/>
      <c r="D86" s="186"/>
      <c r="E86" s="186"/>
      <c r="F86" s="186"/>
      <c r="G86" s="186"/>
      <c r="H86" s="186"/>
      <c r="I86" s="186"/>
      <c r="J86" s="186"/>
      <c r="K86" s="186"/>
      <c r="L86" s="186"/>
      <c r="M86" s="186"/>
      <c r="N86" s="186"/>
      <c r="O86" s="186"/>
      <c r="P86" s="186"/>
      <c r="Q86" s="186"/>
      <c r="R86" s="186"/>
      <c r="S86" s="186"/>
      <c r="T86" s="186"/>
      <c r="U86" s="186"/>
      <c r="V86" s="186"/>
      <c r="W86" s="186"/>
      <c r="X86" s="186"/>
      <c r="Y86" s="186"/>
      <c r="Z86" s="186"/>
    </row>
    <row r="87" spans="1:26" ht="12.75" customHeight="1" x14ac:dyDescent="0.25">
      <c r="A87" s="186"/>
      <c r="B87" s="186"/>
      <c r="C87" s="186"/>
      <c r="D87" s="186"/>
      <c r="E87" s="186"/>
      <c r="F87" s="186"/>
      <c r="G87" s="186"/>
      <c r="H87" s="186"/>
      <c r="I87" s="186"/>
      <c r="J87" s="186"/>
      <c r="K87" s="186"/>
      <c r="L87" s="186"/>
      <c r="M87" s="186"/>
      <c r="N87" s="186"/>
      <c r="O87" s="186"/>
      <c r="P87" s="186"/>
      <c r="Q87" s="186"/>
      <c r="R87" s="186"/>
      <c r="S87" s="186"/>
      <c r="T87" s="186"/>
      <c r="U87" s="186"/>
      <c r="V87" s="186"/>
      <c r="W87" s="186"/>
      <c r="X87" s="186"/>
      <c r="Y87" s="186"/>
      <c r="Z87" s="186"/>
    </row>
    <row r="88" spans="1:26" ht="12.75" customHeight="1" x14ac:dyDescent="0.25">
      <c r="A88" s="186"/>
      <c r="B88" s="186"/>
      <c r="C88" s="186"/>
      <c r="D88" s="186"/>
      <c r="E88" s="186"/>
      <c r="F88" s="186"/>
      <c r="G88" s="186"/>
      <c r="H88" s="186"/>
      <c r="I88" s="186"/>
      <c r="J88" s="186"/>
      <c r="K88" s="186"/>
      <c r="L88" s="186"/>
      <c r="M88" s="186"/>
      <c r="N88" s="186"/>
      <c r="O88" s="186"/>
      <c r="P88" s="186"/>
      <c r="Q88" s="186"/>
      <c r="R88" s="186"/>
      <c r="S88" s="186"/>
      <c r="T88" s="186"/>
      <c r="U88" s="186"/>
      <c r="V88" s="186"/>
      <c r="W88" s="186"/>
      <c r="X88" s="186"/>
      <c r="Y88" s="186"/>
      <c r="Z88" s="186"/>
    </row>
    <row r="89" spans="1:26" ht="12.75" customHeight="1" x14ac:dyDescent="0.25">
      <c r="A89" s="186"/>
      <c r="B89" s="186"/>
      <c r="C89" s="186"/>
      <c r="D89" s="186"/>
      <c r="E89" s="186"/>
      <c r="F89" s="186"/>
      <c r="G89" s="186"/>
      <c r="H89" s="186"/>
      <c r="I89" s="186"/>
      <c r="J89" s="186"/>
      <c r="K89" s="186"/>
      <c r="L89" s="186"/>
      <c r="M89" s="186"/>
      <c r="N89" s="186"/>
      <c r="O89" s="186"/>
      <c r="P89" s="186"/>
      <c r="Q89" s="186"/>
      <c r="R89" s="186"/>
      <c r="S89" s="186"/>
      <c r="T89" s="186"/>
      <c r="U89" s="186"/>
      <c r="V89" s="186"/>
      <c r="W89" s="186"/>
      <c r="X89" s="186"/>
      <c r="Y89" s="186"/>
      <c r="Z89" s="186"/>
    </row>
    <row r="90" spans="1:26" ht="12.75" customHeight="1" x14ac:dyDescent="0.25">
      <c r="A90" s="186"/>
      <c r="B90" s="186"/>
      <c r="C90" s="186"/>
      <c r="D90" s="186"/>
      <c r="E90" s="186"/>
      <c r="F90" s="186"/>
      <c r="G90" s="186"/>
      <c r="H90" s="186"/>
      <c r="I90" s="186"/>
      <c r="J90" s="186"/>
      <c r="K90" s="186"/>
      <c r="L90" s="186"/>
      <c r="M90" s="186"/>
      <c r="N90" s="186"/>
      <c r="O90" s="186"/>
      <c r="P90" s="186"/>
      <c r="Q90" s="186"/>
      <c r="R90" s="186"/>
      <c r="S90" s="186"/>
      <c r="T90" s="186"/>
      <c r="U90" s="186"/>
      <c r="V90" s="186"/>
      <c r="W90" s="186"/>
      <c r="X90" s="186"/>
      <c r="Y90" s="186"/>
      <c r="Z90" s="186"/>
    </row>
    <row r="91" spans="1:26" ht="12.75" customHeight="1" x14ac:dyDescent="0.25">
      <c r="A91" s="186"/>
      <c r="B91" s="186"/>
      <c r="C91" s="186"/>
      <c r="D91" s="186"/>
      <c r="E91" s="186"/>
      <c r="F91" s="186"/>
      <c r="G91" s="186"/>
      <c r="H91" s="186"/>
      <c r="I91" s="186"/>
      <c r="J91" s="186"/>
      <c r="K91" s="186"/>
      <c r="L91" s="186"/>
      <c r="M91" s="186"/>
      <c r="N91" s="186"/>
      <c r="O91" s="186"/>
      <c r="P91" s="186"/>
      <c r="Q91" s="186"/>
      <c r="R91" s="186"/>
      <c r="S91" s="186"/>
      <c r="T91" s="186"/>
      <c r="U91" s="186"/>
      <c r="V91" s="186"/>
      <c r="W91" s="186"/>
      <c r="X91" s="186"/>
      <c r="Y91" s="186"/>
      <c r="Z91" s="186"/>
    </row>
    <row r="92" spans="1:26" ht="12.75" customHeight="1" x14ac:dyDescent="0.25">
      <c r="A92" s="186"/>
      <c r="B92" s="186"/>
      <c r="C92" s="186"/>
      <c r="D92" s="186"/>
      <c r="E92" s="186"/>
      <c r="F92" s="186"/>
      <c r="G92" s="186"/>
      <c r="H92" s="186"/>
      <c r="I92" s="186"/>
      <c r="J92" s="186"/>
      <c r="K92" s="186"/>
      <c r="L92" s="186"/>
      <c r="M92" s="186"/>
      <c r="N92" s="186"/>
      <c r="O92" s="186"/>
      <c r="P92" s="186"/>
      <c r="Q92" s="186"/>
      <c r="R92" s="186"/>
      <c r="S92" s="186"/>
      <c r="T92" s="186"/>
      <c r="U92" s="186"/>
      <c r="V92" s="186"/>
      <c r="W92" s="186"/>
      <c r="X92" s="186"/>
      <c r="Y92" s="186"/>
      <c r="Z92" s="186"/>
    </row>
    <row r="93" spans="1:26" ht="12.75" customHeight="1" x14ac:dyDescent="0.25">
      <c r="A93" s="186"/>
      <c r="B93" s="186"/>
      <c r="C93" s="186"/>
      <c r="D93" s="186"/>
      <c r="E93" s="186"/>
      <c r="F93" s="186"/>
      <c r="G93" s="186"/>
      <c r="H93" s="186"/>
      <c r="I93" s="186"/>
      <c r="J93" s="186"/>
      <c r="K93" s="186"/>
      <c r="L93" s="186"/>
      <c r="M93" s="186"/>
      <c r="N93" s="186"/>
      <c r="O93" s="186"/>
      <c r="P93" s="186"/>
      <c r="Q93" s="186"/>
      <c r="R93" s="186"/>
      <c r="S93" s="186"/>
      <c r="T93" s="186"/>
      <c r="U93" s="186"/>
      <c r="V93" s="186"/>
      <c r="W93" s="186"/>
      <c r="X93" s="186"/>
      <c r="Y93" s="186"/>
      <c r="Z93" s="186"/>
    </row>
    <row r="94" spans="1:26" ht="12.75" customHeight="1" x14ac:dyDescent="0.25">
      <c r="A94" s="186"/>
      <c r="B94" s="186"/>
      <c r="C94" s="186"/>
      <c r="D94" s="186"/>
      <c r="E94" s="186"/>
      <c r="F94" s="186"/>
      <c r="G94" s="186"/>
      <c r="H94" s="186"/>
      <c r="I94" s="186"/>
      <c r="J94" s="186"/>
      <c r="K94" s="186"/>
      <c r="L94" s="186"/>
      <c r="M94" s="186"/>
      <c r="N94" s="186"/>
      <c r="O94" s="186"/>
      <c r="P94" s="186"/>
      <c r="Q94" s="186"/>
      <c r="R94" s="186"/>
      <c r="S94" s="186"/>
      <c r="T94" s="186"/>
      <c r="U94" s="186"/>
      <c r="V94" s="186"/>
      <c r="W94" s="186"/>
      <c r="X94" s="186"/>
      <c r="Y94" s="186"/>
      <c r="Z94" s="186"/>
    </row>
    <row r="95" spans="1:26" ht="12.75" customHeight="1" x14ac:dyDescent="0.25">
      <c r="A95" s="186"/>
      <c r="B95" s="186"/>
      <c r="C95" s="186"/>
      <c r="D95" s="186"/>
      <c r="E95" s="186"/>
      <c r="F95" s="186"/>
      <c r="G95" s="186"/>
      <c r="H95" s="186"/>
      <c r="I95" s="186"/>
      <c r="J95" s="186"/>
      <c r="K95" s="186"/>
      <c r="L95" s="186"/>
      <c r="M95" s="186"/>
      <c r="N95" s="186"/>
      <c r="O95" s="186"/>
      <c r="P95" s="186"/>
      <c r="Q95" s="186"/>
      <c r="R95" s="186"/>
      <c r="S95" s="186"/>
      <c r="T95" s="186"/>
      <c r="U95" s="186"/>
      <c r="V95" s="186"/>
      <c r="W95" s="186"/>
      <c r="X95" s="186"/>
      <c r="Y95" s="186"/>
      <c r="Z95" s="186"/>
    </row>
    <row r="96" spans="1:26" ht="12.75" customHeight="1" x14ac:dyDescent="0.25">
      <c r="A96" s="186"/>
      <c r="B96" s="186"/>
      <c r="C96" s="186"/>
      <c r="D96" s="186"/>
      <c r="E96" s="186"/>
      <c r="F96" s="186"/>
      <c r="G96" s="186"/>
      <c r="H96" s="186"/>
      <c r="I96" s="186"/>
      <c r="J96" s="186"/>
      <c r="K96" s="186"/>
      <c r="L96" s="186"/>
      <c r="M96" s="186"/>
      <c r="N96" s="186"/>
      <c r="O96" s="186"/>
      <c r="P96" s="186"/>
      <c r="Q96" s="186"/>
      <c r="R96" s="186"/>
      <c r="S96" s="186"/>
      <c r="T96" s="186"/>
      <c r="U96" s="186"/>
      <c r="V96" s="186"/>
      <c r="W96" s="186"/>
      <c r="X96" s="186"/>
      <c r="Y96" s="186"/>
      <c r="Z96" s="186"/>
    </row>
    <row r="97" spans="1:26" ht="12.75" customHeight="1" x14ac:dyDescent="0.25">
      <c r="A97" s="186"/>
      <c r="B97" s="186"/>
      <c r="C97" s="186"/>
      <c r="D97" s="186"/>
      <c r="E97" s="186"/>
      <c r="F97" s="186"/>
      <c r="G97" s="186"/>
      <c r="H97" s="186"/>
      <c r="I97" s="186"/>
      <c r="J97" s="186"/>
      <c r="K97" s="186"/>
      <c r="L97" s="186"/>
      <c r="M97" s="186"/>
      <c r="N97" s="186"/>
      <c r="O97" s="186"/>
      <c r="P97" s="186"/>
      <c r="Q97" s="186"/>
      <c r="R97" s="186"/>
      <c r="S97" s="186"/>
      <c r="T97" s="186"/>
      <c r="U97" s="186"/>
      <c r="V97" s="186"/>
      <c r="W97" s="186"/>
      <c r="X97" s="186"/>
      <c r="Y97" s="186"/>
      <c r="Z97" s="186"/>
    </row>
    <row r="98" spans="1:26" ht="12.75" customHeight="1" x14ac:dyDescent="0.25">
      <c r="A98" s="186"/>
      <c r="B98" s="186"/>
      <c r="C98" s="186"/>
      <c r="D98" s="186"/>
      <c r="E98" s="186"/>
      <c r="F98" s="186"/>
      <c r="G98" s="186"/>
      <c r="H98" s="186"/>
      <c r="I98" s="186"/>
      <c r="J98" s="186"/>
      <c r="K98" s="186"/>
      <c r="L98" s="186"/>
      <c r="M98" s="186"/>
      <c r="N98" s="186"/>
      <c r="O98" s="186"/>
      <c r="P98" s="186"/>
      <c r="Q98" s="186"/>
      <c r="R98" s="186"/>
      <c r="S98" s="186"/>
      <c r="T98" s="186"/>
      <c r="U98" s="186"/>
      <c r="V98" s="186"/>
      <c r="W98" s="186"/>
      <c r="X98" s="186"/>
      <c r="Y98" s="186"/>
      <c r="Z98" s="186"/>
    </row>
    <row r="99" spans="1:26" ht="12.75" customHeight="1" x14ac:dyDescent="0.25">
      <c r="A99" s="186"/>
      <c r="B99" s="186"/>
      <c r="C99" s="186"/>
      <c r="D99" s="186"/>
      <c r="E99" s="186"/>
      <c r="F99" s="186"/>
      <c r="G99" s="186"/>
      <c r="H99" s="186"/>
      <c r="I99" s="186"/>
      <c r="J99" s="186"/>
      <c r="K99" s="186"/>
      <c r="L99" s="186"/>
      <c r="M99" s="186"/>
      <c r="N99" s="186"/>
      <c r="O99" s="186"/>
      <c r="P99" s="186"/>
      <c r="Q99" s="186"/>
      <c r="R99" s="186"/>
      <c r="S99" s="186"/>
      <c r="T99" s="186"/>
      <c r="U99" s="186"/>
      <c r="V99" s="186"/>
      <c r="W99" s="186"/>
      <c r="X99" s="186"/>
      <c r="Y99" s="186"/>
      <c r="Z99" s="186"/>
    </row>
    <row r="100" spans="1:26" ht="12.75" customHeight="1" x14ac:dyDescent="0.25">
      <c r="A100" s="186"/>
      <c r="B100" s="186"/>
      <c r="C100" s="186"/>
      <c r="D100" s="186"/>
      <c r="E100" s="186"/>
      <c r="F100" s="186"/>
      <c r="G100" s="186"/>
      <c r="H100" s="186"/>
      <c r="I100" s="186"/>
      <c r="J100" s="186"/>
      <c r="K100" s="186"/>
      <c r="L100" s="186"/>
      <c r="M100" s="186"/>
      <c r="N100" s="186"/>
      <c r="O100" s="186"/>
      <c r="P100" s="186"/>
      <c r="Q100" s="186"/>
      <c r="R100" s="186"/>
      <c r="S100" s="186"/>
      <c r="T100" s="186"/>
      <c r="U100" s="186"/>
      <c r="V100" s="186"/>
      <c r="W100" s="186"/>
      <c r="X100" s="186"/>
      <c r="Y100" s="186"/>
      <c r="Z100" s="186"/>
    </row>
    <row r="101" spans="1:26" ht="12.75" customHeight="1" x14ac:dyDescent="0.25">
      <c r="A101" s="186"/>
      <c r="B101" s="186"/>
      <c r="C101" s="186"/>
      <c r="D101" s="186"/>
      <c r="E101" s="186"/>
      <c r="F101" s="186"/>
      <c r="G101" s="186"/>
      <c r="H101" s="186"/>
      <c r="I101" s="186"/>
      <c r="J101" s="186"/>
      <c r="K101" s="186"/>
      <c r="L101" s="186"/>
      <c r="M101" s="186"/>
      <c r="N101" s="186"/>
      <c r="O101" s="186"/>
      <c r="P101" s="186"/>
      <c r="Q101" s="186"/>
      <c r="R101" s="186"/>
      <c r="S101" s="186"/>
      <c r="T101" s="186"/>
      <c r="U101" s="186"/>
      <c r="V101" s="186"/>
      <c r="W101" s="186"/>
      <c r="X101" s="186"/>
      <c r="Y101" s="186"/>
      <c r="Z101" s="186"/>
    </row>
    <row r="102" spans="1:26" ht="12.75" customHeight="1" x14ac:dyDescent="0.25">
      <c r="A102" s="186"/>
      <c r="B102" s="186"/>
      <c r="C102" s="186"/>
      <c r="D102" s="186"/>
      <c r="E102" s="186"/>
      <c r="F102" s="186"/>
      <c r="G102" s="186"/>
      <c r="H102" s="186"/>
      <c r="I102" s="186"/>
      <c r="J102" s="186"/>
      <c r="K102" s="186"/>
      <c r="L102" s="186"/>
      <c r="M102" s="186"/>
      <c r="N102" s="186"/>
      <c r="O102" s="186"/>
      <c r="P102" s="186"/>
      <c r="Q102" s="186"/>
      <c r="R102" s="186"/>
      <c r="S102" s="186"/>
      <c r="T102" s="186"/>
      <c r="U102" s="186"/>
      <c r="V102" s="186"/>
      <c r="W102" s="186"/>
      <c r="X102" s="186"/>
      <c r="Y102" s="186"/>
      <c r="Z102" s="186"/>
    </row>
    <row r="103" spans="1:26" ht="12.75" customHeight="1" x14ac:dyDescent="0.25">
      <c r="A103" s="186"/>
      <c r="B103" s="186"/>
      <c r="C103" s="186"/>
      <c r="D103" s="186"/>
      <c r="E103" s="186"/>
      <c r="F103" s="186"/>
      <c r="G103" s="186"/>
      <c r="H103" s="186"/>
      <c r="I103" s="186"/>
      <c r="J103" s="186"/>
      <c r="K103" s="186"/>
      <c r="L103" s="186"/>
      <c r="M103" s="186"/>
      <c r="N103" s="186"/>
      <c r="O103" s="186"/>
      <c r="P103" s="186"/>
      <c r="Q103" s="186"/>
      <c r="R103" s="186"/>
      <c r="S103" s="186"/>
      <c r="T103" s="186"/>
      <c r="U103" s="186"/>
      <c r="V103" s="186"/>
      <c r="W103" s="186"/>
      <c r="X103" s="186"/>
      <c r="Y103" s="186"/>
      <c r="Z103" s="186"/>
    </row>
    <row r="104" spans="1:26" ht="12.75" customHeight="1" x14ac:dyDescent="0.25">
      <c r="A104" s="186"/>
      <c r="B104" s="186"/>
      <c r="C104" s="186"/>
      <c r="D104" s="186"/>
      <c r="E104" s="186"/>
      <c r="F104" s="186"/>
      <c r="G104" s="186"/>
      <c r="H104" s="186"/>
      <c r="I104" s="186"/>
      <c r="J104" s="186"/>
      <c r="K104" s="186"/>
      <c r="L104" s="186"/>
      <c r="M104" s="186"/>
      <c r="N104" s="186"/>
      <c r="O104" s="186"/>
      <c r="P104" s="186"/>
      <c r="Q104" s="186"/>
      <c r="R104" s="186"/>
      <c r="S104" s="186"/>
      <c r="T104" s="186"/>
      <c r="U104" s="186"/>
      <c r="V104" s="186"/>
      <c r="W104" s="186"/>
      <c r="X104" s="186"/>
      <c r="Y104" s="186"/>
      <c r="Z104" s="186"/>
    </row>
    <row r="105" spans="1:26" ht="12.75" customHeight="1" x14ac:dyDescent="0.25">
      <c r="A105" s="186"/>
      <c r="B105" s="186"/>
      <c r="C105" s="186"/>
      <c r="D105" s="186"/>
      <c r="E105" s="186"/>
      <c r="F105" s="186"/>
      <c r="G105" s="186"/>
      <c r="H105" s="186"/>
      <c r="I105" s="186"/>
      <c r="J105" s="186"/>
      <c r="K105" s="186"/>
      <c r="L105" s="186"/>
      <c r="M105" s="186"/>
      <c r="N105" s="186"/>
      <c r="O105" s="186"/>
      <c r="P105" s="186"/>
      <c r="Q105" s="186"/>
      <c r="R105" s="186"/>
      <c r="S105" s="186"/>
      <c r="T105" s="186"/>
      <c r="U105" s="186"/>
      <c r="V105" s="186"/>
      <c r="W105" s="186"/>
      <c r="X105" s="186"/>
      <c r="Y105" s="186"/>
      <c r="Z105" s="186"/>
    </row>
    <row r="106" spans="1:26" ht="12.75" customHeight="1" x14ac:dyDescent="0.25">
      <c r="A106" s="186"/>
      <c r="B106" s="186"/>
      <c r="C106" s="186"/>
      <c r="D106" s="186"/>
      <c r="E106" s="186"/>
      <c r="F106" s="186"/>
      <c r="G106" s="186"/>
      <c r="H106" s="186"/>
      <c r="I106" s="186"/>
      <c r="J106" s="186"/>
      <c r="K106" s="186"/>
      <c r="L106" s="186"/>
      <c r="M106" s="186"/>
      <c r="N106" s="186"/>
      <c r="O106" s="186"/>
      <c r="P106" s="186"/>
      <c r="Q106" s="186"/>
      <c r="R106" s="186"/>
      <c r="S106" s="186"/>
      <c r="T106" s="186"/>
      <c r="U106" s="186"/>
      <c r="V106" s="186"/>
      <c r="W106" s="186"/>
      <c r="X106" s="186"/>
      <c r="Y106" s="186"/>
      <c r="Z106" s="186"/>
    </row>
    <row r="107" spans="1:26" ht="12.75" customHeight="1" x14ac:dyDescent="0.25">
      <c r="A107" s="186"/>
      <c r="B107" s="186"/>
      <c r="C107" s="186"/>
      <c r="D107" s="186"/>
      <c r="E107" s="186"/>
      <c r="F107" s="186"/>
      <c r="G107" s="186"/>
      <c r="H107" s="186"/>
      <c r="I107" s="186"/>
      <c r="J107" s="186"/>
      <c r="K107" s="186"/>
      <c r="L107" s="186"/>
      <c r="M107" s="186"/>
      <c r="N107" s="186"/>
      <c r="O107" s="186"/>
      <c r="P107" s="186"/>
      <c r="Q107" s="186"/>
      <c r="R107" s="186"/>
      <c r="S107" s="186"/>
      <c r="T107" s="186"/>
      <c r="U107" s="186"/>
      <c r="V107" s="186"/>
      <c r="W107" s="186"/>
      <c r="X107" s="186"/>
      <c r="Y107" s="186"/>
      <c r="Z107" s="186"/>
    </row>
    <row r="108" spans="1:26" ht="12.75" customHeight="1" x14ac:dyDescent="0.25">
      <c r="A108" s="186"/>
      <c r="B108" s="186"/>
      <c r="C108" s="186"/>
      <c r="D108" s="186"/>
      <c r="E108" s="186"/>
      <c r="F108" s="186"/>
      <c r="G108" s="186"/>
      <c r="H108" s="186"/>
      <c r="I108" s="186"/>
      <c r="J108" s="186"/>
      <c r="K108" s="186"/>
      <c r="L108" s="186"/>
      <c r="M108" s="186"/>
      <c r="N108" s="186"/>
      <c r="O108" s="186"/>
      <c r="P108" s="186"/>
      <c r="Q108" s="186"/>
      <c r="R108" s="186"/>
      <c r="S108" s="186"/>
      <c r="T108" s="186"/>
      <c r="U108" s="186"/>
      <c r="V108" s="186"/>
      <c r="W108" s="186"/>
      <c r="X108" s="186"/>
      <c r="Y108" s="186"/>
      <c r="Z108" s="186"/>
    </row>
    <row r="109" spans="1:26" ht="12.75" customHeight="1" x14ac:dyDescent="0.25">
      <c r="A109" s="186"/>
      <c r="B109" s="186"/>
      <c r="C109" s="186"/>
      <c r="D109" s="186"/>
      <c r="E109" s="186"/>
      <c r="F109" s="186"/>
      <c r="G109" s="186"/>
      <c r="H109" s="186"/>
      <c r="I109" s="186"/>
      <c r="J109" s="186"/>
      <c r="K109" s="186"/>
      <c r="L109" s="186"/>
      <c r="M109" s="186"/>
      <c r="N109" s="186"/>
      <c r="O109" s="186"/>
      <c r="P109" s="186"/>
      <c r="Q109" s="186"/>
      <c r="R109" s="186"/>
      <c r="S109" s="186"/>
      <c r="T109" s="186"/>
      <c r="U109" s="186"/>
      <c r="V109" s="186"/>
      <c r="W109" s="186"/>
      <c r="X109" s="186"/>
      <c r="Y109" s="186"/>
      <c r="Z109" s="186"/>
    </row>
    <row r="110" spans="1:26" ht="12.75" customHeight="1" x14ac:dyDescent="0.25">
      <c r="A110" s="186"/>
      <c r="B110" s="186"/>
      <c r="C110" s="186"/>
      <c r="D110" s="186"/>
      <c r="E110" s="186"/>
      <c r="F110" s="186"/>
      <c r="G110" s="186"/>
      <c r="H110" s="186"/>
      <c r="I110" s="186"/>
      <c r="J110" s="186"/>
      <c r="K110" s="186"/>
      <c r="L110" s="186"/>
      <c r="M110" s="186"/>
      <c r="N110" s="186"/>
      <c r="O110" s="186"/>
      <c r="P110" s="186"/>
      <c r="Q110" s="186"/>
      <c r="R110" s="186"/>
      <c r="S110" s="186"/>
      <c r="T110" s="186"/>
      <c r="U110" s="186"/>
      <c r="V110" s="186"/>
      <c r="W110" s="186"/>
      <c r="X110" s="186"/>
      <c r="Y110" s="186"/>
      <c r="Z110" s="186"/>
    </row>
    <row r="111" spans="1:26" ht="12.75" customHeight="1" x14ac:dyDescent="0.25">
      <c r="A111" s="186"/>
      <c r="B111" s="186"/>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6"/>
      <c r="Z111" s="186"/>
    </row>
    <row r="112" spans="1:26" ht="12.75" customHeight="1" x14ac:dyDescent="0.25">
      <c r="A112" s="186"/>
      <c r="B112" s="186"/>
      <c r="C112" s="186"/>
      <c r="D112" s="186"/>
      <c r="E112" s="186"/>
      <c r="F112" s="186"/>
      <c r="G112" s="186"/>
      <c r="H112" s="186"/>
      <c r="I112" s="186"/>
      <c r="J112" s="186"/>
      <c r="K112" s="186"/>
      <c r="L112" s="186"/>
      <c r="M112" s="186"/>
      <c r="N112" s="186"/>
      <c r="O112" s="186"/>
      <c r="P112" s="186"/>
      <c r="Q112" s="186"/>
      <c r="R112" s="186"/>
      <c r="S112" s="186"/>
      <c r="T112" s="186"/>
      <c r="U112" s="186"/>
      <c r="V112" s="186"/>
      <c r="W112" s="186"/>
      <c r="X112" s="186"/>
      <c r="Y112" s="186"/>
      <c r="Z112" s="186"/>
    </row>
    <row r="113" spans="1:26" ht="12.75" customHeight="1" x14ac:dyDescent="0.25">
      <c r="A113" s="186"/>
      <c r="B113" s="186"/>
      <c r="C113" s="186"/>
      <c r="D113" s="186"/>
      <c r="E113" s="186"/>
      <c r="F113" s="186"/>
      <c r="G113" s="186"/>
      <c r="H113" s="186"/>
      <c r="I113" s="186"/>
      <c r="J113" s="186"/>
      <c r="K113" s="186"/>
      <c r="L113" s="186"/>
      <c r="M113" s="186"/>
      <c r="N113" s="186"/>
      <c r="O113" s="186"/>
      <c r="P113" s="186"/>
      <c r="Q113" s="186"/>
      <c r="R113" s="186"/>
      <c r="S113" s="186"/>
      <c r="T113" s="186"/>
      <c r="U113" s="186"/>
      <c r="V113" s="186"/>
      <c r="W113" s="186"/>
      <c r="X113" s="186"/>
      <c r="Y113" s="186"/>
      <c r="Z113" s="186"/>
    </row>
    <row r="114" spans="1:26" ht="12.75" customHeight="1" x14ac:dyDescent="0.25">
      <c r="A114" s="186"/>
      <c r="B114" s="186"/>
      <c r="C114" s="186"/>
      <c r="D114" s="186"/>
      <c r="E114" s="186"/>
      <c r="F114" s="186"/>
      <c r="G114" s="186"/>
      <c r="H114" s="186"/>
      <c r="I114" s="186"/>
      <c r="J114" s="186"/>
      <c r="K114" s="186"/>
      <c r="L114" s="186"/>
      <c r="M114" s="186"/>
      <c r="N114" s="186"/>
      <c r="O114" s="186"/>
      <c r="P114" s="186"/>
      <c r="Q114" s="186"/>
      <c r="R114" s="186"/>
      <c r="S114" s="186"/>
      <c r="T114" s="186"/>
      <c r="U114" s="186"/>
      <c r="V114" s="186"/>
      <c r="W114" s="186"/>
      <c r="X114" s="186"/>
      <c r="Y114" s="186"/>
      <c r="Z114" s="186"/>
    </row>
    <row r="115" spans="1:26" ht="12.75" customHeight="1" x14ac:dyDescent="0.25">
      <c r="A115" s="186"/>
      <c r="B115" s="186"/>
      <c r="C115" s="186"/>
      <c r="D115" s="186"/>
      <c r="E115" s="186"/>
      <c r="F115" s="186"/>
      <c r="G115" s="186"/>
      <c r="H115" s="186"/>
      <c r="I115" s="186"/>
      <c r="J115" s="186"/>
      <c r="K115" s="186"/>
      <c r="L115" s="186"/>
      <c r="M115" s="186"/>
      <c r="N115" s="186"/>
      <c r="O115" s="186"/>
      <c r="P115" s="186"/>
      <c r="Q115" s="186"/>
      <c r="R115" s="186"/>
      <c r="S115" s="186"/>
      <c r="T115" s="186"/>
      <c r="U115" s="186"/>
      <c r="V115" s="186"/>
      <c r="W115" s="186"/>
      <c r="X115" s="186"/>
      <c r="Y115" s="186"/>
      <c r="Z115" s="186"/>
    </row>
    <row r="116" spans="1:26" ht="12.75" customHeight="1" x14ac:dyDescent="0.25">
      <c r="A116" s="186"/>
      <c r="B116" s="186"/>
      <c r="C116" s="186"/>
      <c r="D116" s="186"/>
      <c r="E116" s="186"/>
      <c r="F116" s="186"/>
      <c r="G116" s="186"/>
      <c r="H116" s="186"/>
      <c r="I116" s="186"/>
      <c r="J116" s="186"/>
      <c r="K116" s="186"/>
      <c r="L116" s="186"/>
      <c r="M116" s="186"/>
      <c r="N116" s="186"/>
      <c r="O116" s="186"/>
      <c r="P116" s="186"/>
      <c r="Q116" s="186"/>
      <c r="R116" s="186"/>
      <c r="S116" s="186"/>
      <c r="T116" s="186"/>
      <c r="U116" s="186"/>
      <c r="V116" s="186"/>
      <c r="W116" s="186"/>
      <c r="X116" s="186"/>
      <c r="Y116" s="186"/>
      <c r="Z116" s="186"/>
    </row>
    <row r="117" spans="1:26" ht="12.75" customHeight="1" x14ac:dyDescent="0.25">
      <c r="A117" s="186"/>
      <c r="B117" s="186"/>
      <c r="C117" s="186"/>
      <c r="D117" s="186"/>
      <c r="E117" s="186"/>
      <c r="F117" s="186"/>
      <c r="G117" s="186"/>
      <c r="H117" s="186"/>
      <c r="I117" s="186"/>
      <c r="J117" s="186"/>
      <c r="K117" s="186"/>
      <c r="L117" s="186"/>
      <c r="M117" s="186"/>
      <c r="N117" s="186"/>
      <c r="O117" s="186"/>
      <c r="P117" s="186"/>
      <c r="Q117" s="186"/>
      <c r="R117" s="186"/>
      <c r="S117" s="186"/>
      <c r="T117" s="186"/>
      <c r="U117" s="186"/>
      <c r="V117" s="186"/>
      <c r="W117" s="186"/>
      <c r="X117" s="186"/>
      <c r="Y117" s="186"/>
      <c r="Z117" s="186"/>
    </row>
    <row r="118" spans="1:26" ht="12.75" customHeight="1" x14ac:dyDescent="0.25">
      <c r="A118" s="186"/>
      <c r="B118" s="186"/>
      <c r="C118" s="186"/>
      <c r="D118" s="186"/>
      <c r="E118" s="186"/>
      <c r="F118" s="186"/>
      <c r="G118" s="186"/>
      <c r="H118" s="186"/>
      <c r="I118" s="186"/>
      <c r="J118" s="186"/>
      <c r="K118" s="186"/>
      <c r="L118" s="186"/>
      <c r="M118" s="186"/>
      <c r="N118" s="186"/>
      <c r="O118" s="186"/>
      <c r="P118" s="186"/>
      <c r="Q118" s="186"/>
      <c r="R118" s="186"/>
      <c r="S118" s="186"/>
      <c r="T118" s="186"/>
      <c r="U118" s="186"/>
      <c r="V118" s="186"/>
      <c r="W118" s="186"/>
      <c r="X118" s="186"/>
      <c r="Y118" s="186"/>
      <c r="Z118" s="186"/>
    </row>
    <row r="119" spans="1:26" ht="12.75" customHeight="1" x14ac:dyDescent="0.25">
      <c r="A119" s="186"/>
      <c r="B119" s="186"/>
      <c r="C119" s="186"/>
      <c r="D119" s="186"/>
      <c r="E119" s="186"/>
      <c r="F119" s="186"/>
      <c r="G119" s="186"/>
      <c r="H119" s="186"/>
      <c r="I119" s="186"/>
      <c r="J119" s="186"/>
      <c r="K119" s="186"/>
      <c r="L119" s="186"/>
      <c r="M119" s="186"/>
      <c r="N119" s="186"/>
      <c r="O119" s="186"/>
      <c r="P119" s="186"/>
      <c r="Q119" s="186"/>
      <c r="R119" s="186"/>
      <c r="S119" s="186"/>
      <c r="T119" s="186"/>
      <c r="U119" s="186"/>
      <c r="V119" s="186"/>
      <c r="W119" s="186"/>
      <c r="X119" s="186"/>
      <c r="Y119" s="186"/>
      <c r="Z119" s="186"/>
    </row>
    <row r="120" spans="1:26" ht="12.75" customHeight="1" x14ac:dyDescent="0.25">
      <c r="A120" s="186"/>
      <c r="B120" s="186"/>
      <c r="C120" s="186"/>
      <c r="D120" s="186"/>
      <c r="E120" s="186"/>
      <c r="F120" s="186"/>
      <c r="G120" s="186"/>
      <c r="H120" s="186"/>
      <c r="I120" s="186"/>
      <c r="J120" s="186"/>
      <c r="K120" s="186"/>
      <c r="L120" s="186"/>
      <c r="M120" s="186"/>
      <c r="N120" s="186"/>
      <c r="O120" s="186"/>
      <c r="P120" s="186"/>
      <c r="Q120" s="186"/>
      <c r="R120" s="186"/>
      <c r="S120" s="186"/>
      <c r="T120" s="186"/>
      <c r="U120" s="186"/>
      <c r="V120" s="186"/>
      <c r="W120" s="186"/>
      <c r="X120" s="186"/>
      <c r="Y120" s="186"/>
      <c r="Z120" s="186"/>
    </row>
    <row r="121" spans="1:26" ht="12.75" customHeight="1" x14ac:dyDescent="0.25">
      <c r="A121" s="186"/>
      <c r="B121" s="186"/>
      <c r="C121" s="186"/>
      <c r="D121" s="186"/>
      <c r="E121" s="186"/>
      <c r="F121" s="186"/>
      <c r="G121" s="186"/>
      <c r="H121" s="186"/>
      <c r="I121" s="186"/>
      <c r="J121" s="186"/>
      <c r="K121" s="186"/>
      <c r="L121" s="186"/>
      <c r="M121" s="186"/>
      <c r="N121" s="186"/>
      <c r="O121" s="186"/>
      <c r="P121" s="186"/>
      <c r="Q121" s="186"/>
      <c r="R121" s="186"/>
      <c r="S121" s="186"/>
      <c r="T121" s="186"/>
      <c r="U121" s="186"/>
      <c r="V121" s="186"/>
      <c r="W121" s="186"/>
      <c r="X121" s="186"/>
      <c r="Y121" s="186"/>
      <c r="Z121" s="186"/>
    </row>
    <row r="122" spans="1:26" ht="12.75" customHeight="1" x14ac:dyDescent="0.25">
      <c r="A122" s="186"/>
      <c r="B122" s="186"/>
      <c r="C122" s="186"/>
      <c r="D122" s="186"/>
      <c r="E122" s="186"/>
      <c r="F122" s="186"/>
      <c r="G122" s="186"/>
      <c r="H122" s="186"/>
      <c r="I122" s="186"/>
      <c r="J122" s="186"/>
      <c r="K122" s="186"/>
      <c r="L122" s="186"/>
      <c r="M122" s="186"/>
      <c r="N122" s="186"/>
      <c r="O122" s="186"/>
      <c r="P122" s="186"/>
      <c r="Q122" s="186"/>
      <c r="R122" s="186"/>
      <c r="S122" s="186"/>
      <c r="T122" s="186"/>
      <c r="U122" s="186"/>
      <c r="V122" s="186"/>
      <c r="W122" s="186"/>
      <c r="X122" s="186"/>
      <c r="Y122" s="186"/>
      <c r="Z122" s="186"/>
    </row>
    <row r="123" spans="1:26" ht="12.75" customHeight="1" x14ac:dyDescent="0.25">
      <c r="A123" s="186"/>
      <c r="B123" s="186"/>
      <c r="C123" s="186"/>
      <c r="D123" s="186"/>
      <c r="E123" s="186"/>
      <c r="F123" s="186"/>
      <c r="G123" s="186"/>
      <c r="H123" s="186"/>
      <c r="I123" s="186"/>
      <c r="J123" s="186"/>
      <c r="K123" s="186"/>
      <c r="L123" s="186"/>
      <c r="M123" s="186"/>
      <c r="N123" s="186"/>
      <c r="O123" s="186"/>
      <c r="P123" s="186"/>
      <c r="Q123" s="186"/>
      <c r="R123" s="186"/>
      <c r="S123" s="186"/>
      <c r="T123" s="186"/>
      <c r="U123" s="186"/>
      <c r="V123" s="186"/>
      <c r="W123" s="186"/>
      <c r="X123" s="186"/>
      <c r="Y123" s="186"/>
      <c r="Z123" s="186"/>
    </row>
    <row r="124" spans="1:26" ht="12.75" customHeight="1" x14ac:dyDescent="0.25">
      <c r="A124" s="186"/>
      <c r="B124" s="186"/>
      <c r="C124" s="186"/>
      <c r="D124" s="186"/>
      <c r="E124" s="186"/>
      <c r="F124" s="186"/>
      <c r="G124" s="186"/>
      <c r="H124" s="186"/>
      <c r="I124" s="186"/>
      <c r="J124" s="186"/>
      <c r="K124" s="186"/>
      <c r="L124" s="186"/>
      <c r="M124" s="186"/>
      <c r="N124" s="186"/>
      <c r="O124" s="186"/>
      <c r="P124" s="186"/>
      <c r="Q124" s="186"/>
      <c r="R124" s="186"/>
      <c r="S124" s="186"/>
      <c r="T124" s="186"/>
      <c r="U124" s="186"/>
      <c r="V124" s="186"/>
      <c r="W124" s="186"/>
      <c r="X124" s="186"/>
      <c r="Y124" s="186"/>
      <c r="Z124" s="186"/>
    </row>
    <row r="125" spans="1:26" ht="12.75" customHeight="1" x14ac:dyDescent="0.25">
      <c r="A125" s="186"/>
      <c r="B125" s="186"/>
      <c r="C125" s="186"/>
      <c r="D125" s="186"/>
      <c r="E125" s="186"/>
      <c r="F125" s="186"/>
      <c r="G125" s="186"/>
      <c r="H125" s="186"/>
      <c r="I125" s="186"/>
      <c r="J125" s="186"/>
      <c r="K125" s="186"/>
      <c r="L125" s="186"/>
      <c r="M125" s="186"/>
      <c r="N125" s="186"/>
      <c r="O125" s="186"/>
      <c r="P125" s="186"/>
      <c r="Q125" s="186"/>
      <c r="R125" s="186"/>
      <c r="S125" s="186"/>
      <c r="T125" s="186"/>
      <c r="U125" s="186"/>
      <c r="V125" s="186"/>
      <c r="W125" s="186"/>
      <c r="X125" s="186"/>
      <c r="Y125" s="186"/>
      <c r="Z125" s="186"/>
    </row>
    <row r="126" spans="1:26" ht="12.75" customHeight="1" x14ac:dyDescent="0.25">
      <c r="A126" s="186"/>
      <c r="B126" s="186"/>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row>
    <row r="127" spans="1:26" ht="12.75" customHeight="1" x14ac:dyDescent="0.25">
      <c r="A127" s="186"/>
      <c r="B127" s="186"/>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row>
    <row r="128" spans="1:26" ht="12.75" customHeight="1" x14ac:dyDescent="0.25">
      <c r="A128" s="186"/>
      <c r="B128" s="186"/>
      <c r="C128" s="186"/>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row>
    <row r="129" spans="1:26" ht="12.75" customHeight="1" x14ac:dyDescent="0.25">
      <c r="A129" s="186"/>
      <c r="B129" s="186"/>
      <c r="C129" s="186"/>
      <c r="D129" s="186"/>
      <c r="E129" s="186"/>
      <c r="F129" s="186"/>
      <c r="G129" s="186"/>
      <c r="H129" s="186"/>
      <c r="I129" s="186"/>
      <c r="J129" s="186"/>
      <c r="K129" s="186"/>
      <c r="L129" s="186"/>
      <c r="M129" s="186"/>
      <c r="N129" s="186"/>
      <c r="O129" s="186"/>
      <c r="P129" s="186"/>
      <c r="Q129" s="186"/>
      <c r="R129" s="186"/>
      <c r="S129" s="186"/>
      <c r="T129" s="186"/>
      <c r="U129" s="186"/>
      <c r="V129" s="186"/>
      <c r="W129" s="186"/>
      <c r="X129" s="186"/>
      <c r="Y129" s="186"/>
      <c r="Z129" s="186"/>
    </row>
    <row r="130" spans="1:26" ht="12.75" customHeight="1" x14ac:dyDescent="0.25">
      <c r="A130" s="186"/>
      <c r="B130" s="186"/>
      <c r="C130" s="186"/>
      <c r="D130" s="186"/>
      <c r="E130" s="186"/>
      <c r="F130" s="186"/>
      <c r="G130" s="186"/>
      <c r="H130" s="186"/>
      <c r="I130" s="186"/>
      <c r="J130" s="186"/>
      <c r="K130" s="186"/>
      <c r="L130" s="186"/>
      <c r="M130" s="186"/>
      <c r="N130" s="186"/>
      <c r="O130" s="186"/>
      <c r="P130" s="186"/>
      <c r="Q130" s="186"/>
      <c r="R130" s="186"/>
      <c r="S130" s="186"/>
      <c r="T130" s="186"/>
      <c r="U130" s="186"/>
      <c r="V130" s="186"/>
      <c r="W130" s="186"/>
      <c r="X130" s="186"/>
      <c r="Y130" s="186"/>
      <c r="Z130" s="186"/>
    </row>
    <row r="131" spans="1:26" ht="12.75" customHeight="1" x14ac:dyDescent="0.25">
      <c r="A131" s="186"/>
      <c r="B131" s="186"/>
      <c r="C131" s="186"/>
      <c r="D131" s="186"/>
      <c r="E131" s="186"/>
      <c r="F131" s="186"/>
      <c r="G131" s="186"/>
      <c r="H131" s="186"/>
      <c r="I131" s="186"/>
      <c r="J131" s="186"/>
      <c r="K131" s="186"/>
      <c r="L131" s="186"/>
      <c r="M131" s="186"/>
      <c r="N131" s="186"/>
      <c r="O131" s="186"/>
      <c r="P131" s="186"/>
      <c r="Q131" s="186"/>
      <c r="R131" s="186"/>
      <c r="S131" s="186"/>
      <c r="T131" s="186"/>
      <c r="U131" s="186"/>
      <c r="V131" s="186"/>
      <c r="W131" s="186"/>
      <c r="X131" s="186"/>
      <c r="Y131" s="186"/>
      <c r="Z131" s="186"/>
    </row>
    <row r="132" spans="1:26" ht="12.75" customHeight="1" x14ac:dyDescent="0.25">
      <c r="A132" s="186"/>
      <c r="B132" s="186"/>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row>
    <row r="133" spans="1:26" ht="12.75" customHeight="1" x14ac:dyDescent="0.25">
      <c r="A133" s="186"/>
      <c r="B133" s="186"/>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row>
    <row r="134" spans="1:26" ht="12.75" customHeight="1" x14ac:dyDescent="0.25">
      <c r="A134" s="186"/>
      <c r="B134" s="186"/>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row>
    <row r="135" spans="1:26" ht="12.75" customHeight="1" x14ac:dyDescent="0.25">
      <c r="A135" s="186"/>
      <c r="B135" s="186"/>
      <c r="C135" s="186"/>
      <c r="D135" s="186"/>
      <c r="E135" s="186"/>
      <c r="F135" s="186"/>
      <c r="G135" s="186"/>
      <c r="H135" s="186"/>
      <c r="I135" s="186"/>
      <c r="J135" s="186"/>
      <c r="K135" s="186"/>
      <c r="L135" s="186"/>
      <c r="M135" s="186"/>
      <c r="N135" s="186"/>
      <c r="O135" s="186"/>
      <c r="P135" s="186"/>
      <c r="Q135" s="186"/>
      <c r="R135" s="186"/>
      <c r="S135" s="186"/>
      <c r="T135" s="186"/>
      <c r="U135" s="186"/>
      <c r="V135" s="186"/>
      <c r="W135" s="186"/>
      <c r="X135" s="186"/>
      <c r="Y135" s="186"/>
      <c r="Z135" s="186"/>
    </row>
    <row r="136" spans="1:26" ht="12.75" customHeight="1" x14ac:dyDescent="0.25">
      <c r="A136" s="186"/>
      <c r="B136" s="186"/>
      <c r="C136" s="186"/>
      <c r="D136" s="186"/>
      <c r="E136" s="186"/>
      <c r="F136" s="186"/>
      <c r="G136" s="186"/>
      <c r="H136" s="186"/>
      <c r="I136" s="186"/>
      <c r="J136" s="186"/>
      <c r="K136" s="186"/>
      <c r="L136" s="186"/>
      <c r="M136" s="186"/>
      <c r="N136" s="186"/>
      <c r="O136" s="186"/>
      <c r="P136" s="186"/>
      <c r="Q136" s="186"/>
      <c r="R136" s="186"/>
      <c r="S136" s="186"/>
      <c r="T136" s="186"/>
      <c r="U136" s="186"/>
      <c r="V136" s="186"/>
      <c r="W136" s="186"/>
      <c r="X136" s="186"/>
      <c r="Y136" s="186"/>
      <c r="Z136" s="186"/>
    </row>
    <row r="137" spans="1:26" ht="12.75" customHeight="1" x14ac:dyDescent="0.25">
      <c r="A137" s="186"/>
      <c r="B137" s="186"/>
      <c r="C137" s="186"/>
      <c r="D137" s="186"/>
      <c r="E137" s="186"/>
      <c r="F137" s="186"/>
      <c r="G137" s="186"/>
      <c r="H137" s="186"/>
      <c r="I137" s="186"/>
      <c r="J137" s="186"/>
      <c r="K137" s="186"/>
      <c r="L137" s="186"/>
      <c r="M137" s="186"/>
      <c r="N137" s="186"/>
      <c r="O137" s="186"/>
      <c r="P137" s="186"/>
      <c r="Q137" s="186"/>
      <c r="R137" s="186"/>
      <c r="S137" s="186"/>
      <c r="T137" s="186"/>
      <c r="U137" s="186"/>
      <c r="V137" s="186"/>
      <c r="W137" s="186"/>
      <c r="X137" s="186"/>
      <c r="Y137" s="186"/>
      <c r="Z137" s="186"/>
    </row>
    <row r="138" spans="1:26" ht="12.75" customHeight="1" x14ac:dyDescent="0.25">
      <c r="A138" s="186"/>
      <c r="B138" s="186"/>
      <c r="C138" s="186"/>
      <c r="D138" s="186"/>
      <c r="E138" s="186"/>
      <c r="F138" s="186"/>
      <c r="G138" s="186"/>
      <c r="H138" s="186"/>
      <c r="I138" s="186"/>
      <c r="J138" s="186"/>
      <c r="K138" s="186"/>
      <c r="L138" s="186"/>
      <c r="M138" s="186"/>
      <c r="N138" s="186"/>
      <c r="O138" s="186"/>
      <c r="P138" s="186"/>
      <c r="Q138" s="186"/>
      <c r="R138" s="186"/>
      <c r="S138" s="186"/>
      <c r="T138" s="186"/>
      <c r="U138" s="186"/>
      <c r="V138" s="186"/>
      <c r="W138" s="186"/>
      <c r="X138" s="186"/>
      <c r="Y138" s="186"/>
      <c r="Z138" s="186"/>
    </row>
    <row r="139" spans="1:26" ht="12.75" customHeight="1" x14ac:dyDescent="0.25">
      <c r="A139" s="186"/>
      <c r="B139" s="186"/>
      <c r="C139" s="186"/>
      <c r="D139" s="186"/>
      <c r="E139" s="186"/>
      <c r="F139" s="186"/>
      <c r="G139" s="186"/>
      <c r="H139" s="186"/>
      <c r="I139" s="186"/>
      <c r="J139" s="186"/>
      <c r="K139" s="186"/>
      <c r="L139" s="186"/>
      <c r="M139" s="186"/>
      <c r="N139" s="186"/>
      <c r="O139" s="186"/>
      <c r="P139" s="186"/>
      <c r="Q139" s="186"/>
      <c r="R139" s="186"/>
      <c r="S139" s="186"/>
      <c r="T139" s="186"/>
      <c r="U139" s="186"/>
      <c r="V139" s="186"/>
      <c r="W139" s="186"/>
      <c r="X139" s="186"/>
      <c r="Y139" s="186"/>
      <c r="Z139" s="186"/>
    </row>
    <row r="140" spans="1:26" ht="12.75" customHeight="1" x14ac:dyDescent="0.25">
      <c r="A140" s="186"/>
      <c r="B140" s="186"/>
      <c r="C140" s="186"/>
      <c r="D140" s="186"/>
      <c r="E140" s="186"/>
      <c r="F140" s="186"/>
      <c r="G140" s="186"/>
      <c r="H140" s="186"/>
      <c r="I140" s="186"/>
      <c r="J140" s="186"/>
      <c r="K140" s="186"/>
      <c r="L140" s="186"/>
      <c r="M140" s="186"/>
      <c r="N140" s="186"/>
      <c r="O140" s="186"/>
      <c r="P140" s="186"/>
      <c r="Q140" s="186"/>
      <c r="R140" s="186"/>
      <c r="S140" s="186"/>
      <c r="T140" s="186"/>
      <c r="U140" s="186"/>
      <c r="V140" s="186"/>
      <c r="W140" s="186"/>
      <c r="X140" s="186"/>
      <c r="Y140" s="186"/>
      <c r="Z140" s="186"/>
    </row>
    <row r="141" spans="1:26" ht="12.75" customHeight="1" x14ac:dyDescent="0.25">
      <c r="A141" s="186"/>
      <c r="B141" s="186"/>
      <c r="C141" s="186"/>
      <c r="D141" s="186"/>
      <c r="E141" s="186"/>
      <c r="F141" s="186"/>
      <c r="G141" s="186"/>
      <c r="H141" s="186"/>
      <c r="I141" s="186"/>
      <c r="J141" s="186"/>
      <c r="K141" s="186"/>
      <c r="L141" s="186"/>
      <c r="M141" s="186"/>
      <c r="N141" s="186"/>
      <c r="O141" s="186"/>
      <c r="P141" s="186"/>
      <c r="Q141" s="186"/>
      <c r="R141" s="186"/>
      <c r="S141" s="186"/>
      <c r="T141" s="186"/>
      <c r="U141" s="186"/>
      <c r="V141" s="186"/>
      <c r="W141" s="186"/>
      <c r="X141" s="186"/>
      <c r="Y141" s="186"/>
      <c r="Z141" s="186"/>
    </row>
    <row r="142" spans="1:26" ht="12.75" customHeight="1" x14ac:dyDescent="0.25">
      <c r="A142" s="186"/>
      <c r="B142" s="186"/>
      <c r="C142" s="186"/>
      <c r="D142" s="186"/>
      <c r="E142" s="186"/>
      <c r="F142" s="186"/>
      <c r="G142" s="186"/>
      <c r="H142" s="186"/>
      <c r="I142" s="186"/>
      <c r="J142" s="186"/>
      <c r="K142" s="186"/>
      <c r="L142" s="186"/>
      <c r="M142" s="186"/>
      <c r="N142" s="186"/>
      <c r="O142" s="186"/>
      <c r="P142" s="186"/>
      <c r="Q142" s="186"/>
      <c r="R142" s="186"/>
      <c r="S142" s="186"/>
      <c r="T142" s="186"/>
      <c r="U142" s="186"/>
      <c r="V142" s="186"/>
      <c r="W142" s="186"/>
      <c r="X142" s="186"/>
      <c r="Y142" s="186"/>
      <c r="Z142" s="186"/>
    </row>
    <row r="143" spans="1:26" ht="12.75" customHeight="1" x14ac:dyDescent="0.25">
      <c r="A143" s="186"/>
      <c r="B143" s="186"/>
      <c r="C143" s="186"/>
      <c r="D143" s="186"/>
      <c r="E143" s="186"/>
      <c r="F143" s="186"/>
      <c r="G143" s="186"/>
      <c r="H143" s="186"/>
      <c r="I143" s="186"/>
      <c r="J143" s="186"/>
      <c r="K143" s="186"/>
      <c r="L143" s="186"/>
      <c r="M143" s="186"/>
      <c r="N143" s="186"/>
      <c r="O143" s="186"/>
      <c r="P143" s="186"/>
      <c r="Q143" s="186"/>
      <c r="R143" s="186"/>
      <c r="S143" s="186"/>
      <c r="T143" s="186"/>
      <c r="U143" s="186"/>
      <c r="V143" s="186"/>
      <c r="W143" s="186"/>
      <c r="X143" s="186"/>
      <c r="Y143" s="186"/>
      <c r="Z143" s="186"/>
    </row>
    <row r="144" spans="1:26" ht="12.75" customHeight="1" x14ac:dyDescent="0.25">
      <c r="A144" s="186"/>
      <c r="B144" s="186"/>
      <c r="C144" s="186"/>
      <c r="D144" s="186"/>
      <c r="E144" s="186"/>
      <c r="F144" s="186"/>
      <c r="G144" s="186"/>
      <c r="H144" s="186"/>
      <c r="I144" s="186"/>
      <c r="J144" s="186"/>
      <c r="K144" s="186"/>
      <c r="L144" s="186"/>
      <c r="M144" s="186"/>
      <c r="N144" s="186"/>
      <c r="O144" s="186"/>
      <c r="P144" s="186"/>
      <c r="Q144" s="186"/>
      <c r="R144" s="186"/>
      <c r="S144" s="186"/>
      <c r="T144" s="186"/>
      <c r="U144" s="186"/>
      <c r="V144" s="186"/>
      <c r="W144" s="186"/>
      <c r="X144" s="186"/>
      <c r="Y144" s="186"/>
      <c r="Z144" s="186"/>
    </row>
    <row r="145" spans="1:26" ht="12.75" customHeight="1" x14ac:dyDescent="0.25">
      <c r="A145" s="186"/>
      <c r="B145" s="186"/>
      <c r="C145" s="186"/>
      <c r="D145" s="186"/>
      <c r="E145" s="186"/>
      <c r="F145" s="186"/>
      <c r="G145" s="186"/>
      <c r="H145" s="186"/>
      <c r="I145" s="186"/>
      <c r="J145" s="186"/>
      <c r="K145" s="186"/>
      <c r="L145" s="186"/>
      <c r="M145" s="186"/>
      <c r="N145" s="186"/>
      <c r="O145" s="186"/>
      <c r="P145" s="186"/>
      <c r="Q145" s="186"/>
      <c r="R145" s="186"/>
      <c r="S145" s="186"/>
      <c r="T145" s="186"/>
      <c r="U145" s="186"/>
      <c r="V145" s="186"/>
      <c r="W145" s="186"/>
      <c r="X145" s="186"/>
      <c r="Y145" s="186"/>
      <c r="Z145" s="186"/>
    </row>
    <row r="146" spans="1:26" ht="12.75" customHeight="1" x14ac:dyDescent="0.25">
      <c r="A146" s="186"/>
      <c r="B146" s="186"/>
      <c r="C146" s="186"/>
      <c r="D146" s="186"/>
      <c r="E146" s="186"/>
      <c r="F146" s="186"/>
      <c r="G146" s="186"/>
      <c r="H146" s="186"/>
      <c r="I146" s="186"/>
      <c r="J146" s="186"/>
      <c r="K146" s="186"/>
      <c r="L146" s="186"/>
      <c r="M146" s="186"/>
      <c r="N146" s="186"/>
      <c r="O146" s="186"/>
      <c r="P146" s="186"/>
      <c r="Q146" s="186"/>
      <c r="R146" s="186"/>
      <c r="S146" s="186"/>
      <c r="T146" s="186"/>
      <c r="U146" s="186"/>
      <c r="V146" s="186"/>
      <c r="W146" s="186"/>
      <c r="X146" s="186"/>
      <c r="Y146" s="186"/>
      <c r="Z146" s="186"/>
    </row>
    <row r="147" spans="1:26" ht="12.75" customHeight="1" x14ac:dyDescent="0.25">
      <c r="A147" s="186"/>
      <c r="B147" s="186"/>
      <c r="C147" s="186"/>
      <c r="D147" s="186"/>
      <c r="E147" s="186"/>
      <c r="F147" s="186"/>
      <c r="G147" s="186"/>
      <c r="H147" s="186"/>
      <c r="I147" s="186"/>
      <c r="J147" s="186"/>
      <c r="K147" s="186"/>
      <c r="L147" s="186"/>
      <c r="M147" s="186"/>
      <c r="N147" s="186"/>
      <c r="O147" s="186"/>
      <c r="P147" s="186"/>
      <c r="Q147" s="186"/>
      <c r="R147" s="186"/>
      <c r="S147" s="186"/>
      <c r="T147" s="186"/>
      <c r="U147" s="186"/>
      <c r="V147" s="186"/>
      <c r="W147" s="186"/>
      <c r="X147" s="186"/>
      <c r="Y147" s="186"/>
      <c r="Z147" s="186"/>
    </row>
    <row r="148" spans="1:26" ht="12.75" customHeight="1" x14ac:dyDescent="0.25">
      <c r="A148" s="186"/>
      <c r="B148" s="186"/>
      <c r="C148" s="186"/>
      <c r="D148" s="186"/>
      <c r="E148" s="186"/>
      <c r="F148" s="186"/>
      <c r="G148" s="186"/>
      <c r="H148" s="186"/>
      <c r="I148" s="186"/>
      <c r="J148" s="186"/>
      <c r="K148" s="186"/>
      <c r="L148" s="186"/>
      <c r="M148" s="186"/>
      <c r="N148" s="186"/>
      <c r="O148" s="186"/>
      <c r="P148" s="186"/>
      <c r="Q148" s="186"/>
      <c r="R148" s="186"/>
      <c r="S148" s="186"/>
      <c r="T148" s="186"/>
      <c r="U148" s="186"/>
      <c r="V148" s="186"/>
      <c r="W148" s="186"/>
      <c r="X148" s="186"/>
      <c r="Y148" s="186"/>
      <c r="Z148" s="186"/>
    </row>
    <row r="149" spans="1:26" ht="12.75" customHeight="1" x14ac:dyDescent="0.25">
      <c r="A149" s="186"/>
      <c r="B149" s="186"/>
      <c r="C149" s="186"/>
      <c r="D149" s="186"/>
      <c r="E149" s="186"/>
      <c r="F149" s="186"/>
      <c r="G149" s="186"/>
      <c r="H149" s="186"/>
      <c r="I149" s="186"/>
      <c r="J149" s="186"/>
      <c r="K149" s="186"/>
      <c r="L149" s="186"/>
      <c r="M149" s="186"/>
      <c r="N149" s="186"/>
      <c r="O149" s="186"/>
      <c r="P149" s="186"/>
      <c r="Q149" s="186"/>
      <c r="R149" s="186"/>
      <c r="S149" s="186"/>
      <c r="T149" s="186"/>
      <c r="U149" s="186"/>
      <c r="V149" s="186"/>
      <c r="W149" s="186"/>
      <c r="X149" s="186"/>
      <c r="Y149" s="186"/>
      <c r="Z149" s="186"/>
    </row>
    <row r="150" spans="1:26" ht="12.75" customHeight="1" x14ac:dyDescent="0.25">
      <c r="A150" s="186"/>
      <c r="B150" s="186"/>
      <c r="C150" s="186"/>
      <c r="D150" s="186"/>
      <c r="E150" s="186"/>
      <c r="F150" s="186"/>
      <c r="G150" s="186"/>
      <c r="H150" s="186"/>
      <c r="I150" s="186"/>
      <c r="J150" s="186"/>
      <c r="K150" s="186"/>
      <c r="L150" s="186"/>
      <c r="M150" s="186"/>
      <c r="N150" s="186"/>
      <c r="O150" s="186"/>
      <c r="P150" s="186"/>
      <c r="Q150" s="186"/>
      <c r="R150" s="186"/>
      <c r="S150" s="186"/>
      <c r="T150" s="186"/>
      <c r="U150" s="186"/>
      <c r="V150" s="186"/>
      <c r="W150" s="186"/>
      <c r="X150" s="186"/>
      <c r="Y150" s="186"/>
      <c r="Z150" s="186"/>
    </row>
    <row r="151" spans="1:26" ht="12.75" customHeight="1" x14ac:dyDescent="0.25">
      <c r="A151" s="186"/>
      <c r="B151" s="186"/>
      <c r="C151" s="186"/>
      <c r="D151" s="186"/>
      <c r="E151" s="186"/>
      <c r="F151" s="186"/>
      <c r="G151" s="186"/>
      <c r="H151" s="186"/>
      <c r="I151" s="186"/>
      <c r="J151" s="186"/>
      <c r="K151" s="186"/>
      <c r="L151" s="186"/>
      <c r="M151" s="186"/>
      <c r="N151" s="186"/>
      <c r="O151" s="186"/>
      <c r="P151" s="186"/>
      <c r="Q151" s="186"/>
      <c r="R151" s="186"/>
      <c r="S151" s="186"/>
      <c r="T151" s="186"/>
      <c r="U151" s="186"/>
      <c r="V151" s="186"/>
      <c r="W151" s="186"/>
      <c r="X151" s="186"/>
      <c r="Y151" s="186"/>
      <c r="Z151" s="186"/>
    </row>
    <row r="152" spans="1:26" ht="12.75" customHeight="1" x14ac:dyDescent="0.25">
      <c r="A152" s="186"/>
      <c r="B152" s="186"/>
      <c r="C152" s="186"/>
      <c r="D152" s="186"/>
      <c r="E152" s="186"/>
      <c r="F152" s="186"/>
      <c r="G152" s="186"/>
      <c r="H152" s="186"/>
      <c r="I152" s="186"/>
      <c r="J152" s="186"/>
      <c r="K152" s="186"/>
      <c r="L152" s="186"/>
      <c r="M152" s="186"/>
      <c r="N152" s="186"/>
      <c r="O152" s="186"/>
      <c r="P152" s="186"/>
      <c r="Q152" s="186"/>
      <c r="R152" s="186"/>
      <c r="S152" s="186"/>
      <c r="T152" s="186"/>
      <c r="U152" s="186"/>
      <c r="V152" s="186"/>
      <c r="W152" s="186"/>
      <c r="X152" s="186"/>
      <c r="Y152" s="186"/>
      <c r="Z152" s="186"/>
    </row>
    <row r="153" spans="1:26" ht="12.75" customHeight="1" x14ac:dyDescent="0.25">
      <c r="A153" s="186"/>
      <c r="B153" s="186"/>
      <c r="C153" s="186"/>
      <c r="D153" s="186"/>
      <c r="E153" s="186"/>
      <c r="F153" s="186"/>
      <c r="G153" s="186"/>
      <c r="H153" s="186"/>
      <c r="I153" s="186"/>
      <c r="J153" s="186"/>
      <c r="K153" s="186"/>
      <c r="L153" s="186"/>
      <c r="M153" s="186"/>
      <c r="N153" s="186"/>
      <c r="O153" s="186"/>
      <c r="P153" s="186"/>
      <c r="Q153" s="186"/>
      <c r="R153" s="186"/>
      <c r="S153" s="186"/>
      <c r="T153" s="186"/>
      <c r="U153" s="186"/>
      <c r="V153" s="186"/>
      <c r="W153" s="186"/>
      <c r="X153" s="186"/>
      <c r="Y153" s="186"/>
      <c r="Z153" s="186"/>
    </row>
    <row r="154" spans="1:26" ht="12.75" customHeight="1" x14ac:dyDescent="0.25">
      <c r="A154" s="186"/>
      <c r="B154" s="186"/>
      <c r="C154" s="186"/>
      <c r="D154" s="186"/>
      <c r="E154" s="186"/>
      <c r="F154" s="186"/>
      <c r="G154" s="186"/>
      <c r="H154" s="186"/>
      <c r="I154" s="186"/>
      <c r="J154" s="186"/>
      <c r="K154" s="186"/>
      <c r="L154" s="186"/>
      <c r="M154" s="186"/>
      <c r="N154" s="186"/>
      <c r="O154" s="186"/>
      <c r="P154" s="186"/>
      <c r="Q154" s="186"/>
      <c r="R154" s="186"/>
      <c r="S154" s="186"/>
      <c r="T154" s="186"/>
      <c r="U154" s="186"/>
      <c r="V154" s="186"/>
      <c r="W154" s="186"/>
      <c r="X154" s="186"/>
      <c r="Y154" s="186"/>
      <c r="Z154" s="186"/>
    </row>
    <row r="155" spans="1:26" ht="12.75" customHeight="1" x14ac:dyDescent="0.25">
      <c r="A155" s="186"/>
      <c r="B155" s="186"/>
      <c r="C155" s="186"/>
      <c r="D155" s="186"/>
      <c r="E155" s="186"/>
      <c r="F155" s="186"/>
      <c r="G155" s="186"/>
      <c r="H155" s="186"/>
      <c r="I155" s="186"/>
      <c r="J155" s="186"/>
      <c r="K155" s="186"/>
      <c r="L155" s="186"/>
      <c r="M155" s="186"/>
      <c r="N155" s="186"/>
      <c r="O155" s="186"/>
      <c r="P155" s="186"/>
      <c r="Q155" s="186"/>
      <c r="R155" s="186"/>
      <c r="S155" s="186"/>
      <c r="T155" s="186"/>
      <c r="U155" s="186"/>
      <c r="V155" s="186"/>
      <c r="W155" s="186"/>
      <c r="X155" s="186"/>
      <c r="Y155" s="186"/>
      <c r="Z155" s="186"/>
    </row>
    <row r="156" spans="1:26" ht="12.75" customHeight="1" x14ac:dyDescent="0.25">
      <c r="A156" s="186"/>
      <c r="B156" s="186"/>
      <c r="C156" s="186"/>
      <c r="D156" s="186"/>
      <c r="E156" s="186"/>
      <c r="F156" s="186"/>
      <c r="G156" s="186"/>
      <c r="H156" s="186"/>
      <c r="I156" s="186"/>
      <c r="J156" s="186"/>
      <c r="K156" s="186"/>
      <c r="L156" s="186"/>
      <c r="M156" s="186"/>
      <c r="N156" s="186"/>
      <c r="O156" s="186"/>
      <c r="P156" s="186"/>
      <c r="Q156" s="186"/>
      <c r="R156" s="186"/>
      <c r="S156" s="186"/>
      <c r="T156" s="186"/>
      <c r="U156" s="186"/>
      <c r="V156" s="186"/>
      <c r="W156" s="186"/>
      <c r="X156" s="186"/>
      <c r="Y156" s="186"/>
      <c r="Z156" s="186"/>
    </row>
    <row r="157" spans="1:26" ht="12.75" customHeight="1" x14ac:dyDescent="0.25">
      <c r="A157" s="186"/>
      <c r="B157" s="186"/>
      <c r="C157" s="186"/>
      <c r="D157" s="186"/>
      <c r="E157" s="186"/>
      <c r="F157" s="186"/>
      <c r="G157" s="186"/>
      <c r="H157" s="186"/>
      <c r="I157" s="186"/>
      <c r="J157" s="186"/>
      <c r="K157" s="186"/>
      <c r="L157" s="186"/>
      <c r="M157" s="186"/>
      <c r="N157" s="186"/>
      <c r="O157" s="186"/>
      <c r="P157" s="186"/>
      <c r="Q157" s="186"/>
      <c r="R157" s="186"/>
      <c r="S157" s="186"/>
      <c r="T157" s="186"/>
      <c r="U157" s="186"/>
      <c r="V157" s="186"/>
      <c r="W157" s="186"/>
      <c r="X157" s="186"/>
      <c r="Y157" s="186"/>
      <c r="Z157" s="186"/>
    </row>
    <row r="158" spans="1:26" ht="12.75" customHeight="1" x14ac:dyDescent="0.25">
      <c r="A158" s="186"/>
      <c r="B158" s="186"/>
      <c r="C158" s="186"/>
      <c r="D158" s="186"/>
      <c r="E158" s="186"/>
      <c r="F158" s="186"/>
      <c r="G158" s="186"/>
      <c r="H158" s="186"/>
      <c r="I158" s="186"/>
      <c r="J158" s="186"/>
      <c r="K158" s="186"/>
      <c r="L158" s="186"/>
      <c r="M158" s="186"/>
      <c r="N158" s="186"/>
      <c r="O158" s="186"/>
      <c r="P158" s="186"/>
      <c r="Q158" s="186"/>
      <c r="R158" s="186"/>
      <c r="S158" s="186"/>
      <c r="T158" s="186"/>
      <c r="U158" s="186"/>
      <c r="V158" s="186"/>
      <c r="W158" s="186"/>
      <c r="X158" s="186"/>
      <c r="Y158" s="186"/>
      <c r="Z158" s="186"/>
    </row>
    <row r="159" spans="1:26" ht="12.75" customHeight="1" x14ac:dyDescent="0.25">
      <c r="A159" s="186"/>
      <c r="B159" s="186"/>
      <c r="C159" s="186"/>
      <c r="D159" s="186"/>
      <c r="E159" s="186"/>
      <c r="F159" s="186"/>
      <c r="G159" s="186"/>
      <c r="H159" s="186"/>
      <c r="I159" s="186"/>
      <c r="J159" s="186"/>
      <c r="K159" s="186"/>
      <c r="L159" s="186"/>
      <c r="M159" s="186"/>
      <c r="N159" s="186"/>
      <c r="O159" s="186"/>
      <c r="P159" s="186"/>
      <c r="Q159" s="186"/>
      <c r="R159" s="186"/>
      <c r="S159" s="186"/>
      <c r="T159" s="186"/>
      <c r="U159" s="186"/>
      <c r="V159" s="186"/>
      <c r="W159" s="186"/>
      <c r="X159" s="186"/>
      <c r="Y159" s="186"/>
      <c r="Z159" s="186"/>
    </row>
    <row r="160" spans="1:26" ht="12.75" customHeight="1" x14ac:dyDescent="0.25">
      <c r="A160" s="186"/>
      <c r="B160" s="186"/>
      <c r="C160" s="186"/>
      <c r="D160" s="186"/>
      <c r="E160" s="186"/>
      <c r="F160" s="186"/>
      <c r="G160" s="186"/>
      <c r="H160" s="186"/>
      <c r="I160" s="186"/>
      <c r="J160" s="186"/>
      <c r="K160" s="186"/>
      <c r="L160" s="186"/>
      <c r="M160" s="186"/>
      <c r="N160" s="186"/>
      <c r="O160" s="186"/>
      <c r="P160" s="186"/>
      <c r="Q160" s="186"/>
      <c r="R160" s="186"/>
      <c r="S160" s="186"/>
      <c r="T160" s="186"/>
      <c r="U160" s="186"/>
      <c r="V160" s="186"/>
      <c r="W160" s="186"/>
      <c r="X160" s="186"/>
      <c r="Y160" s="186"/>
      <c r="Z160" s="186"/>
    </row>
    <row r="161" spans="1:26" ht="12.75" customHeight="1" x14ac:dyDescent="0.25">
      <c r="A161" s="186"/>
      <c r="B161" s="186"/>
      <c r="C161" s="186"/>
      <c r="D161" s="186"/>
      <c r="E161" s="186"/>
      <c r="F161" s="186"/>
      <c r="G161" s="186"/>
      <c r="H161" s="186"/>
      <c r="I161" s="186"/>
      <c r="J161" s="186"/>
      <c r="K161" s="186"/>
      <c r="L161" s="186"/>
      <c r="M161" s="186"/>
      <c r="N161" s="186"/>
      <c r="O161" s="186"/>
      <c r="P161" s="186"/>
      <c r="Q161" s="186"/>
      <c r="R161" s="186"/>
      <c r="S161" s="186"/>
      <c r="T161" s="186"/>
      <c r="U161" s="186"/>
      <c r="V161" s="186"/>
      <c r="W161" s="186"/>
      <c r="X161" s="186"/>
      <c r="Y161" s="186"/>
      <c r="Z161" s="186"/>
    </row>
    <row r="162" spans="1:26" ht="12.75" customHeight="1" x14ac:dyDescent="0.25">
      <c r="A162" s="186"/>
      <c r="B162" s="186"/>
      <c r="C162" s="186"/>
      <c r="D162" s="186"/>
      <c r="E162" s="186"/>
      <c r="F162" s="186"/>
      <c r="G162" s="186"/>
      <c r="H162" s="186"/>
      <c r="I162" s="186"/>
      <c r="J162" s="186"/>
      <c r="K162" s="186"/>
      <c r="L162" s="186"/>
      <c r="M162" s="186"/>
      <c r="N162" s="186"/>
      <c r="O162" s="186"/>
      <c r="P162" s="186"/>
      <c r="Q162" s="186"/>
      <c r="R162" s="186"/>
      <c r="S162" s="186"/>
      <c r="T162" s="186"/>
      <c r="U162" s="186"/>
      <c r="V162" s="186"/>
      <c r="W162" s="186"/>
      <c r="X162" s="186"/>
      <c r="Y162" s="186"/>
      <c r="Z162" s="186"/>
    </row>
    <row r="163" spans="1:26" ht="12.75" customHeight="1" x14ac:dyDescent="0.25">
      <c r="A163" s="186"/>
      <c r="B163" s="186"/>
      <c r="C163" s="186"/>
      <c r="D163" s="186"/>
      <c r="E163" s="186"/>
      <c r="F163" s="186"/>
      <c r="G163" s="186"/>
      <c r="H163" s="186"/>
      <c r="I163" s="186"/>
      <c r="J163" s="186"/>
      <c r="K163" s="186"/>
      <c r="L163" s="186"/>
      <c r="M163" s="186"/>
      <c r="N163" s="186"/>
      <c r="O163" s="186"/>
      <c r="P163" s="186"/>
      <c r="Q163" s="186"/>
      <c r="R163" s="186"/>
      <c r="S163" s="186"/>
      <c r="T163" s="186"/>
      <c r="U163" s="186"/>
      <c r="V163" s="186"/>
      <c r="W163" s="186"/>
      <c r="X163" s="186"/>
      <c r="Y163" s="186"/>
      <c r="Z163" s="186"/>
    </row>
    <row r="164" spans="1:26" ht="12.75" customHeight="1" x14ac:dyDescent="0.25">
      <c r="A164" s="186"/>
      <c r="B164" s="186"/>
      <c r="C164" s="186"/>
      <c r="D164" s="186"/>
      <c r="E164" s="186"/>
      <c r="F164" s="186"/>
      <c r="G164" s="186"/>
      <c r="H164" s="186"/>
      <c r="I164" s="186"/>
      <c r="J164" s="186"/>
      <c r="K164" s="186"/>
      <c r="L164" s="186"/>
      <c r="M164" s="186"/>
      <c r="N164" s="186"/>
      <c r="O164" s="186"/>
      <c r="P164" s="186"/>
      <c r="Q164" s="186"/>
      <c r="R164" s="186"/>
      <c r="S164" s="186"/>
      <c r="T164" s="186"/>
      <c r="U164" s="186"/>
      <c r="V164" s="186"/>
      <c r="W164" s="186"/>
      <c r="X164" s="186"/>
      <c r="Y164" s="186"/>
      <c r="Z164" s="186"/>
    </row>
    <row r="165" spans="1:26" ht="12.75" customHeight="1" x14ac:dyDescent="0.25">
      <c r="A165" s="186"/>
      <c r="B165" s="186"/>
      <c r="C165" s="186"/>
      <c r="D165" s="186"/>
      <c r="E165" s="186"/>
      <c r="F165" s="186"/>
      <c r="G165" s="186"/>
      <c r="H165" s="186"/>
      <c r="I165" s="186"/>
      <c r="J165" s="186"/>
      <c r="K165" s="186"/>
      <c r="L165" s="186"/>
      <c r="M165" s="186"/>
      <c r="N165" s="186"/>
      <c r="O165" s="186"/>
      <c r="P165" s="186"/>
      <c r="Q165" s="186"/>
      <c r="R165" s="186"/>
      <c r="S165" s="186"/>
      <c r="T165" s="186"/>
      <c r="U165" s="186"/>
      <c r="V165" s="186"/>
      <c r="W165" s="186"/>
      <c r="X165" s="186"/>
      <c r="Y165" s="186"/>
      <c r="Z165" s="186"/>
    </row>
    <row r="166" spans="1:26" ht="12.75" customHeight="1" x14ac:dyDescent="0.25">
      <c r="A166" s="186"/>
      <c r="B166" s="186"/>
      <c r="C166" s="186"/>
      <c r="D166" s="186"/>
      <c r="E166" s="186"/>
      <c r="F166" s="186"/>
      <c r="G166" s="186"/>
      <c r="H166" s="186"/>
      <c r="I166" s="186"/>
      <c r="J166" s="186"/>
      <c r="K166" s="186"/>
      <c r="L166" s="186"/>
      <c r="M166" s="186"/>
      <c r="N166" s="186"/>
      <c r="O166" s="186"/>
      <c r="P166" s="186"/>
      <c r="Q166" s="186"/>
      <c r="R166" s="186"/>
      <c r="S166" s="186"/>
      <c r="T166" s="186"/>
      <c r="U166" s="186"/>
      <c r="V166" s="186"/>
      <c r="W166" s="186"/>
      <c r="X166" s="186"/>
      <c r="Y166" s="186"/>
      <c r="Z166" s="186"/>
    </row>
    <row r="167" spans="1:26" ht="12.75" customHeight="1" x14ac:dyDescent="0.25">
      <c r="A167" s="186"/>
      <c r="B167" s="186"/>
      <c r="C167" s="186"/>
      <c r="D167" s="186"/>
      <c r="E167" s="186"/>
      <c r="F167" s="186"/>
      <c r="G167" s="186"/>
      <c r="H167" s="186"/>
      <c r="I167" s="186"/>
      <c r="J167" s="186"/>
      <c r="K167" s="186"/>
      <c r="L167" s="186"/>
      <c r="M167" s="186"/>
      <c r="N167" s="186"/>
      <c r="O167" s="186"/>
      <c r="P167" s="186"/>
      <c r="Q167" s="186"/>
      <c r="R167" s="186"/>
      <c r="S167" s="186"/>
      <c r="T167" s="186"/>
      <c r="U167" s="186"/>
      <c r="V167" s="186"/>
      <c r="W167" s="186"/>
      <c r="X167" s="186"/>
      <c r="Y167" s="186"/>
      <c r="Z167" s="186"/>
    </row>
    <row r="168" spans="1:26" ht="12.75" customHeight="1" x14ac:dyDescent="0.25">
      <c r="A168" s="186"/>
      <c r="B168" s="186"/>
      <c r="C168" s="186"/>
      <c r="D168" s="186"/>
      <c r="E168" s="186"/>
      <c r="F168" s="186"/>
      <c r="G168" s="186"/>
      <c r="H168" s="186"/>
      <c r="I168" s="186"/>
      <c r="J168" s="186"/>
      <c r="K168" s="186"/>
      <c r="L168" s="186"/>
      <c r="M168" s="186"/>
      <c r="N168" s="186"/>
      <c r="O168" s="186"/>
      <c r="P168" s="186"/>
      <c r="Q168" s="186"/>
      <c r="R168" s="186"/>
      <c r="S168" s="186"/>
      <c r="T168" s="186"/>
      <c r="U168" s="186"/>
      <c r="V168" s="186"/>
      <c r="W168" s="186"/>
      <c r="X168" s="186"/>
      <c r="Y168" s="186"/>
      <c r="Z168" s="186"/>
    </row>
    <row r="169" spans="1:26" ht="12.75" customHeight="1" x14ac:dyDescent="0.25">
      <c r="A169" s="186"/>
      <c r="B169" s="186"/>
      <c r="C169" s="186"/>
      <c r="D169" s="186"/>
      <c r="E169" s="186"/>
      <c r="F169" s="186"/>
      <c r="G169" s="186"/>
      <c r="H169" s="186"/>
      <c r="I169" s="186"/>
      <c r="J169" s="186"/>
      <c r="K169" s="186"/>
      <c r="L169" s="186"/>
      <c r="M169" s="186"/>
      <c r="N169" s="186"/>
      <c r="O169" s="186"/>
      <c r="P169" s="186"/>
      <c r="Q169" s="186"/>
      <c r="R169" s="186"/>
      <c r="S169" s="186"/>
      <c r="T169" s="186"/>
      <c r="U169" s="186"/>
      <c r="V169" s="186"/>
      <c r="W169" s="186"/>
      <c r="X169" s="186"/>
      <c r="Y169" s="186"/>
      <c r="Z169" s="186"/>
    </row>
    <row r="170" spans="1:26" ht="12.75" customHeight="1" x14ac:dyDescent="0.25">
      <c r="A170" s="186"/>
      <c r="B170" s="186"/>
      <c r="C170" s="186"/>
      <c r="D170" s="186"/>
      <c r="E170" s="186"/>
      <c r="F170" s="186"/>
      <c r="G170" s="186"/>
      <c r="H170" s="186"/>
      <c r="I170" s="186"/>
      <c r="J170" s="186"/>
      <c r="K170" s="186"/>
      <c r="L170" s="186"/>
      <c r="M170" s="186"/>
      <c r="N170" s="186"/>
      <c r="O170" s="186"/>
      <c r="P170" s="186"/>
      <c r="Q170" s="186"/>
      <c r="R170" s="186"/>
      <c r="S170" s="186"/>
      <c r="T170" s="186"/>
      <c r="U170" s="186"/>
      <c r="V170" s="186"/>
      <c r="W170" s="186"/>
      <c r="X170" s="186"/>
      <c r="Y170" s="186"/>
      <c r="Z170" s="186"/>
    </row>
    <row r="171" spans="1:26" ht="12.75" customHeight="1" x14ac:dyDescent="0.25">
      <c r="A171" s="186"/>
      <c r="B171" s="186"/>
      <c r="C171" s="186"/>
      <c r="D171" s="186"/>
      <c r="E171" s="186"/>
      <c r="F171" s="186"/>
      <c r="G171" s="186"/>
      <c r="H171" s="186"/>
      <c r="I171" s="186"/>
      <c r="J171" s="186"/>
      <c r="K171" s="186"/>
      <c r="L171" s="186"/>
      <c r="M171" s="186"/>
      <c r="N171" s="186"/>
      <c r="O171" s="186"/>
      <c r="P171" s="186"/>
      <c r="Q171" s="186"/>
      <c r="R171" s="186"/>
      <c r="S171" s="186"/>
      <c r="T171" s="186"/>
      <c r="U171" s="186"/>
      <c r="V171" s="186"/>
      <c r="W171" s="186"/>
      <c r="X171" s="186"/>
      <c r="Y171" s="186"/>
      <c r="Z171" s="186"/>
    </row>
    <row r="172" spans="1:26" ht="12.75" customHeight="1" x14ac:dyDescent="0.25">
      <c r="A172" s="186"/>
      <c r="B172" s="186"/>
      <c r="C172" s="186"/>
      <c r="D172" s="186"/>
      <c r="E172" s="186"/>
      <c r="F172" s="186"/>
      <c r="G172" s="186"/>
      <c r="H172" s="186"/>
      <c r="I172" s="186"/>
      <c r="J172" s="186"/>
      <c r="K172" s="186"/>
      <c r="L172" s="186"/>
      <c r="M172" s="186"/>
      <c r="N172" s="186"/>
      <c r="O172" s="186"/>
      <c r="P172" s="186"/>
      <c r="Q172" s="186"/>
      <c r="R172" s="186"/>
      <c r="S172" s="186"/>
      <c r="T172" s="186"/>
      <c r="U172" s="186"/>
      <c r="V172" s="186"/>
      <c r="W172" s="186"/>
      <c r="X172" s="186"/>
      <c r="Y172" s="186"/>
      <c r="Z172" s="186"/>
    </row>
    <row r="173" spans="1:26" ht="12.75" customHeight="1" x14ac:dyDescent="0.25">
      <c r="A173" s="186"/>
      <c r="B173" s="186"/>
      <c r="C173" s="186"/>
      <c r="D173" s="186"/>
      <c r="E173" s="186"/>
      <c r="F173" s="186"/>
      <c r="G173" s="186"/>
      <c r="H173" s="186"/>
      <c r="I173" s="186"/>
      <c r="J173" s="186"/>
      <c r="K173" s="186"/>
      <c r="L173" s="186"/>
      <c r="M173" s="186"/>
      <c r="N173" s="186"/>
      <c r="O173" s="186"/>
      <c r="P173" s="186"/>
      <c r="Q173" s="186"/>
      <c r="R173" s="186"/>
      <c r="S173" s="186"/>
      <c r="T173" s="186"/>
      <c r="U173" s="186"/>
      <c r="V173" s="186"/>
      <c r="W173" s="186"/>
      <c r="X173" s="186"/>
      <c r="Y173" s="186"/>
      <c r="Z173" s="186"/>
    </row>
    <row r="174" spans="1:26" ht="12.75" customHeight="1" x14ac:dyDescent="0.25">
      <c r="A174" s="186"/>
      <c r="B174" s="186"/>
      <c r="C174" s="186"/>
      <c r="D174" s="186"/>
      <c r="E174" s="186"/>
      <c r="F174" s="186"/>
      <c r="G174" s="186"/>
      <c r="H174" s="186"/>
      <c r="I174" s="186"/>
      <c r="J174" s="186"/>
      <c r="K174" s="186"/>
      <c r="L174" s="186"/>
      <c r="M174" s="186"/>
      <c r="N174" s="186"/>
      <c r="O174" s="186"/>
      <c r="P174" s="186"/>
      <c r="Q174" s="186"/>
      <c r="R174" s="186"/>
      <c r="S174" s="186"/>
      <c r="T174" s="186"/>
      <c r="U174" s="186"/>
      <c r="V174" s="186"/>
      <c r="W174" s="186"/>
      <c r="X174" s="186"/>
      <c r="Y174" s="186"/>
      <c r="Z174" s="186"/>
    </row>
    <row r="175" spans="1:26" ht="12.75" customHeight="1" x14ac:dyDescent="0.25">
      <c r="A175" s="186"/>
      <c r="B175" s="186"/>
      <c r="C175" s="186"/>
      <c r="D175" s="186"/>
      <c r="E175" s="186"/>
      <c r="F175" s="186"/>
      <c r="G175" s="186"/>
      <c r="H175" s="186"/>
      <c r="I175" s="186"/>
      <c r="J175" s="186"/>
      <c r="K175" s="186"/>
      <c r="L175" s="186"/>
      <c r="M175" s="186"/>
      <c r="N175" s="186"/>
      <c r="O175" s="186"/>
      <c r="P175" s="186"/>
      <c r="Q175" s="186"/>
      <c r="R175" s="186"/>
      <c r="S175" s="186"/>
      <c r="T175" s="186"/>
      <c r="U175" s="186"/>
      <c r="V175" s="186"/>
      <c r="W175" s="186"/>
      <c r="X175" s="186"/>
      <c r="Y175" s="186"/>
      <c r="Z175" s="186"/>
    </row>
    <row r="176" spans="1:26" ht="12.75" customHeight="1" x14ac:dyDescent="0.25">
      <c r="A176" s="186"/>
      <c r="B176" s="186"/>
      <c r="C176" s="186"/>
      <c r="D176" s="186"/>
      <c r="E176" s="186"/>
      <c r="F176" s="186"/>
      <c r="G176" s="186"/>
      <c r="H176" s="186"/>
      <c r="I176" s="186"/>
      <c r="J176" s="186"/>
      <c r="K176" s="186"/>
      <c r="L176" s="186"/>
      <c r="M176" s="186"/>
      <c r="N176" s="186"/>
      <c r="O176" s="186"/>
      <c r="P176" s="186"/>
      <c r="Q176" s="186"/>
      <c r="R176" s="186"/>
      <c r="S176" s="186"/>
      <c r="T176" s="186"/>
      <c r="U176" s="186"/>
      <c r="V176" s="186"/>
      <c r="W176" s="186"/>
      <c r="X176" s="186"/>
      <c r="Y176" s="186"/>
      <c r="Z176" s="186"/>
    </row>
    <row r="177" spans="1:26" ht="12.75" customHeight="1" x14ac:dyDescent="0.25">
      <c r="A177" s="186"/>
      <c r="B177" s="186"/>
      <c r="C177" s="186"/>
      <c r="D177" s="186"/>
      <c r="E177" s="186"/>
      <c r="F177" s="186"/>
      <c r="G177" s="186"/>
      <c r="H177" s="186"/>
      <c r="I177" s="186"/>
      <c r="J177" s="186"/>
      <c r="K177" s="186"/>
      <c r="L177" s="186"/>
      <c r="M177" s="186"/>
      <c r="N177" s="186"/>
      <c r="O177" s="186"/>
      <c r="P177" s="186"/>
      <c r="Q177" s="186"/>
      <c r="R177" s="186"/>
      <c r="S177" s="186"/>
      <c r="T177" s="186"/>
      <c r="U177" s="186"/>
      <c r="V177" s="186"/>
      <c r="W177" s="186"/>
      <c r="X177" s="186"/>
      <c r="Y177" s="186"/>
      <c r="Z177" s="186"/>
    </row>
    <row r="178" spans="1:26" ht="12.75" customHeight="1" x14ac:dyDescent="0.25">
      <c r="A178" s="186"/>
      <c r="B178" s="186"/>
      <c r="C178" s="186"/>
      <c r="D178" s="186"/>
      <c r="E178" s="186"/>
      <c r="F178" s="186"/>
      <c r="G178" s="186"/>
      <c r="H178" s="186"/>
      <c r="I178" s="186"/>
      <c r="J178" s="186"/>
      <c r="K178" s="186"/>
      <c r="L178" s="186"/>
      <c r="M178" s="186"/>
      <c r="N178" s="186"/>
      <c r="O178" s="186"/>
      <c r="P178" s="186"/>
      <c r="Q178" s="186"/>
      <c r="R178" s="186"/>
      <c r="S178" s="186"/>
      <c r="T178" s="186"/>
      <c r="U178" s="186"/>
      <c r="V178" s="186"/>
      <c r="W178" s="186"/>
      <c r="X178" s="186"/>
      <c r="Y178" s="186"/>
      <c r="Z178" s="186"/>
    </row>
    <row r="179" spans="1:26" ht="12.75" customHeight="1" x14ac:dyDescent="0.25">
      <c r="A179" s="186"/>
      <c r="B179" s="186"/>
      <c r="C179" s="186"/>
      <c r="D179" s="186"/>
      <c r="E179" s="186"/>
      <c r="F179" s="186"/>
      <c r="G179" s="186"/>
      <c r="H179" s="186"/>
      <c r="I179" s="186"/>
      <c r="J179" s="186"/>
      <c r="K179" s="186"/>
      <c r="L179" s="186"/>
      <c r="M179" s="186"/>
      <c r="N179" s="186"/>
      <c r="O179" s="186"/>
      <c r="P179" s="186"/>
      <c r="Q179" s="186"/>
      <c r="R179" s="186"/>
      <c r="S179" s="186"/>
      <c r="T179" s="186"/>
      <c r="U179" s="186"/>
      <c r="V179" s="186"/>
      <c r="W179" s="186"/>
      <c r="X179" s="186"/>
      <c r="Y179" s="186"/>
      <c r="Z179" s="186"/>
    </row>
    <row r="180" spans="1:26" ht="12.75" customHeight="1" x14ac:dyDescent="0.25">
      <c r="A180" s="186"/>
      <c r="B180" s="186"/>
      <c r="C180" s="186"/>
      <c r="D180" s="186"/>
      <c r="E180" s="186"/>
      <c r="F180" s="186"/>
      <c r="G180" s="186"/>
      <c r="H180" s="186"/>
      <c r="I180" s="186"/>
      <c r="J180" s="186"/>
      <c r="K180" s="186"/>
      <c r="L180" s="186"/>
      <c r="M180" s="186"/>
      <c r="N180" s="186"/>
      <c r="O180" s="186"/>
      <c r="P180" s="186"/>
      <c r="Q180" s="186"/>
      <c r="R180" s="186"/>
      <c r="S180" s="186"/>
      <c r="T180" s="186"/>
      <c r="U180" s="186"/>
      <c r="V180" s="186"/>
      <c r="W180" s="186"/>
      <c r="X180" s="186"/>
      <c r="Y180" s="186"/>
      <c r="Z180" s="186"/>
    </row>
    <row r="181" spans="1:26" ht="12.75" customHeight="1" x14ac:dyDescent="0.25">
      <c r="A181" s="186"/>
      <c r="B181" s="186"/>
      <c r="C181" s="186"/>
      <c r="D181" s="186"/>
      <c r="E181" s="186"/>
      <c r="F181" s="186"/>
      <c r="G181" s="186"/>
      <c r="H181" s="186"/>
      <c r="I181" s="186"/>
      <c r="J181" s="186"/>
      <c r="K181" s="186"/>
      <c r="L181" s="186"/>
      <c r="M181" s="186"/>
      <c r="N181" s="186"/>
      <c r="O181" s="186"/>
      <c r="P181" s="186"/>
      <c r="Q181" s="186"/>
      <c r="R181" s="186"/>
      <c r="S181" s="186"/>
      <c r="T181" s="186"/>
      <c r="U181" s="186"/>
      <c r="V181" s="186"/>
      <c r="W181" s="186"/>
      <c r="X181" s="186"/>
      <c r="Y181" s="186"/>
      <c r="Z181" s="186"/>
    </row>
    <row r="182" spans="1:26" ht="12.75" customHeight="1" x14ac:dyDescent="0.25">
      <c r="A182" s="186"/>
      <c r="B182" s="186"/>
      <c r="C182" s="186"/>
      <c r="D182" s="186"/>
      <c r="E182" s="186"/>
      <c r="F182" s="186"/>
      <c r="G182" s="186"/>
      <c r="H182" s="186"/>
      <c r="I182" s="186"/>
      <c r="J182" s="186"/>
      <c r="K182" s="186"/>
      <c r="L182" s="186"/>
      <c r="M182" s="186"/>
      <c r="N182" s="186"/>
      <c r="O182" s="186"/>
      <c r="P182" s="186"/>
      <c r="Q182" s="186"/>
      <c r="R182" s="186"/>
      <c r="S182" s="186"/>
      <c r="T182" s="186"/>
      <c r="U182" s="186"/>
      <c r="V182" s="186"/>
      <c r="W182" s="186"/>
      <c r="X182" s="186"/>
      <c r="Y182" s="186"/>
      <c r="Z182" s="186"/>
    </row>
    <row r="183" spans="1:26" ht="12.75" customHeight="1" x14ac:dyDescent="0.25">
      <c r="A183" s="186"/>
      <c r="B183" s="186"/>
      <c r="C183" s="186"/>
      <c r="D183" s="186"/>
      <c r="E183" s="186"/>
      <c r="F183" s="186"/>
      <c r="G183" s="186"/>
      <c r="H183" s="186"/>
      <c r="I183" s="186"/>
      <c r="J183" s="186"/>
      <c r="K183" s="186"/>
      <c r="L183" s="186"/>
      <c r="M183" s="186"/>
      <c r="N183" s="186"/>
      <c r="O183" s="186"/>
      <c r="P183" s="186"/>
      <c r="Q183" s="186"/>
      <c r="R183" s="186"/>
      <c r="S183" s="186"/>
      <c r="T183" s="186"/>
      <c r="U183" s="186"/>
      <c r="V183" s="186"/>
      <c r="W183" s="186"/>
      <c r="X183" s="186"/>
      <c r="Y183" s="186"/>
      <c r="Z183" s="186"/>
    </row>
    <row r="184" spans="1:26" ht="12.75" customHeight="1" x14ac:dyDescent="0.25">
      <c r="A184" s="186"/>
      <c r="B184" s="186"/>
      <c r="C184" s="186"/>
      <c r="D184" s="186"/>
      <c r="E184" s="186"/>
      <c r="F184" s="186"/>
      <c r="G184" s="186"/>
      <c r="H184" s="186"/>
      <c r="I184" s="186"/>
      <c r="J184" s="186"/>
      <c r="K184" s="186"/>
      <c r="L184" s="186"/>
      <c r="M184" s="186"/>
      <c r="N184" s="186"/>
      <c r="O184" s="186"/>
      <c r="P184" s="186"/>
      <c r="Q184" s="186"/>
      <c r="R184" s="186"/>
      <c r="S184" s="186"/>
      <c r="T184" s="186"/>
      <c r="U184" s="186"/>
      <c r="V184" s="186"/>
      <c r="W184" s="186"/>
      <c r="X184" s="186"/>
      <c r="Y184" s="186"/>
      <c r="Z184" s="186"/>
    </row>
    <row r="185" spans="1:26" ht="12.75" customHeight="1" x14ac:dyDescent="0.25">
      <c r="A185" s="186"/>
      <c r="B185" s="186"/>
      <c r="C185" s="186"/>
      <c r="D185" s="186"/>
      <c r="E185" s="186"/>
      <c r="F185" s="186"/>
      <c r="G185" s="186"/>
      <c r="H185" s="186"/>
      <c r="I185" s="186"/>
      <c r="J185" s="186"/>
      <c r="K185" s="186"/>
      <c r="L185" s="186"/>
      <c r="M185" s="186"/>
      <c r="N185" s="186"/>
      <c r="O185" s="186"/>
      <c r="P185" s="186"/>
      <c r="Q185" s="186"/>
      <c r="R185" s="186"/>
      <c r="S185" s="186"/>
      <c r="T185" s="186"/>
      <c r="U185" s="186"/>
      <c r="V185" s="186"/>
      <c r="W185" s="186"/>
      <c r="X185" s="186"/>
      <c r="Y185" s="186"/>
      <c r="Z185" s="186"/>
    </row>
    <row r="186" spans="1:26" ht="12.75" customHeight="1" x14ac:dyDescent="0.25">
      <c r="A186" s="186"/>
      <c r="B186" s="186"/>
      <c r="C186" s="186"/>
      <c r="D186" s="186"/>
      <c r="E186" s="186"/>
      <c r="F186" s="186"/>
      <c r="G186" s="186"/>
      <c r="H186" s="186"/>
      <c r="I186" s="186"/>
      <c r="J186" s="186"/>
      <c r="K186" s="186"/>
      <c r="L186" s="186"/>
      <c r="M186" s="186"/>
      <c r="N186" s="186"/>
      <c r="O186" s="186"/>
      <c r="P186" s="186"/>
      <c r="Q186" s="186"/>
      <c r="R186" s="186"/>
      <c r="S186" s="186"/>
      <c r="T186" s="186"/>
      <c r="U186" s="186"/>
      <c r="V186" s="186"/>
      <c r="W186" s="186"/>
      <c r="X186" s="186"/>
      <c r="Y186" s="186"/>
      <c r="Z186" s="186"/>
    </row>
    <row r="187" spans="1:26" ht="12.75" customHeight="1" x14ac:dyDescent="0.25">
      <c r="A187" s="186"/>
      <c r="B187" s="186"/>
      <c r="C187" s="186"/>
      <c r="D187" s="186"/>
      <c r="E187" s="186"/>
      <c r="F187" s="186"/>
      <c r="G187" s="186"/>
      <c r="H187" s="186"/>
      <c r="I187" s="186"/>
      <c r="J187" s="186"/>
      <c r="K187" s="186"/>
      <c r="L187" s="186"/>
      <c r="M187" s="186"/>
      <c r="N187" s="186"/>
      <c r="O187" s="186"/>
      <c r="P187" s="186"/>
      <c r="Q187" s="186"/>
      <c r="R187" s="186"/>
      <c r="S187" s="186"/>
      <c r="T187" s="186"/>
      <c r="U187" s="186"/>
      <c r="V187" s="186"/>
      <c r="W187" s="186"/>
      <c r="X187" s="186"/>
      <c r="Y187" s="186"/>
      <c r="Z187" s="186"/>
    </row>
    <row r="188" spans="1:26" ht="12.75" customHeight="1" x14ac:dyDescent="0.25">
      <c r="A188" s="186"/>
      <c r="B188" s="186"/>
      <c r="C188" s="186"/>
      <c r="D188" s="186"/>
      <c r="E188" s="186"/>
      <c r="F188" s="186"/>
      <c r="G188" s="186"/>
      <c r="H188" s="186"/>
      <c r="I188" s="186"/>
      <c r="J188" s="186"/>
      <c r="K188" s="186"/>
      <c r="L188" s="186"/>
      <c r="M188" s="186"/>
      <c r="N188" s="186"/>
      <c r="O188" s="186"/>
      <c r="P188" s="186"/>
      <c r="Q188" s="186"/>
      <c r="R188" s="186"/>
      <c r="S188" s="186"/>
      <c r="T188" s="186"/>
      <c r="U188" s="186"/>
      <c r="V188" s="186"/>
      <c r="W188" s="186"/>
      <c r="X188" s="186"/>
      <c r="Y188" s="186"/>
      <c r="Z188" s="186"/>
    </row>
    <row r="189" spans="1:26" ht="12.75" customHeight="1" x14ac:dyDescent="0.25">
      <c r="A189" s="186"/>
      <c r="B189" s="186"/>
      <c r="C189" s="186"/>
      <c r="D189" s="186"/>
      <c r="E189" s="186"/>
      <c r="F189" s="186"/>
      <c r="G189" s="186"/>
      <c r="H189" s="186"/>
      <c r="I189" s="186"/>
      <c r="J189" s="186"/>
      <c r="K189" s="186"/>
      <c r="L189" s="186"/>
      <c r="M189" s="186"/>
      <c r="N189" s="186"/>
      <c r="O189" s="186"/>
      <c r="P189" s="186"/>
      <c r="Q189" s="186"/>
      <c r="R189" s="186"/>
      <c r="S189" s="186"/>
      <c r="T189" s="186"/>
      <c r="U189" s="186"/>
      <c r="V189" s="186"/>
      <c r="W189" s="186"/>
      <c r="X189" s="186"/>
      <c r="Y189" s="186"/>
      <c r="Z189" s="186"/>
    </row>
    <row r="190" spans="1:26" ht="12.75" customHeight="1" x14ac:dyDescent="0.25">
      <c r="A190" s="186"/>
      <c r="B190" s="186"/>
      <c r="C190" s="186"/>
      <c r="D190" s="186"/>
      <c r="E190" s="186"/>
      <c r="F190" s="186"/>
      <c r="G190" s="186"/>
      <c r="H190" s="186"/>
      <c r="I190" s="186"/>
      <c r="J190" s="186"/>
      <c r="K190" s="186"/>
      <c r="L190" s="186"/>
      <c r="M190" s="186"/>
      <c r="N190" s="186"/>
      <c r="O190" s="186"/>
      <c r="P190" s="186"/>
      <c r="Q190" s="186"/>
      <c r="R190" s="186"/>
      <c r="S190" s="186"/>
      <c r="T190" s="186"/>
      <c r="U190" s="186"/>
      <c r="V190" s="186"/>
      <c r="W190" s="186"/>
      <c r="X190" s="186"/>
      <c r="Y190" s="186"/>
      <c r="Z190" s="186"/>
    </row>
    <row r="191" spans="1:26" ht="12.75" customHeight="1" x14ac:dyDescent="0.25">
      <c r="A191" s="186"/>
      <c r="B191" s="186"/>
      <c r="C191" s="186"/>
      <c r="D191" s="186"/>
      <c r="E191" s="186"/>
      <c r="F191" s="186"/>
      <c r="G191" s="186"/>
      <c r="H191" s="186"/>
      <c r="I191" s="186"/>
      <c r="J191" s="186"/>
      <c r="K191" s="186"/>
      <c r="L191" s="186"/>
      <c r="M191" s="186"/>
      <c r="N191" s="186"/>
      <c r="O191" s="186"/>
      <c r="P191" s="186"/>
      <c r="Q191" s="186"/>
      <c r="R191" s="186"/>
      <c r="S191" s="186"/>
      <c r="T191" s="186"/>
      <c r="U191" s="186"/>
      <c r="V191" s="186"/>
      <c r="W191" s="186"/>
      <c r="X191" s="186"/>
      <c r="Y191" s="186"/>
      <c r="Z191" s="186"/>
    </row>
    <row r="192" spans="1:26" ht="12.75" customHeight="1" x14ac:dyDescent="0.25">
      <c r="A192" s="186"/>
      <c r="B192" s="186"/>
      <c r="C192" s="186"/>
      <c r="D192" s="186"/>
      <c r="E192" s="186"/>
      <c r="F192" s="186"/>
      <c r="G192" s="186"/>
      <c r="H192" s="186"/>
      <c r="I192" s="186"/>
      <c r="J192" s="186"/>
      <c r="K192" s="186"/>
      <c r="L192" s="186"/>
      <c r="M192" s="186"/>
      <c r="N192" s="186"/>
      <c r="O192" s="186"/>
      <c r="P192" s="186"/>
      <c r="Q192" s="186"/>
      <c r="R192" s="186"/>
      <c r="S192" s="186"/>
      <c r="T192" s="186"/>
      <c r="U192" s="186"/>
      <c r="V192" s="186"/>
      <c r="W192" s="186"/>
      <c r="X192" s="186"/>
      <c r="Y192" s="186"/>
      <c r="Z192" s="186"/>
    </row>
    <row r="193" spans="1:26" ht="12.75" customHeight="1" x14ac:dyDescent="0.25">
      <c r="A193" s="186"/>
      <c r="B193" s="186"/>
      <c r="C193" s="186"/>
      <c r="D193" s="186"/>
      <c r="E193" s="186"/>
      <c r="F193" s="186"/>
      <c r="G193" s="186"/>
      <c r="H193" s="186"/>
      <c r="I193" s="186"/>
      <c r="J193" s="186"/>
      <c r="K193" s="186"/>
      <c r="L193" s="186"/>
      <c r="M193" s="186"/>
      <c r="N193" s="186"/>
      <c r="O193" s="186"/>
      <c r="P193" s="186"/>
      <c r="Q193" s="186"/>
      <c r="R193" s="186"/>
      <c r="S193" s="186"/>
      <c r="T193" s="186"/>
      <c r="U193" s="186"/>
      <c r="V193" s="186"/>
      <c r="W193" s="186"/>
      <c r="X193" s="186"/>
      <c r="Y193" s="186"/>
      <c r="Z193" s="186"/>
    </row>
    <row r="194" spans="1:26" ht="12.75" customHeight="1" x14ac:dyDescent="0.25">
      <c r="A194" s="186"/>
      <c r="B194" s="186"/>
      <c r="C194" s="186"/>
      <c r="D194" s="186"/>
      <c r="E194" s="186"/>
      <c r="F194" s="186"/>
      <c r="G194" s="186"/>
      <c r="H194" s="186"/>
      <c r="I194" s="186"/>
      <c r="J194" s="186"/>
      <c r="K194" s="186"/>
      <c r="L194" s="186"/>
      <c r="M194" s="186"/>
      <c r="N194" s="186"/>
      <c r="O194" s="186"/>
      <c r="P194" s="186"/>
      <c r="Q194" s="186"/>
      <c r="R194" s="186"/>
      <c r="S194" s="186"/>
      <c r="T194" s="186"/>
      <c r="U194" s="186"/>
      <c r="V194" s="186"/>
      <c r="W194" s="186"/>
      <c r="X194" s="186"/>
      <c r="Y194" s="186"/>
      <c r="Z194" s="186"/>
    </row>
    <row r="195" spans="1:26" ht="12.75" customHeight="1" x14ac:dyDescent="0.25">
      <c r="A195" s="186"/>
      <c r="B195" s="186"/>
      <c r="C195" s="186"/>
      <c r="D195" s="186"/>
      <c r="E195" s="186"/>
      <c r="F195" s="186"/>
      <c r="G195" s="186"/>
      <c r="H195" s="186"/>
      <c r="I195" s="186"/>
      <c r="J195" s="186"/>
      <c r="K195" s="186"/>
      <c r="L195" s="186"/>
      <c r="M195" s="186"/>
      <c r="N195" s="186"/>
      <c r="O195" s="186"/>
      <c r="P195" s="186"/>
      <c r="Q195" s="186"/>
      <c r="R195" s="186"/>
      <c r="S195" s="186"/>
      <c r="T195" s="186"/>
      <c r="U195" s="186"/>
      <c r="V195" s="186"/>
      <c r="W195" s="186"/>
      <c r="X195" s="186"/>
      <c r="Y195" s="186"/>
      <c r="Z195" s="186"/>
    </row>
    <row r="196" spans="1:26" ht="12.75" customHeight="1" x14ac:dyDescent="0.25">
      <c r="A196" s="186"/>
      <c r="B196" s="186"/>
      <c r="C196" s="186"/>
      <c r="D196" s="186"/>
      <c r="E196" s="186"/>
      <c r="F196" s="186"/>
      <c r="G196" s="186"/>
      <c r="H196" s="186"/>
      <c r="I196" s="186"/>
      <c r="J196" s="186"/>
      <c r="K196" s="186"/>
      <c r="L196" s="186"/>
      <c r="M196" s="186"/>
      <c r="N196" s="186"/>
      <c r="O196" s="186"/>
      <c r="P196" s="186"/>
      <c r="Q196" s="186"/>
      <c r="R196" s="186"/>
      <c r="S196" s="186"/>
      <c r="T196" s="186"/>
      <c r="U196" s="186"/>
      <c r="V196" s="186"/>
      <c r="W196" s="186"/>
      <c r="X196" s="186"/>
      <c r="Y196" s="186"/>
      <c r="Z196" s="186"/>
    </row>
    <row r="197" spans="1:26" ht="12.75" customHeight="1" x14ac:dyDescent="0.25">
      <c r="A197" s="186"/>
      <c r="B197" s="186"/>
      <c r="C197" s="186"/>
      <c r="D197" s="186"/>
      <c r="E197" s="186"/>
      <c r="F197" s="186"/>
      <c r="G197" s="186"/>
      <c r="H197" s="186"/>
      <c r="I197" s="186"/>
      <c r="J197" s="186"/>
      <c r="K197" s="186"/>
      <c r="L197" s="186"/>
      <c r="M197" s="186"/>
      <c r="N197" s="186"/>
      <c r="O197" s="186"/>
      <c r="P197" s="186"/>
      <c r="Q197" s="186"/>
      <c r="R197" s="186"/>
      <c r="S197" s="186"/>
      <c r="T197" s="186"/>
      <c r="U197" s="186"/>
      <c r="V197" s="186"/>
      <c r="W197" s="186"/>
      <c r="X197" s="186"/>
      <c r="Y197" s="186"/>
      <c r="Z197" s="186"/>
    </row>
    <row r="198" spans="1:26" ht="12.75" customHeight="1" x14ac:dyDescent="0.25">
      <c r="A198" s="186"/>
      <c r="B198" s="186"/>
      <c r="C198" s="186"/>
      <c r="D198" s="186"/>
      <c r="E198" s="186"/>
      <c r="F198" s="186"/>
      <c r="G198" s="186"/>
      <c r="H198" s="186"/>
      <c r="I198" s="186"/>
      <c r="J198" s="186"/>
      <c r="K198" s="186"/>
      <c r="L198" s="186"/>
      <c r="M198" s="186"/>
      <c r="N198" s="186"/>
      <c r="O198" s="186"/>
      <c r="P198" s="186"/>
      <c r="Q198" s="186"/>
      <c r="R198" s="186"/>
      <c r="S198" s="186"/>
      <c r="T198" s="186"/>
      <c r="U198" s="186"/>
      <c r="V198" s="186"/>
      <c r="W198" s="186"/>
      <c r="X198" s="186"/>
      <c r="Y198" s="186"/>
      <c r="Z198" s="186"/>
    </row>
    <row r="199" spans="1:26" ht="12.75" customHeight="1" x14ac:dyDescent="0.25">
      <c r="A199" s="186"/>
      <c r="B199" s="186"/>
      <c r="C199" s="186"/>
      <c r="D199" s="186"/>
      <c r="E199" s="186"/>
      <c r="F199" s="186"/>
      <c r="G199" s="186"/>
      <c r="H199" s="186"/>
      <c r="I199" s="186"/>
      <c r="J199" s="186"/>
      <c r="K199" s="186"/>
      <c r="L199" s="186"/>
      <c r="M199" s="186"/>
      <c r="N199" s="186"/>
      <c r="O199" s="186"/>
      <c r="P199" s="186"/>
      <c r="Q199" s="186"/>
      <c r="R199" s="186"/>
      <c r="S199" s="186"/>
      <c r="T199" s="186"/>
      <c r="U199" s="186"/>
      <c r="V199" s="186"/>
      <c r="W199" s="186"/>
      <c r="X199" s="186"/>
      <c r="Y199" s="186"/>
      <c r="Z199" s="186"/>
    </row>
    <row r="200" spans="1:26" ht="12.75" customHeight="1" x14ac:dyDescent="0.25">
      <c r="A200" s="186"/>
      <c r="B200" s="186"/>
      <c r="C200" s="186"/>
      <c r="D200" s="186"/>
      <c r="E200" s="186"/>
      <c r="F200" s="186"/>
      <c r="G200" s="186"/>
      <c r="H200" s="186"/>
      <c r="I200" s="186"/>
      <c r="J200" s="186"/>
      <c r="K200" s="186"/>
      <c r="L200" s="186"/>
      <c r="M200" s="186"/>
      <c r="N200" s="186"/>
      <c r="O200" s="186"/>
      <c r="P200" s="186"/>
      <c r="Q200" s="186"/>
      <c r="R200" s="186"/>
      <c r="S200" s="186"/>
      <c r="T200" s="186"/>
      <c r="U200" s="186"/>
      <c r="V200" s="186"/>
      <c r="W200" s="186"/>
      <c r="X200" s="186"/>
      <c r="Y200" s="186"/>
      <c r="Z200" s="186"/>
    </row>
    <row r="201" spans="1:26" ht="12.75" customHeight="1" x14ac:dyDescent="0.25">
      <c r="A201" s="186"/>
      <c r="B201" s="186"/>
      <c r="C201" s="186"/>
      <c r="D201" s="186"/>
      <c r="E201" s="186"/>
      <c r="F201" s="186"/>
      <c r="G201" s="186"/>
      <c r="H201" s="186"/>
      <c r="I201" s="186"/>
      <c r="J201" s="186"/>
      <c r="K201" s="186"/>
      <c r="L201" s="186"/>
      <c r="M201" s="186"/>
      <c r="N201" s="186"/>
      <c r="O201" s="186"/>
      <c r="P201" s="186"/>
      <c r="Q201" s="186"/>
      <c r="R201" s="186"/>
      <c r="S201" s="186"/>
      <c r="T201" s="186"/>
      <c r="U201" s="186"/>
      <c r="V201" s="186"/>
      <c r="W201" s="186"/>
      <c r="X201" s="186"/>
      <c r="Y201" s="186"/>
      <c r="Z201" s="186"/>
    </row>
    <row r="202" spans="1:26" ht="12.75" customHeight="1" x14ac:dyDescent="0.25">
      <c r="A202" s="186"/>
      <c r="B202" s="186"/>
      <c r="C202" s="186"/>
      <c r="D202" s="186"/>
      <c r="E202" s="186"/>
      <c r="F202" s="186"/>
      <c r="G202" s="186"/>
      <c r="H202" s="186"/>
      <c r="I202" s="186"/>
      <c r="J202" s="186"/>
      <c r="K202" s="186"/>
      <c r="L202" s="186"/>
      <c r="M202" s="186"/>
      <c r="N202" s="186"/>
      <c r="O202" s="186"/>
      <c r="P202" s="186"/>
      <c r="Q202" s="186"/>
      <c r="R202" s="186"/>
      <c r="S202" s="186"/>
      <c r="T202" s="186"/>
      <c r="U202" s="186"/>
      <c r="V202" s="186"/>
      <c r="W202" s="186"/>
      <c r="X202" s="186"/>
      <c r="Y202" s="186"/>
      <c r="Z202" s="186"/>
    </row>
    <row r="203" spans="1:26" ht="12.75" customHeight="1" x14ac:dyDescent="0.25">
      <c r="A203" s="186"/>
      <c r="B203" s="186"/>
      <c r="C203" s="186"/>
      <c r="D203" s="186"/>
      <c r="E203" s="186"/>
      <c r="F203" s="186"/>
      <c r="G203" s="186"/>
      <c r="H203" s="186"/>
      <c r="I203" s="186"/>
      <c r="J203" s="186"/>
      <c r="K203" s="186"/>
      <c r="L203" s="186"/>
      <c r="M203" s="186"/>
      <c r="N203" s="186"/>
      <c r="O203" s="186"/>
      <c r="P203" s="186"/>
      <c r="Q203" s="186"/>
      <c r="R203" s="186"/>
      <c r="S203" s="186"/>
      <c r="T203" s="186"/>
      <c r="U203" s="186"/>
      <c r="V203" s="186"/>
      <c r="W203" s="186"/>
      <c r="X203" s="186"/>
      <c r="Y203" s="186"/>
      <c r="Z203" s="186"/>
    </row>
    <row r="204" spans="1:26" ht="12.75" customHeight="1" x14ac:dyDescent="0.25">
      <c r="A204" s="186"/>
      <c r="B204" s="186"/>
      <c r="C204" s="186"/>
      <c r="D204" s="186"/>
      <c r="E204" s="186"/>
      <c r="F204" s="186"/>
      <c r="G204" s="186"/>
      <c r="H204" s="186"/>
      <c r="I204" s="186"/>
      <c r="J204" s="186"/>
      <c r="K204" s="186"/>
      <c r="L204" s="186"/>
      <c r="M204" s="186"/>
      <c r="N204" s="186"/>
      <c r="O204" s="186"/>
      <c r="P204" s="186"/>
      <c r="Q204" s="186"/>
      <c r="R204" s="186"/>
      <c r="S204" s="186"/>
      <c r="T204" s="186"/>
      <c r="U204" s="186"/>
      <c r="V204" s="186"/>
      <c r="W204" s="186"/>
      <c r="X204" s="186"/>
      <c r="Y204" s="186"/>
      <c r="Z204" s="186"/>
    </row>
    <row r="205" spans="1:26" ht="12.75" customHeight="1" x14ac:dyDescent="0.25">
      <c r="A205" s="186"/>
      <c r="B205" s="186"/>
      <c r="C205" s="186"/>
      <c r="D205" s="186"/>
      <c r="E205" s="186"/>
      <c r="F205" s="186"/>
      <c r="G205" s="186"/>
      <c r="H205" s="186"/>
      <c r="I205" s="186"/>
      <c r="J205" s="186"/>
      <c r="K205" s="186"/>
      <c r="L205" s="186"/>
      <c r="M205" s="186"/>
      <c r="N205" s="186"/>
      <c r="O205" s="186"/>
      <c r="P205" s="186"/>
      <c r="Q205" s="186"/>
      <c r="R205" s="186"/>
      <c r="S205" s="186"/>
      <c r="T205" s="186"/>
      <c r="U205" s="186"/>
      <c r="V205" s="186"/>
      <c r="W205" s="186"/>
      <c r="X205" s="186"/>
      <c r="Y205" s="186"/>
      <c r="Z205" s="186"/>
    </row>
    <row r="206" spans="1:26" ht="12.75" customHeight="1" x14ac:dyDescent="0.25">
      <c r="A206" s="186"/>
      <c r="B206" s="186"/>
      <c r="C206" s="186"/>
      <c r="D206" s="186"/>
      <c r="E206" s="186"/>
      <c r="F206" s="186"/>
      <c r="G206" s="186"/>
      <c r="H206" s="186"/>
      <c r="I206" s="186"/>
      <c r="J206" s="186"/>
      <c r="K206" s="186"/>
      <c r="L206" s="186"/>
      <c r="M206" s="186"/>
      <c r="N206" s="186"/>
      <c r="O206" s="186"/>
      <c r="P206" s="186"/>
      <c r="Q206" s="186"/>
      <c r="R206" s="186"/>
      <c r="S206" s="186"/>
      <c r="T206" s="186"/>
      <c r="U206" s="186"/>
      <c r="V206" s="186"/>
      <c r="W206" s="186"/>
      <c r="X206" s="186"/>
      <c r="Y206" s="186"/>
      <c r="Z206" s="186"/>
    </row>
    <row r="207" spans="1:26" ht="12.75" customHeight="1" x14ac:dyDescent="0.25">
      <c r="A207" s="186"/>
      <c r="B207" s="186"/>
      <c r="C207" s="186"/>
      <c r="D207" s="186"/>
      <c r="E207" s="186"/>
      <c r="F207" s="186"/>
      <c r="G207" s="186"/>
      <c r="H207" s="186"/>
      <c r="I207" s="186"/>
      <c r="J207" s="186"/>
      <c r="K207" s="186"/>
      <c r="L207" s="186"/>
      <c r="M207" s="186"/>
      <c r="N207" s="186"/>
      <c r="O207" s="186"/>
      <c r="P207" s="186"/>
      <c r="Q207" s="186"/>
      <c r="R207" s="186"/>
      <c r="S207" s="186"/>
      <c r="T207" s="186"/>
      <c r="U207" s="186"/>
      <c r="V207" s="186"/>
      <c r="W207" s="186"/>
      <c r="X207" s="186"/>
      <c r="Y207" s="186"/>
      <c r="Z207" s="186"/>
    </row>
    <row r="208" spans="1:26" ht="12.75" customHeight="1" x14ac:dyDescent="0.25">
      <c r="A208" s="186"/>
      <c r="B208" s="186"/>
      <c r="C208" s="186"/>
      <c r="D208" s="186"/>
      <c r="E208" s="186"/>
      <c r="F208" s="186"/>
      <c r="G208" s="186"/>
      <c r="H208" s="186"/>
      <c r="I208" s="186"/>
      <c r="J208" s="186"/>
      <c r="K208" s="186"/>
      <c r="L208" s="186"/>
      <c r="M208" s="186"/>
      <c r="N208" s="186"/>
      <c r="O208" s="186"/>
      <c r="P208" s="186"/>
      <c r="Q208" s="186"/>
      <c r="R208" s="186"/>
      <c r="S208" s="186"/>
      <c r="T208" s="186"/>
      <c r="U208" s="186"/>
      <c r="V208" s="186"/>
      <c r="W208" s="186"/>
      <c r="X208" s="186"/>
      <c r="Y208" s="186"/>
      <c r="Z208" s="186"/>
    </row>
    <row r="209" spans="1:26" ht="12.75" customHeight="1" x14ac:dyDescent="0.25">
      <c r="A209" s="186"/>
      <c r="B209" s="186"/>
      <c r="C209" s="186"/>
      <c r="D209" s="186"/>
      <c r="E209" s="186"/>
      <c r="F209" s="186"/>
      <c r="G209" s="186"/>
      <c r="H209" s="186"/>
      <c r="I209" s="186"/>
      <c r="J209" s="186"/>
      <c r="K209" s="186"/>
      <c r="L209" s="186"/>
      <c r="M209" s="186"/>
      <c r="N209" s="186"/>
      <c r="O209" s="186"/>
      <c r="P209" s="186"/>
      <c r="Q209" s="186"/>
      <c r="R209" s="186"/>
      <c r="S209" s="186"/>
      <c r="T209" s="186"/>
      <c r="U209" s="186"/>
      <c r="V209" s="186"/>
      <c r="W209" s="186"/>
      <c r="X209" s="186"/>
      <c r="Y209" s="186"/>
      <c r="Z209" s="186"/>
    </row>
    <row r="210" spans="1:26" ht="12.75" customHeight="1" x14ac:dyDescent="0.25">
      <c r="A210" s="186"/>
      <c r="B210" s="186"/>
      <c r="C210" s="186"/>
      <c r="D210" s="186"/>
      <c r="E210" s="186"/>
      <c r="F210" s="186"/>
      <c r="G210" s="186"/>
      <c r="H210" s="186"/>
      <c r="I210" s="186"/>
      <c r="J210" s="186"/>
      <c r="K210" s="186"/>
      <c r="L210" s="186"/>
      <c r="M210" s="186"/>
      <c r="N210" s="186"/>
      <c r="O210" s="186"/>
      <c r="P210" s="186"/>
      <c r="Q210" s="186"/>
      <c r="R210" s="186"/>
      <c r="S210" s="186"/>
      <c r="T210" s="186"/>
      <c r="U210" s="186"/>
      <c r="V210" s="186"/>
      <c r="W210" s="186"/>
      <c r="X210" s="186"/>
      <c r="Y210" s="186"/>
      <c r="Z210" s="186"/>
    </row>
    <row r="211" spans="1:26" ht="12.75" customHeight="1" x14ac:dyDescent="0.25">
      <c r="A211" s="186"/>
      <c r="B211" s="186"/>
      <c r="C211" s="186"/>
      <c r="D211" s="186"/>
      <c r="E211" s="186"/>
      <c r="F211" s="186"/>
      <c r="G211" s="186"/>
      <c r="H211" s="186"/>
      <c r="I211" s="186"/>
      <c r="J211" s="186"/>
      <c r="K211" s="186"/>
      <c r="L211" s="186"/>
      <c r="M211" s="186"/>
      <c r="N211" s="186"/>
      <c r="O211" s="186"/>
      <c r="P211" s="186"/>
      <c r="Q211" s="186"/>
      <c r="R211" s="186"/>
      <c r="S211" s="186"/>
      <c r="T211" s="186"/>
      <c r="U211" s="186"/>
      <c r="V211" s="186"/>
      <c r="W211" s="186"/>
      <c r="X211" s="186"/>
      <c r="Y211" s="186"/>
      <c r="Z211" s="186"/>
    </row>
    <row r="212" spans="1:26" ht="12.75" customHeight="1" x14ac:dyDescent="0.25">
      <c r="A212" s="186"/>
      <c r="B212" s="186"/>
      <c r="C212" s="186"/>
      <c r="D212" s="186"/>
      <c r="E212" s="186"/>
      <c r="F212" s="186"/>
      <c r="G212" s="186"/>
      <c r="H212" s="186"/>
      <c r="I212" s="186"/>
      <c r="J212" s="186"/>
      <c r="K212" s="186"/>
      <c r="L212" s="186"/>
      <c r="M212" s="186"/>
      <c r="N212" s="186"/>
      <c r="O212" s="186"/>
      <c r="P212" s="186"/>
      <c r="Q212" s="186"/>
      <c r="R212" s="186"/>
      <c r="S212" s="186"/>
      <c r="T212" s="186"/>
      <c r="U212" s="186"/>
      <c r="V212" s="186"/>
      <c r="W212" s="186"/>
      <c r="X212" s="186"/>
      <c r="Y212" s="186"/>
      <c r="Z212" s="186"/>
    </row>
    <row r="213" spans="1:26" ht="12.75" customHeight="1" x14ac:dyDescent="0.25">
      <c r="A213" s="186"/>
      <c r="B213" s="186"/>
      <c r="C213" s="186"/>
      <c r="D213" s="186"/>
      <c r="E213" s="186"/>
      <c r="F213" s="186"/>
      <c r="G213" s="186"/>
      <c r="H213" s="186"/>
      <c r="I213" s="186"/>
      <c r="J213" s="186"/>
      <c r="K213" s="186"/>
      <c r="L213" s="186"/>
      <c r="M213" s="186"/>
      <c r="N213" s="186"/>
      <c r="O213" s="186"/>
      <c r="P213" s="186"/>
      <c r="Q213" s="186"/>
      <c r="R213" s="186"/>
      <c r="S213" s="186"/>
      <c r="T213" s="186"/>
      <c r="U213" s="186"/>
      <c r="V213" s="186"/>
      <c r="W213" s="186"/>
      <c r="X213" s="186"/>
      <c r="Y213" s="186"/>
      <c r="Z213" s="186"/>
    </row>
    <row r="214" spans="1:26" ht="12.75" customHeight="1" x14ac:dyDescent="0.25">
      <c r="A214" s="186"/>
      <c r="B214" s="186"/>
      <c r="C214" s="186"/>
      <c r="D214" s="186"/>
      <c r="E214" s="186"/>
      <c r="F214" s="186"/>
      <c r="G214" s="186"/>
      <c r="H214" s="186"/>
      <c r="I214" s="186"/>
      <c r="J214" s="186"/>
      <c r="K214" s="186"/>
      <c r="L214" s="186"/>
      <c r="M214" s="186"/>
      <c r="N214" s="186"/>
      <c r="O214" s="186"/>
      <c r="P214" s="186"/>
      <c r="Q214" s="186"/>
      <c r="R214" s="186"/>
      <c r="S214" s="186"/>
      <c r="T214" s="186"/>
      <c r="U214" s="186"/>
      <c r="V214" s="186"/>
      <c r="W214" s="186"/>
      <c r="X214" s="186"/>
      <c r="Y214" s="186"/>
      <c r="Z214" s="186"/>
    </row>
    <row r="215" spans="1:26" ht="12.75" customHeight="1" x14ac:dyDescent="0.25">
      <c r="A215" s="186"/>
      <c r="B215" s="186"/>
      <c r="C215" s="186"/>
      <c r="D215" s="186"/>
      <c r="E215" s="186"/>
      <c r="F215" s="186"/>
      <c r="G215" s="186"/>
      <c r="H215" s="186"/>
      <c r="I215" s="186"/>
      <c r="J215" s="186"/>
      <c r="K215" s="186"/>
      <c r="L215" s="186"/>
      <c r="M215" s="186"/>
      <c r="N215" s="186"/>
      <c r="O215" s="186"/>
      <c r="P215" s="186"/>
      <c r="Q215" s="186"/>
      <c r="R215" s="186"/>
      <c r="S215" s="186"/>
      <c r="T215" s="186"/>
      <c r="U215" s="186"/>
      <c r="V215" s="186"/>
      <c r="W215" s="186"/>
      <c r="X215" s="186"/>
      <c r="Y215" s="186"/>
      <c r="Z215" s="186"/>
    </row>
    <row r="216" spans="1:26" ht="12.75" customHeight="1" x14ac:dyDescent="0.25">
      <c r="A216" s="186"/>
      <c r="B216" s="186"/>
      <c r="C216" s="186"/>
      <c r="D216" s="186"/>
      <c r="E216" s="186"/>
      <c r="F216" s="186"/>
      <c r="G216" s="186"/>
      <c r="H216" s="186"/>
      <c r="I216" s="186"/>
      <c r="J216" s="186"/>
      <c r="K216" s="186"/>
      <c r="L216" s="186"/>
      <c r="M216" s="186"/>
      <c r="N216" s="186"/>
      <c r="O216" s="186"/>
      <c r="P216" s="186"/>
      <c r="Q216" s="186"/>
      <c r="R216" s="186"/>
      <c r="S216" s="186"/>
      <c r="T216" s="186"/>
      <c r="U216" s="186"/>
      <c r="V216" s="186"/>
      <c r="W216" s="186"/>
      <c r="X216" s="186"/>
      <c r="Y216" s="186"/>
      <c r="Z216" s="186"/>
    </row>
    <row r="217" spans="1:26" ht="12.75" customHeight="1" x14ac:dyDescent="0.25">
      <c r="A217" s="186"/>
      <c r="B217" s="186"/>
      <c r="C217" s="186"/>
      <c r="D217" s="186"/>
      <c r="E217" s="186"/>
      <c r="F217" s="186"/>
      <c r="G217" s="186"/>
      <c r="H217" s="186"/>
      <c r="I217" s="186"/>
      <c r="J217" s="186"/>
      <c r="K217" s="186"/>
      <c r="L217" s="186"/>
      <c r="M217" s="186"/>
      <c r="N217" s="186"/>
      <c r="O217" s="186"/>
      <c r="P217" s="186"/>
      <c r="Q217" s="186"/>
      <c r="R217" s="186"/>
      <c r="S217" s="186"/>
      <c r="T217" s="186"/>
      <c r="U217" s="186"/>
      <c r="V217" s="186"/>
      <c r="W217" s="186"/>
      <c r="X217" s="186"/>
      <c r="Y217" s="186"/>
      <c r="Z217" s="186"/>
    </row>
    <row r="218" spans="1:26" ht="12.75" customHeight="1" x14ac:dyDescent="0.25">
      <c r="A218" s="186"/>
      <c r="B218" s="186"/>
      <c r="C218" s="186"/>
      <c r="D218" s="186"/>
      <c r="E218" s="186"/>
      <c r="F218" s="186"/>
      <c r="G218" s="186"/>
      <c r="H218" s="186"/>
      <c r="I218" s="186"/>
      <c r="J218" s="186"/>
      <c r="K218" s="186"/>
      <c r="L218" s="186"/>
      <c r="M218" s="186"/>
      <c r="N218" s="186"/>
      <c r="O218" s="186"/>
      <c r="P218" s="186"/>
      <c r="Q218" s="186"/>
      <c r="R218" s="186"/>
      <c r="S218" s="186"/>
      <c r="T218" s="186"/>
      <c r="U218" s="186"/>
      <c r="V218" s="186"/>
      <c r="W218" s="186"/>
      <c r="X218" s="186"/>
      <c r="Y218" s="186"/>
      <c r="Z218" s="186"/>
    </row>
    <row r="219" spans="1:26" ht="12.75" customHeight="1" x14ac:dyDescent="0.25">
      <c r="A219" s="186"/>
      <c r="B219" s="186"/>
      <c r="C219" s="186"/>
      <c r="D219" s="186"/>
      <c r="E219" s="186"/>
      <c r="F219" s="186"/>
      <c r="G219" s="186"/>
      <c r="H219" s="186"/>
      <c r="I219" s="186"/>
      <c r="J219" s="186"/>
      <c r="K219" s="186"/>
      <c r="L219" s="186"/>
      <c r="M219" s="186"/>
      <c r="N219" s="186"/>
      <c r="O219" s="186"/>
      <c r="P219" s="186"/>
      <c r="Q219" s="186"/>
      <c r="R219" s="186"/>
      <c r="S219" s="186"/>
      <c r="T219" s="186"/>
      <c r="U219" s="186"/>
      <c r="V219" s="186"/>
      <c r="W219" s="186"/>
      <c r="X219" s="186"/>
      <c r="Y219" s="186"/>
      <c r="Z219" s="186"/>
    </row>
    <row r="220" spans="1:26" ht="12.75" customHeight="1" x14ac:dyDescent="0.25">
      <c r="A220" s="186"/>
      <c r="B220" s="186"/>
      <c r="C220" s="186"/>
      <c r="D220" s="186"/>
      <c r="E220" s="186"/>
      <c r="F220" s="186"/>
      <c r="G220" s="186"/>
      <c r="H220" s="186"/>
      <c r="I220" s="186"/>
      <c r="J220" s="186"/>
      <c r="K220" s="186"/>
      <c r="L220" s="186"/>
      <c r="M220" s="186"/>
      <c r="N220" s="186"/>
      <c r="O220" s="186"/>
      <c r="P220" s="186"/>
      <c r="Q220" s="186"/>
      <c r="R220" s="186"/>
      <c r="S220" s="186"/>
      <c r="T220" s="186"/>
      <c r="U220" s="186"/>
      <c r="V220" s="186"/>
      <c r="W220" s="186"/>
      <c r="X220" s="186"/>
      <c r="Y220" s="186"/>
      <c r="Z220" s="186"/>
    </row>
    <row r="221" spans="1:26" ht="12.75" customHeight="1" x14ac:dyDescent="0.25">
      <c r="A221" s="186"/>
      <c r="B221" s="186"/>
      <c r="C221" s="186"/>
      <c r="D221" s="186"/>
      <c r="E221" s="186"/>
      <c r="F221" s="186"/>
      <c r="G221" s="186"/>
      <c r="H221" s="186"/>
      <c r="I221" s="186"/>
      <c r="J221" s="186"/>
      <c r="K221" s="186"/>
      <c r="L221" s="186"/>
      <c r="M221" s="186"/>
      <c r="N221" s="186"/>
      <c r="O221" s="186"/>
      <c r="P221" s="186"/>
      <c r="Q221" s="186"/>
      <c r="R221" s="186"/>
      <c r="S221" s="186"/>
      <c r="T221" s="186"/>
      <c r="U221" s="186"/>
      <c r="V221" s="186"/>
      <c r="W221" s="186"/>
      <c r="X221" s="186"/>
      <c r="Y221" s="186"/>
      <c r="Z221" s="186"/>
    </row>
    <row r="222" spans="1:26" ht="12.75" customHeight="1" x14ac:dyDescent="0.25">
      <c r="A222" s="186"/>
      <c r="B222" s="186"/>
      <c r="C222" s="186"/>
      <c r="D222" s="186"/>
      <c r="E222" s="186"/>
      <c r="F222" s="186"/>
      <c r="G222" s="186"/>
      <c r="H222" s="186"/>
      <c r="I222" s="186"/>
      <c r="J222" s="186"/>
      <c r="K222" s="186"/>
      <c r="L222" s="186"/>
      <c r="M222" s="186"/>
      <c r="N222" s="186"/>
      <c r="O222" s="186"/>
      <c r="P222" s="186"/>
      <c r="Q222" s="186"/>
      <c r="R222" s="186"/>
      <c r="S222" s="186"/>
      <c r="T222" s="186"/>
      <c r="U222" s="186"/>
      <c r="V222" s="186"/>
      <c r="W222" s="186"/>
      <c r="X222" s="186"/>
      <c r="Y222" s="186"/>
      <c r="Z222" s="186"/>
    </row>
    <row r="223" spans="1:26" ht="12.75" customHeight="1" x14ac:dyDescent="0.25">
      <c r="A223" s="186"/>
      <c r="B223" s="186"/>
      <c r="C223" s="186"/>
      <c r="D223" s="186"/>
      <c r="E223" s="186"/>
      <c r="F223" s="186"/>
      <c r="G223" s="186"/>
      <c r="H223" s="186"/>
      <c r="I223" s="186"/>
      <c r="J223" s="186"/>
      <c r="K223" s="186"/>
      <c r="L223" s="186"/>
      <c r="M223" s="186"/>
      <c r="N223" s="186"/>
      <c r="O223" s="186"/>
      <c r="P223" s="186"/>
      <c r="Q223" s="186"/>
      <c r="R223" s="186"/>
      <c r="S223" s="186"/>
      <c r="T223" s="186"/>
      <c r="U223" s="186"/>
      <c r="V223" s="186"/>
      <c r="W223" s="186"/>
      <c r="X223" s="186"/>
      <c r="Y223" s="186"/>
      <c r="Z223" s="186"/>
    </row>
    <row r="224" spans="1:26" ht="12.75" customHeight="1" x14ac:dyDescent="0.25">
      <c r="A224" s="186"/>
      <c r="B224" s="186"/>
      <c r="C224" s="186"/>
      <c r="D224" s="186"/>
      <c r="E224" s="186"/>
      <c r="F224" s="186"/>
      <c r="G224" s="186"/>
      <c r="H224" s="186"/>
      <c r="I224" s="186"/>
      <c r="J224" s="186"/>
      <c r="K224" s="186"/>
      <c r="L224" s="186"/>
      <c r="M224" s="186"/>
      <c r="N224" s="186"/>
      <c r="O224" s="186"/>
      <c r="P224" s="186"/>
      <c r="Q224" s="186"/>
      <c r="R224" s="186"/>
      <c r="S224" s="186"/>
      <c r="T224" s="186"/>
      <c r="U224" s="186"/>
      <c r="V224" s="186"/>
      <c r="W224" s="186"/>
      <c r="X224" s="186"/>
      <c r="Y224" s="186"/>
      <c r="Z224" s="186"/>
    </row>
    <row r="225" spans="1:26" ht="12.75" customHeight="1" x14ac:dyDescent="0.25">
      <c r="A225" s="186"/>
      <c r="B225" s="186"/>
      <c r="C225" s="186"/>
      <c r="D225" s="186"/>
      <c r="E225" s="186"/>
      <c r="F225" s="186"/>
      <c r="G225" s="186"/>
      <c r="H225" s="186"/>
      <c r="I225" s="186"/>
      <c r="J225" s="186"/>
      <c r="K225" s="186"/>
      <c r="L225" s="186"/>
      <c r="M225" s="186"/>
      <c r="N225" s="186"/>
      <c r="O225" s="186"/>
      <c r="P225" s="186"/>
      <c r="Q225" s="186"/>
      <c r="R225" s="186"/>
      <c r="S225" s="186"/>
      <c r="T225" s="186"/>
      <c r="U225" s="186"/>
      <c r="V225" s="186"/>
      <c r="W225" s="186"/>
      <c r="X225" s="186"/>
      <c r="Y225" s="186"/>
      <c r="Z225" s="186"/>
    </row>
    <row r="226" spans="1:26" ht="12.75" customHeight="1" x14ac:dyDescent="0.25">
      <c r="A226" s="186"/>
      <c r="B226" s="186"/>
      <c r="C226" s="186"/>
      <c r="D226" s="186"/>
      <c r="E226" s="186"/>
      <c r="F226" s="186"/>
      <c r="G226" s="186"/>
      <c r="H226" s="186"/>
      <c r="I226" s="186"/>
      <c r="J226" s="186"/>
      <c r="K226" s="186"/>
      <c r="L226" s="186"/>
      <c r="M226" s="186"/>
      <c r="N226" s="186"/>
      <c r="O226" s="186"/>
      <c r="P226" s="186"/>
      <c r="Q226" s="186"/>
      <c r="R226" s="186"/>
      <c r="S226" s="186"/>
      <c r="T226" s="186"/>
      <c r="U226" s="186"/>
      <c r="V226" s="186"/>
      <c r="W226" s="186"/>
      <c r="X226" s="186"/>
      <c r="Y226" s="186"/>
      <c r="Z226" s="186"/>
    </row>
    <row r="227" spans="1:26" ht="12.75" customHeight="1" x14ac:dyDescent="0.25">
      <c r="A227" s="186"/>
      <c r="B227" s="186"/>
      <c r="C227" s="186"/>
      <c r="D227" s="186"/>
      <c r="E227" s="186"/>
      <c r="F227" s="186"/>
      <c r="G227" s="186"/>
      <c r="H227" s="186"/>
      <c r="I227" s="186"/>
      <c r="J227" s="186"/>
      <c r="K227" s="186"/>
      <c r="L227" s="186"/>
      <c r="M227" s="186"/>
      <c r="N227" s="186"/>
      <c r="O227" s="186"/>
      <c r="P227" s="186"/>
      <c r="Q227" s="186"/>
      <c r="R227" s="186"/>
      <c r="S227" s="186"/>
      <c r="T227" s="186"/>
      <c r="U227" s="186"/>
      <c r="V227" s="186"/>
      <c r="W227" s="186"/>
      <c r="X227" s="186"/>
      <c r="Y227" s="186"/>
      <c r="Z227" s="186"/>
    </row>
    <row r="228" spans="1:26" ht="12.75" customHeight="1" x14ac:dyDescent="0.25">
      <c r="A228" s="186"/>
      <c r="B228" s="186"/>
      <c r="C228" s="186"/>
      <c r="D228" s="186"/>
      <c r="E228" s="186"/>
      <c r="F228" s="186"/>
      <c r="G228" s="186"/>
      <c r="H228" s="186"/>
      <c r="I228" s="186"/>
      <c r="J228" s="186"/>
      <c r="K228" s="186"/>
      <c r="L228" s="186"/>
      <c r="M228" s="186"/>
      <c r="N228" s="186"/>
      <c r="O228" s="186"/>
      <c r="P228" s="186"/>
      <c r="Q228" s="186"/>
      <c r="R228" s="186"/>
      <c r="S228" s="186"/>
      <c r="T228" s="186"/>
      <c r="U228" s="186"/>
      <c r="V228" s="186"/>
      <c r="W228" s="186"/>
      <c r="X228" s="186"/>
      <c r="Y228" s="186"/>
      <c r="Z228" s="186"/>
    </row>
    <row r="229" spans="1:26" ht="12.75" customHeight="1" x14ac:dyDescent="0.25">
      <c r="A229" s="186"/>
      <c r="B229" s="186"/>
      <c r="C229" s="186"/>
      <c r="D229" s="186"/>
      <c r="E229" s="186"/>
      <c r="F229" s="186"/>
      <c r="G229" s="186"/>
      <c r="H229" s="186"/>
      <c r="I229" s="186"/>
      <c r="J229" s="186"/>
      <c r="K229" s="186"/>
      <c r="L229" s="186"/>
      <c r="M229" s="186"/>
      <c r="N229" s="186"/>
      <c r="O229" s="186"/>
      <c r="P229" s="186"/>
      <c r="Q229" s="186"/>
      <c r="R229" s="186"/>
      <c r="S229" s="186"/>
      <c r="T229" s="186"/>
      <c r="U229" s="186"/>
      <c r="V229" s="186"/>
      <c r="W229" s="186"/>
      <c r="X229" s="186"/>
      <c r="Y229" s="186"/>
      <c r="Z229" s="186"/>
    </row>
    <row r="230" spans="1:26" ht="12.75" customHeight="1" x14ac:dyDescent="0.25">
      <c r="A230" s="186"/>
      <c r="B230" s="186"/>
      <c r="C230" s="186"/>
      <c r="D230" s="186"/>
      <c r="E230" s="186"/>
      <c r="F230" s="186"/>
      <c r="G230" s="186"/>
      <c r="H230" s="186"/>
      <c r="I230" s="186"/>
      <c r="J230" s="186"/>
      <c r="K230" s="186"/>
      <c r="L230" s="186"/>
      <c r="M230" s="186"/>
      <c r="N230" s="186"/>
      <c r="O230" s="186"/>
      <c r="P230" s="186"/>
      <c r="Q230" s="186"/>
      <c r="R230" s="186"/>
      <c r="S230" s="186"/>
      <c r="T230" s="186"/>
      <c r="U230" s="186"/>
      <c r="V230" s="186"/>
      <c r="W230" s="186"/>
      <c r="X230" s="186"/>
      <c r="Y230" s="186"/>
      <c r="Z230" s="186"/>
    </row>
    <row r="231" spans="1:26" ht="12.75" customHeight="1" x14ac:dyDescent="0.25">
      <c r="A231" s="186"/>
      <c r="B231" s="186"/>
      <c r="C231" s="186"/>
      <c r="D231" s="186"/>
      <c r="E231" s="186"/>
      <c r="F231" s="186"/>
      <c r="G231" s="186"/>
      <c r="H231" s="186"/>
      <c r="I231" s="186"/>
      <c r="J231" s="186"/>
      <c r="K231" s="186"/>
      <c r="L231" s="186"/>
      <c r="M231" s="186"/>
      <c r="N231" s="186"/>
      <c r="O231" s="186"/>
      <c r="P231" s="186"/>
      <c r="Q231" s="186"/>
      <c r="R231" s="186"/>
      <c r="S231" s="186"/>
      <c r="T231" s="186"/>
      <c r="U231" s="186"/>
      <c r="V231" s="186"/>
      <c r="W231" s="186"/>
      <c r="X231" s="186"/>
      <c r="Y231" s="186"/>
      <c r="Z231" s="186"/>
    </row>
    <row r="232" spans="1:26" ht="12.75" customHeight="1" x14ac:dyDescent="0.25">
      <c r="A232" s="186"/>
      <c r="B232" s="186"/>
      <c r="C232" s="186"/>
      <c r="D232" s="186"/>
      <c r="E232" s="186"/>
      <c r="F232" s="186"/>
      <c r="G232" s="186"/>
      <c r="H232" s="186"/>
      <c r="I232" s="186"/>
      <c r="J232" s="186"/>
      <c r="K232" s="186"/>
      <c r="L232" s="186"/>
      <c r="M232" s="186"/>
      <c r="N232" s="186"/>
      <c r="O232" s="186"/>
      <c r="P232" s="186"/>
      <c r="Q232" s="186"/>
      <c r="R232" s="186"/>
      <c r="S232" s="186"/>
      <c r="T232" s="186"/>
      <c r="U232" s="186"/>
      <c r="V232" s="186"/>
      <c r="W232" s="186"/>
      <c r="X232" s="186"/>
      <c r="Y232" s="186"/>
      <c r="Z232" s="186"/>
    </row>
    <row r="233" spans="1:26" ht="12.75" customHeight="1" x14ac:dyDescent="0.25">
      <c r="A233" s="186"/>
      <c r="B233" s="186"/>
      <c r="C233" s="186"/>
      <c r="D233" s="186"/>
      <c r="E233" s="186"/>
      <c r="F233" s="186"/>
      <c r="G233" s="186"/>
      <c r="H233" s="186"/>
      <c r="I233" s="186"/>
      <c r="J233" s="186"/>
      <c r="K233" s="186"/>
      <c r="L233" s="186"/>
      <c r="M233" s="186"/>
      <c r="N233" s="186"/>
      <c r="O233" s="186"/>
      <c r="P233" s="186"/>
      <c r="Q233" s="186"/>
      <c r="R233" s="186"/>
      <c r="S233" s="186"/>
      <c r="T233" s="186"/>
      <c r="U233" s="186"/>
      <c r="V233" s="186"/>
      <c r="W233" s="186"/>
      <c r="X233" s="186"/>
      <c r="Y233" s="186"/>
      <c r="Z233" s="186"/>
    </row>
    <row r="234" spans="1:26" ht="12.75" customHeight="1" x14ac:dyDescent="0.25">
      <c r="A234" s="186"/>
      <c r="B234" s="186"/>
      <c r="C234" s="186"/>
      <c r="D234" s="186"/>
      <c r="E234" s="186"/>
      <c r="F234" s="186"/>
      <c r="G234" s="186"/>
      <c r="H234" s="186"/>
      <c r="I234" s="186"/>
      <c r="J234" s="186"/>
      <c r="K234" s="186"/>
      <c r="L234" s="186"/>
      <c r="M234" s="186"/>
      <c r="N234" s="186"/>
      <c r="O234" s="186"/>
      <c r="P234" s="186"/>
      <c r="Q234" s="186"/>
      <c r="R234" s="186"/>
      <c r="S234" s="186"/>
      <c r="T234" s="186"/>
      <c r="U234" s="186"/>
      <c r="V234" s="186"/>
      <c r="W234" s="186"/>
      <c r="X234" s="186"/>
      <c r="Y234" s="186"/>
      <c r="Z234" s="186"/>
    </row>
    <row r="235" spans="1:26" ht="12.75" customHeight="1" x14ac:dyDescent="0.25">
      <c r="A235" s="186"/>
      <c r="B235" s="186"/>
      <c r="C235" s="186"/>
      <c r="D235" s="186"/>
      <c r="E235" s="186"/>
      <c r="F235" s="186"/>
      <c r="G235" s="186"/>
      <c r="H235" s="186"/>
      <c r="I235" s="186"/>
      <c r="J235" s="186"/>
      <c r="K235" s="186"/>
      <c r="L235" s="186"/>
      <c r="M235" s="186"/>
      <c r="N235" s="186"/>
      <c r="O235" s="186"/>
      <c r="P235" s="186"/>
      <c r="Q235" s="186"/>
      <c r="R235" s="186"/>
      <c r="S235" s="186"/>
      <c r="T235" s="186"/>
      <c r="U235" s="186"/>
      <c r="V235" s="186"/>
      <c r="W235" s="186"/>
      <c r="X235" s="186"/>
      <c r="Y235" s="186"/>
      <c r="Z235" s="186"/>
    </row>
    <row r="236" spans="1:26" ht="12.75" customHeight="1" x14ac:dyDescent="0.25">
      <c r="A236" s="186"/>
      <c r="B236" s="186"/>
      <c r="C236" s="186"/>
      <c r="D236" s="186"/>
      <c r="E236" s="186"/>
      <c r="F236" s="186"/>
      <c r="G236" s="186"/>
      <c r="H236" s="186"/>
      <c r="I236" s="186"/>
      <c r="J236" s="186"/>
      <c r="K236" s="186"/>
      <c r="L236" s="186"/>
      <c r="M236" s="186"/>
      <c r="N236" s="186"/>
      <c r="O236" s="186"/>
      <c r="P236" s="186"/>
      <c r="Q236" s="186"/>
      <c r="R236" s="186"/>
      <c r="S236" s="186"/>
      <c r="T236" s="186"/>
      <c r="U236" s="186"/>
      <c r="V236" s="186"/>
      <c r="W236" s="186"/>
      <c r="X236" s="186"/>
      <c r="Y236" s="186"/>
      <c r="Z236" s="186"/>
    </row>
    <row r="237" spans="1:26" ht="12.75" customHeight="1" x14ac:dyDescent="0.25">
      <c r="A237" s="186"/>
      <c r="B237" s="186"/>
      <c r="C237" s="186"/>
      <c r="D237" s="186"/>
      <c r="E237" s="186"/>
      <c r="F237" s="186"/>
      <c r="G237" s="186"/>
      <c r="H237" s="186"/>
      <c r="I237" s="186"/>
      <c r="J237" s="186"/>
      <c r="K237" s="186"/>
      <c r="L237" s="186"/>
      <c r="M237" s="186"/>
      <c r="N237" s="186"/>
      <c r="O237" s="186"/>
      <c r="P237" s="186"/>
      <c r="Q237" s="186"/>
      <c r="R237" s="186"/>
      <c r="S237" s="186"/>
      <c r="T237" s="186"/>
      <c r="U237" s="186"/>
      <c r="V237" s="186"/>
      <c r="W237" s="186"/>
      <c r="X237" s="186"/>
      <c r="Y237" s="186"/>
      <c r="Z237" s="186"/>
    </row>
    <row r="238" spans="1:26" ht="12.75" customHeight="1" x14ac:dyDescent="0.25">
      <c r="A238" s="186"/>
      <c r="B238" s="186"/>
      <c r="C238" s="186"/>
      <c r="D238" s="186"/>
      <c r="E238" s="186"/>
      <c r="F238" s="186"/>
      <c r="G238" s="186"/>
      <c r="H238" s="186"/>
      <c r="I238" s="186"/>
      <c r="J238" s="186"/>
      <c r="K238" s="186"/>
      <c r="L238" s="186"/>
      <c r="M238" s="186"/>
      <c r="N238" s="186"/>
      <c r="O238" s="186"/>
      <c r="P238" s="186"/>
      <c r="Q238" s="186"/>
      <c r="R238" s="186"/>
      <c r="S238" s="186"/>
      <c r="T238" s="186"/>
      <c r="U238" s="186"/>
      <c r="V238" s="186"/>
      <c r="W238" s="186"/>
      <c r="X238" s="186"/>
      <c r="Y238" s="186"/>
      <c r="Z238" s="186"/>
    </row>
    <row r="239" spans="1:26" ht="12.75" customHeight="1" x14ac:dyDescent="0.25">
      <c r="A239" s="186"/>
      <c r="B239" s="186"/>
      <c r="C239" s="186"/>
      <c r="D239" s="186"/>
      <c r="E239" s="186"/>
      <c r="F239" s="186"/>
      <c r="G239" s="186"/>
      <c r="H239" s="186"/>
      <c r="I239" s="186"/>
      <c r="J239" s="186"/>
      <c r="K239" s="186"/>
      <c r="L239" s="186"/>
      <c r="M239" s="186"/>
      <c r="N239" s="186"/>
      <c r="O239" s="186"/>
      <c r="P239" s="186"/>
      <c r="Q239" s="186"/>
      <c r="R239" s="186"/>
      <c r="S239" s="186"/>
      <c r="T239" s="186"/>
      <c r="U239" s="186"/>
      <c r="V239" s="186"/>
      <c r="W239" s="186"/>
      <c r="X239" s="186"/>
      <c r="Y239" s="186"/>
      <c r="Z239" s="186"/>
    </row>
    <row r="240" spans="1:26" ht="12.75" customHeight="1" x14ac:dyDescent="0.25">
      <c r="A240" s="186"/>
      <c r="B240" s="186"/>
      <c r="C240" s="186"/>
      <c r="D240" s="186"/>
      <c r="E240" s="186"/>
      <c r="F240" s="186"/>
      <c r="G240" s="186"/>
      <c r="H240" s="186"/>
      <c r="I240" s="186"/>
      <c r="J240" s="186"/>
      <c r="K240" s="186"/>
      <c r="L240" s="186"/>
      <c r="M240" s="186"/>
      <c r="N240" s="186"/>
      <c r="O240" s="186"/>
      <c r="P240" s="186"/>
      <c r="Q240" s="186"/>
      <c r="R240" s="186"/>
      <c r="S240" s="186"/>
      <c r="T240" s="186"/>
      <c r="U240" s="186"/>
      <c r="V240" s="186"/>
      <c r="W240" s="186"/>
      <c r="X240" s="186"/>
      <c r="Y240" s="186"/>
      <c r="Z240" s="186"/>
    </row>
    <row r="241" spans="1:26" ht="12.75" customHeight="1" x14ac:dyDescent="0.25">
      <c r="A241" s="186"/>
      <c r="B241" s="186"/>
      <c r="C241" s="186"/>
      <c r="D241" s="186"/>
      <c r="E241" s="186"/>
      <c r="F241" s="186"/>
      <c r="G241" s="186"/>
      <c r="H241" s="186"/>
      <c r="I241" s="186"/>
      <c r="J241" s="186"/>
      <c r="K241" s="186"/>
      <c r="L241" s="186"/>
      <c r="M241" s="186"/>
      <c r="N241" s="186"/>
      <c r="O241" s="186"/>
      <c r="P241" s="186"/>
      <c r="Q241" s="186"/>
      <c r="R241" s="186"/>
      <c r="S241" s="186"/>
      <c r="T241" s="186"/>
      <c r="U241" s="186"/>
      <c r="V241" s="186"/>
      <c r="W241" s="186"/>
      <c r="X241" s="186"/>
      <c r="Y241" s="186"/>
      <c r="Z241" s="186"/>
    </row>
    <row r="242" spans="1:26" ht="12.75" customHeight="1" x14ac:dyDescent="0.25">
      <c r="A242" s="186"/>
      <c r="B242" s="186"/>
      <c r="C242" s="186"/>
      <c r="D242" s="186"/>
      <c r="E242" s="186"/>
      <c r="F242" s="186"/>
      <c r="G242" s="186"/>
      <c r="H242" s="186"/>
      <c r="I242" s="186"/>
      <c r="J242" s="186"/>
      <c r="K242" s="186"/>
      <c r="L242" s="186"/>
      <c r="M242" s="186"/>
      <c r="N242" s="186"/>
      <c r="O242" s="186"/>
      <c r="P242" s="186"/>
      <c r="Q242" s="186"/>
      <c r="R242" s="186"/>
      <c r="S242" s="186"/>
      <c r="T242" s="186"/>
      <c r="U242" s="186"/>
      <c r="V242" s="186"/>
      <c r="W242" s="186"/>
      <c r="X242" s="186"/>
      <c r="Y242" s="186"/>
      <c r="Z242" s="186"/>
    </row>
    <row r="243" spans="1:26" ht="12.75" customHeight="1" x14ac:dyDescent="0.25">
      <c r="A243" s="186"/>
      <c r="B243" s="186"/>
      <c r="C243" s="186"/>
      <c r="D243" s="186"/>
      <c r="E243" s="186"/>
      <c r="F243" s="186"/>
      <c r="G243" s="186"/>
      <c r="H243" s="186"/>
      <c r="I243" s="186"/>
      <c r="J243" s="186"/>
      <c r="K243" s="186"/>
      <c r="L243" s="186"/>
      <c r="M243" s="186"/>
      <c r="N243" s="186"/>
      <c r="O243" s="186"/>
      <c r="P243" s="186"/>
      <c r="Q243" s="186"/>
      <c r="R243" s="186"/>
      <c r="S243" s="186"/>
      <c r="T243" s="186"/>
      <c r="U243" s="186"/>
      <c r="V243" s="186"/>
      <c r="W243" s="186"/>
      <c r="X243" s="186"/>
      <c r="Y243" s="186"/>
      <c r="Z243" s="186"/>
    </row>
    <row r="244" spans="1:26" ht="12.75" customHeight="1" x14ac:dyDescent="0.25">
      <c r="A244" s="186"/>
      <c r="B244" s="186"/>
      <c r="C244" s="186"/>
      <c r="D244" s="186"/>
      <c r="E244" s="186"/>
      <c r="F244" s="186"/>
      <c r="G244" s="186"/>
      <c r="H244" s="186"/>
      <c r="I244" s="186"/>
      <c r="J244" s="186"/>
      <c r="K244" s="186"/>
      <c r="L244" s="186"/>
      <c r="M244" s="186"/>
      <c r="N244" s="186"/>
      <c r="O244" s="186"/>
      <c r="P244" s="186"/>
      <c r="Q244" s="186"/>
      <c r="R244" s="186"/>
      <c r="S244" s="186"/>
      <c r="T244" s="186"/>
      <c r="U244" s="186"/>
      <c r="V244" s="186"/>
      <c r="W244" s="186"/>
      <c r="X244" s="186"/>
      <c r="Y244" s="186"/>
      <c r="Z244" s="186"/>
    </row>
    <row r="245" spans="1:26" ht="12.75" customHeight="1" x14ac:dyDescent="0.25">
      <c r="A245" s="186"/>
      <c r="B245" s="186"/>
      <c r="C245" s="186"/>
      <c r="D245" s="186"/>
      <c r="E245" s="186"/>
      <c r="F245" s="186"/>
      <c r="G245" s="186"/>
      <c r="H245" s="186"/>
      <c r="I245" s="186"/>
      <c r="J245" s="186"/>
      <c r="K245" s="186"/>
      <c r="L245" s="186"/>
      <c r="M245" s="186"/>
      <c r="N245" s="186"/>
      <c r="O245" s="186"/>
      <c r="P245" s="186"/>
      <c r="Q245" s="186"/>
      <c r="R245" s="186"/>
      <c r="S245" s="186"/>
      <c r="T245" s="186"/>
      <c r="U245" s="186"/>
      <c r="V245" s="186"/>
      <c r="W245" s="186"/>
      <c r="X245" s="186"/>
      <c r="Y245" s="186"/>
      <c r="Z245" s="186"/>
    </row>
    <row r="246" spans="1:26" ht="12.75" customHeight="1" x14ac:dyDescent="0.25">
      <c r="A246" s="186"/>
      <c r="B246" s="186"/>
      <c r="C246" s="186"/>
      <c r="D246" s="186"/>
      <c r="E246" s="186"/>
      <c r="F246" s="186"/>
      <c r="G246" s="186"/>
      <c r="H246" s="186"/>
      <c r="I246" s="186"/>
      <c r="J246" s="186"/>
      <c r="K246" s="186"/>
      <c r="L246" s="186"/>
      <c r="M246" s="186"/>
      <c r="N246" s="186"/>
      <c r="O246" s="186"/>
      <c r="P246" s="186"/>
      <c r="Q246" s="186"/>
      <c r="R246" s="186"/>
      <c r="S246" s="186"/>
      <c r="T246" s="186"/>
      <c r="U246" s="186"/>
      <c r="V246" s="186"/>
      <c r="W246" s="186"/>
      <c r="X246" s="186"/>
      <c r="Y246" s="186"/>
      <c r="Z246" s="186"/>
    </row>
    <row r="247" spans="1:26" ht="12.75" customHeight="1" x14ac:dyDescent="0.25">
      <c r="A247" s="186"/>
      <c r="B247" s="186"/>
      <c r="C247" s="186"/>
      <c r="D247" s="186"/>
      <c r="E247" s="186"/>
      <c r="F247" s="186"/>
      <c r="G247" s="186"/>
      <c r="H247" s="186"/>
      <c r="I247" s="186"/>
      <c r="J247" s="186"/>
      <c r="K247" s="186"/>
      <c r="L247" s="186"/>
      <c r="M247" s="186"/>
      <c r="N247" s="186"/>
      <c r="O247" s="186"/>
      <c r="P247" s="186"/>
      <c r="Q247" s="186"/>
      <c r="R247" s="186"/>
      <c r="S247" s="186"/>
      <c r="T247" s="186"/>
      <c r="U247" s="186"/>
      <c r="V247" s="186"/>
      <c r="W247" s="186"/>
      <c r="X247" s="186"/>
      <c r="Y247" s="186"/>
      <c r="Z247" s="186"/>
    </row>
    <row r="248" spans="1:26" ht="12.75" customHeight="1" x14ac:dyDescent="0.25">
      <c r="A248" s="186"/>
      <c r="B248" s="186"/>
      <c r="C248" s="186"/>
      <c r="D248" s="186"/>
      <c r="E248" s="186"/>
      <c r="F248" s="186"/>
      <c r="G248" s="186"/>
      <c r="H248" s="186"/>
      <c r="I248" s="186"/>
      <c r="J248" s="186"/>
      <c r="K248" s="186"/>
      <c r="L248" s="186"/>
      <c r="M248" s="186"/>
      <c r="N248" s="186"/>
      <c r="O248" s="186"/>
      <c r="P248" s="186"/>
      <c r="Q248" s="186"/>
      <c r="R248" s="186"/>
      <c r="S248" s="186"/>
      <c r="T248" s="186"/>
      <c r="U248" s="186"/>
      <c r="V248" s="186"/>
      <c r="W248" s="186"/>
      <c r="X248" s="186"/>
      <c r="Y248" s="186"/>
      <c r="Z248" s="186"/>
    </row>
    <row r="249" spans="1:26" ht="12.75" customHeight="1" x14ac:dyDescent="0.25">
      <c r="A249" s="186"/>
      <c r="B249" s="186"/>
      <c r="C249" s="186"/>
      <c r="D249" s="186"/>
      <c r="E249" s="186"/>
      <c r="F249" s="186"/>
      <c r="G249" s="186"/>
      <c r="H249" s="186"/>
      <c r="I249" s="186"/>
      <c r="J249" s="186"/>
      <c r="K249" s="186"/>
      <c r="L249" s="186"/>
      <c r="M249" s="186"/>
      <c r="N249" s="186"/>
      <c r="O249" s="186"/>
      <c r="P249" s="186"/>
      <c r="Q249" s="186"/>
      <c r="R249" s="186"/>
      <c r="S249" s="186"/>
      <c r="T249" s="186"/>
      <c r="U249" s="186"/>
      <c r="V249" s="186"/>
      <c r="W249" s="186"/>
      <c r="X249" s="186"/>
      <c r="Y249" s="186"/>
      <c r="Z249" s="186"/>
    </row>
    <row r="250" spans="1:26" ht="12.75" customHeight="1" x14ac:dyDescent="0.25">
      <c r="A250" s="186"/>
      <c r="B250" s="186"/>
      <c r="C250" s="186"/>
      <c r="D250" s="186"/>
      <c r="E250" s="186"/>
      <c r="F250" s="186"/>
      <c r="G250" s="186"/>
      <c r="H250" s="186"/>
      <c r="I250" s="186"/>
      <c r="J250" s="186"/>
      <c r="K250" s="186"/>
      <c r="L250" s="186"/>
      <c r="M250" s="186"/>
      <c r="N250" s="186"/>
      <c r="O250" s="186"/>
      <c r="P250" s="186"/>
      <c r="Q250" s="186"/>
      <c r="R250" s="186"/>
      <c r="S250" s="186"/>
      <c r="T250" s="186"/>
      <c r="U250" s="186"/>
      <c r="V250" s="186"/>
      <c r="W250" s="186"/>
      <c r="X250" s="186"/>
      <c r="Y250" s="186"/>
      <c r="Z250" s="186"/>
    </row>
    <row r="251" spans="1:26" ht="12.75" customHeight="1" x14ac:dyDescent="0.25">
      <c r="A251" s="186"/>
      <c r="B251" s="186"/>
      <c r="C251" s="186"/>
      <c r="D251" s="186"/>
      <c r="E251" s="186"/>
      <c r="F251" s="186"/>
      <c r="G251" s="186"/>
      <c r="H251" s="186"/>
      <c r="I251" s="186"/>
      <c r="J251" s="186"/>
      <c r="K251" s="186"/>
      <c r="L251" s="186"/>
      <c r="M251" s="186"/>
      <c r="N251" s="186"/>
      <c r="O251" s="186"/>
      <c r="P251" s="186"/>
      <c r="Q251" s="186"/>
      <c r="R251" s="186"/>
      <c r="S251" s="186"/>
      <c r="T251" s="186"/>
      <c r="U251" s="186"/>
      <c r="V251" s="186"/>
      <c r="W251" s="186"/>
      <c r="X251" s="186"/>
      <c r="Y251" s="186"/>
      <c r="Z251" s="186"/>
    </row>
    <row r="252" spans="1:26" ht="12.75" customHeight="1" x14ac:dyDescent="0.25">
      <c r="A252" s="186"/>
      <c r="B252" s="186"/>
      <c r="C252" s="186"/>
      <c r="D252" s="186"/>
      <c r="E252" s="186"/>
      <c r="F252" s="186"/>
      <c r="G252" s="186"/>
      <c r="H252" s="186"/>
      <c r="I252" s="186"/>
      <c r="J252" s="186"/>
      <c r="K252" s="186"/>
      <c r="L252" s="186"/>
      <c r="M252" s="186"/>
      <c r="N252" s="186"/>
      <c r="O252" s="186"/>
      <c r="P252" s="186"/>
      <c r="Q252" s="186"/>
      <c r="R252" s="186"/>
      <c r="S252" s="186"/>
      <c r="T252" s="186"/>
      <c r="U252" s="186"/>
      <c r="V252" s="186"/>
      <c r="W252" s="186"/>
      <c r="X252" s="186"/>
      <c r="Y252" s="186"/>
      <c r="Z252" s="186"/>
    </row>
    <row r="253" spans="1:26" ht="12.75" customHeight="1" x14ac:dyDescent="0.25">
      <c r="A253" s="186"/>
      <c r="B253" s="186"/>
      <c r="C253" s="186"/>
      <c r="D253" s="186"/>
      <c r="E253" s="186"/>
      <c r="F253" s="186"/>
      <c r="G253" s="186"/>
      <c r="H253" s="186"/>
      <c r="I253" s="186"/>
      <c r="J253" s="186"/>
      <c r="K253" s="186"/>
      <c r="L253" s="186"/>
      <c r="M253" s="186"/>
      <c r="N253" s="186"/>
      <c r="O253" s="186"/>
      <c r="P253" s="186"/>
      <c r="Q253" s="186"/>
      <c r="R253" s="186"/>
      <c r="S253" s="186"/>
      <c r="T253" s="186"/>
      <c r="U253" s="186"/>
      <c r="V253" s="186"/>
      <c r="W253" s="186"/>
      <c r="X253" s="186"/>
      <c r="Y253" s="186"/>
      <c r="Z253" s="186"/>
    </row>
    <row r="254" spans="1:26" ht="12.75" customHeight="1" x14ac:dyDescent="0.25">
      <c r="A254" s="186"/>
      <c r="B254" s="186"/>
      <c r="C254" s="186"/>
      <c r="D254" s="186"/>
      <c r="E254" s="186"/>
      <c r="F254" s="186"/>
      <c r="G254" s="186"/>
      <c r="H254" s="186"/>
      <c r="I254" s="186"/>
      <c r="J254" s="186"/>
      <c r="K254" s="186"/>
      <c r="L254" s="186"/>
      <c r="M254" s="186"/>
      <c r="N254" s="186"/>
      <c r="O254" s="186"/>
      <c r="P254" s="186"/>
      <c r="Q254" s="186"/>
      <c r="R254" s="186"/>
      <c r="S254" s="186"/>
      <c r="T254" s="186"/>
      <c r="U254" s="186"/>
      <c r="V254" s="186"/>
      <c r="W254" s="186"/>
      <c r="X254" s="186"/>
      <c r="Y254" s="186"/>
      <c r="Z254" s="186"/>
    </row>
    <row r="255" spans="1:26" ht="12.75" customHeight="1" x14ac:dyDescent="0.25">
      <c r="A255" s="186"/>
      <c r="B255" s="186"/>
      <c r="C255" s="186"/>
      <c r="D255" s="186"/>
      <c r="E255" s="186"/>
      <c r="F255" s="186"/>
      <c r="G255" s="186"/>
      <c r="H255" s="186"/>
      <c r="I255" s="186"/>
      <c r="J255" s="186"/>
      <c r="K255" s="186"/>
      <c r="L255" s="186"/>
      <c r="M255" s="186"/>
      <c r="N255" s="186"/>
      <c r="O255" s="186"/>
      <c r="P255" s="186"/>
      <c r="Q255" s="186"/>
      <c r="R255" s="186"/>
      <c r="S255" s="186"/>
      <c r="T255" s="186"/>
      <c r="U255" s="186"/>
      <c r="V255" s="186"/>
      <c r="W255" s="186"/>
      <c r="X255" s="186"/>
      <c r="Y255" s="186"/>
      <c r="Z255" s="186"/>
    </row>
    <row r="256" spans="1:26" ht="12.75" customHeight="1" x14ac:dyDescent="0.25">
      <c r="A256" s="186"/>
      <c r="B256" s="186"/>
      <c r="C256" s="186"/>
      <c r="D256" s="186"/>
      <c r="E256" s="186"/>
      <c r="F256" s="186"/>
      <c r="G256" s="186"/>
      <c r="H256" s="186"/>
      <c r="I256" s="186"/>
      <c r="J256" s="186"/>
      <c r="K256" s="186"/>
      <c r="L256" s="186"/>
      <c r="M256" s="186"/>
      <c r="N256" s="186"/>
      <c r="O256" s="186"/>
      <c r="P256" s="186"/>
      <c r="Q256" s="186"/>
      <c r="R256" s="186"/>
      <c r="S256" s="186"/>
      <c r="T256" s="186"/>
      <c r="U256" s="186"/>
      <c r="V256" s="186"/>
      <c r="W256" s="186"/>
      <c r="X256" s="186"/>
      <c r="Y256" s="186"/>
      <c r="Z256" s="186"/>
    </row>
    <row r="257" spans="1:26" ht="12.75" customHeight="1" x14ac:dyDescent="0.25">
      <c r="A257" s="186"/>
      <c r="B257" s="186"/>
      <c r="C257" s="186"/>
      <c r="D257" s="186"/>
      <c r="E257" s="186"/>
      <c r="F257" s="186"/>
      <c r="G257" s="186"/>
      <c r="H257" s="186"/>
      <c r="I257" s="186"/>
      <c r="J257" s="186"/>
      <c r="K257" s="186"/>
      <c r="L257" s="186"/>
      <c r="M257" s="186"/>
      <c r="N257" s="186"/>
      <c r="O257" s="186"/>
      <c r="P257" s="186"/>
      <c r="Q257" s="186"/>
      <c r="R257" s="186"/>
      <c r="S257" s="186"/>
      <c r="T257" s="186"/>
      <c r="U257" s="186"/>
      <c r="V257" s="186"/>
      <c r="W257" s="186"/>
      <c r="X257" s="186"/>
      <c r="Y257" s="186"/>
      <c r="Z257" s="186"/>
    </row>
    <row r="258" spans="1:26" ht="12.75" customHeight="1" x14ac:dyDescent="0.25">
      <c r="A258" s="186"/>
      <c r="B258" s="186"/>
      <c r="C258" s="186"/>
      <c r="D258" s="186"/>
      <c r="E258" s="186"/>
      <c r="F258" s="186"/>
      <c r="G258" s="186"/>
      <c r="H258" s="186"/>
      <c r="I258" s="186"/>
      <c r="J258" s="186"/>
      <c r="K258" s="186"/>
      <c r="L258" s="186"/>
      <c r="M258" s="186"/>
      <c r="N258" s="186"/>
      <c r="O258" s="186"/>
      <c r="P258" s="186"/>
      <c r="Q258" s="186"/>
      <c r="R258" s="186"/>
      <c r="S258" s="186"/>
      <c r="T258" s="186"/>
      <c r="U258" s="186"/>
      <c r="V258" s="186"/>
      <c r="W258" s="186"/>
      <c r="X258" s="186"/>
      <c r="Y258" s="186"/>
      <c r="Z258" s="186"/>
    </row>
    <row r="259" spans="1:26" ht="12.75" customHeight="1" x14ac:dyDescent="0.25">
      <c r="A259" s="186"/>
      <c r="B259" s="186"/>
      <c r="C259" s="186"/>
      <c r="D259" s="186"/>
      <c r="E259" s="186"/>
      <c r="F259" s="186"/>
      <c r="G259" s="186"/>
      <c r="H259" s="186"/>
      <c r="I259" s="186"/>
      <c r="J259" s="186"/>
      <c r="K259" s="186"/>
      <c r="L259" s="186"/>
      <c r="M259" s="186"/>
      <c r="N259" s="186"/>
      <c r="O259" s="186"/>
      <c r="P259" s="186"/>
      <c r="Q259" s="186"/>
      <c r="R259" s="186"/>
      <c r="S259" s="186"/>
      <c r="T259" s="186"/>
      <c r="U259" s="186"/>
      <c r="V259" s="186"/>
      <c r="W259" s="186"/>
      <c r="X259" s="186"/>
      <c r="Y259" s="186"/>
      <c r="Z259" s="186"/>
    </row>
    <row r="260" spans="1:26" ht="12.75" customHeight="1" x14ac:dyDescent="0.25">
      <c r="A260" s="186"/>
      <c r="B260" s="186"/>
      <c r="C260" s="186"/>
      <c r="D260" s="186"/>
      <c r="E260" s="186"/>
      <c r="F260" s="186"/>
      <c r="G260" s="186"/>
      <c r="H260" s="186"/>
      <c r="I260" s="186"/>
      <c r="J260" s="186"/>
      <c r="K260" s="186"/>
      <c r="L260" s="186"/>
      <c r="M260" s="186"/>
      <c r="N260" s="186"/>
      <c r="O260" s="186"/>
      <c r="P260" s="186"/>
      <c r="Q260" s="186"/>
      <c r="R260" s="186"/>
      <c r="S260" s="186"/>
      <c r="T260" s="186"/>
      <c r="U260" s="186"/>
      <c r="V260" s="186"/>
      <c r="W260" s="186"/>
      <c r="X260" s="186"/>
      <c r="Y260" s="186"/>
      <c r="Z260" s="186"/>
    </row>
    <row r="261" spans="1:26" ht="12.75" customHeight="1" x14ac:dyDescent="0.25">
      <c r="A261" s="186"/>
      <c r="B261" s="186"/>
      <c r="C261" s="186"/>
      <c r="D261" s="186"/>
      <c r="E261" s="186"/>
      <c r="F261" s="186"/>
      <c r="G261" s="186"/>
      <c r="H261" s="186"/>
      <c r="I261" s="186"/>
      <c r="J261" s="186"/>
      <c r="K261" s="186"/>
      <c r="L261" s="186"/>
      <c r="M261" s="186"/>
      <c r="N261" s="186"/>
      <c r="O261" s="186"/>
      <c r="P261" s="186"/>
      <c r="Q261" s="186"/>
      <c r="R261" s="186"/>
      <c r="S261" s="186"/>
      <c r="T261" s="186"/>
      <c r="U261" s="186"/>
      <c r="V261" s="186"/>
      <c r="W261" s="186"/>
      <c r="X261" s="186"/>
      <c r="Y261" s="186"/>
      <c r="Z261" s="186"/>
    </row>
    <row r="262" spans="1:26" ht="12.75" customHeight="1" x14ac:dyDescent="0.25">
      <c r="A262" s="186"/>
      <c r="B262" s="186"/>
      <c r="C262" s="186"/>
      <c r="D262" s="186"/>
      <c r="E262" s="186"/>
      <c r="F262" s="186"/>
      <c r="G262" s="186"/>
      <c r="H262" s="186"/>
      <c r="I262" s="186"/>
      <c r="J262" s="186"/>
      <c r="K262" s="186"/>
      <c r="L262" s="186"/>
      <c r="M262" s="186"/>
      <c r="N262" s="186"/>
      <c r="O262" s="186"/>
      <c r="P262" s="186"/>
      <c r="Q262" s="186"/>
      <c r="R262" s="186"/>
      <c r="S262" s="186"/>
      <c r="T262" s="186"/>
      <c r="U262" s="186"/>
      <c r="V262" s="186"/>
      <c r="W262" s="186"/>
      <c r="X262" s="186"/>
      <c r="Y262" s="186"/>
      <c r="Z262" s="186"/>
    </row>
    <row r="263" spans="1:26" ht="12.75" customHeight="1" x14ac:dyDescent="0.25">
      <c r="A263" s="186"/>
      <c r="B263" s="186"/>
      <c r="C263" s="186"/>
      <c r="D263" s="186"/>
      <c r="E263" s="186"/>
      <c r="F263" s="186"/>
      <c r="G263" s="186"/>
      <c r="H263" s="186"/>
      <c r="I263" s="186"/>
      <c r="J263" s="186"/>
      <c r="K263" s="186"/>
      <c r="L263" s="186"/>
      <c r="M263" s="186"/>
      <c r="N263" s="186"/>
      <c r="O263" s="186"/>
      <c r="P263" s="186"/>
      <c r="Q263" s="186"/>
      <c r="R263" s="186"/>
      <c r="S263" s="186"/>
      <c r="T263" s="186"/>
      <c r="U263" s="186"/>
      <c r="V263" s="186"/>
      <c r="W263" s="186"/>
      <c r="X263" s="186"/>
      <c r="Y263" s="186"/>
      <c r="Z263" s="186"/>
    </row>
    <row r="264" spans="1:26" ht="12.75" customHeight="1" x14ac:dyDescent="0.25">
      <c r="A264" s="186"/>
      <c r="B264" s="186"/>
      <c r="C264" s="186"/>
      <c r="D264" s="186"/>
      <c r="E264" s="186"/>
      <c r="F264" s="186"/>
      <c r="G264" s="186"/>
      <c r="H264" s="186"/>
      <c r="I264" s="186"/>
      <c r="J264" s="186"/>
      <c r="K264" s="186"/>
      <c r="L264" s="186"/>
      <c r="M264" s="186"/>
      <c r="N264" s="186"/>
      <c r="O264" s="186"/>
      <c r="P264" s="186"/>
      <c r="Q264" s="186"/>
      <c r="R264" s="186"/>
      <c r="S264" s="186"/>
      <c r="T264" s="186"/>
      <c r="U264" s="186"/>
      <c r="V264" s="186"/>
      <c r="W264" s="186"/>
      <c r="X264" s="186"/>
      <c r="Y264" s="186"/>
      <c r="Z264" s="186"/>
    </row>
    <row r="265" spans="1:26" ht="12.75" customHeight="1" x14ac:dyDescent="0.25">
      <c r="A265" s="186"/>
      <c r="B265" s="186"/>
      <c r="C265" s="186"/>
      <c r="D265" s="186"/>
      <c r="E265" s="186"/>
      <c r="F265" s="186"/>
      <c r="G265" s="186"/>
      <c r="H265" s="186"/>
      <c r="I265" s="186"/>
      <c r="J265" s="186"/>
      <c r="K265" s="186"/>
      <c r="L265" s="186"/>
      <c r="M265" s="186"/>
      <c r="N265" s="186"/>
      <c r="O265" s="186"/>
      <c r="P265" s="186"/>
      <c r="Q265" s="186"/>
      <c r="R265" s="186"/>
      <c r="S265" s="186"/>
      <c r="T265" s="186"/>
      <c r="U265" s="186"/>
      <c r="V265" s="186"/>
      <c r="W265" s="186"/>
      <c r="X265" s="186"/>
      <c r="Y265" s="186"/>
      <c r="Z265" s="186"/>
    </row>
    <row r="266" spans="1:26" ht="12.75" customHeight="1" x14ac:dyDescent="0.25">
      <c r="A266" s="186"/>
      <c r="B266" s="186"/>
      <c r="C266" s="186"/>
      <c r="D266" s="186"/>
      <c r="E266" s="186"/>
      <c r="F266" s="186"/>
      <c r="G266" s="186"/>
      <c r="H266" s="186"/>
      <c r="I266" s="186"/>
      <c r="J266" s="186"/>
      <c r="K266" s="186"/>
      <c r="L266" s="186"/>
      <c r="M266" s="186"/>
      <c r="N266" s="186"/>
      <c r="O266" s="186"/>
      <c r="P266" s="186"/>
      <c r="Q266" s="186"/>
      <c r="R266" s="186"/>
      <c r="S266" s="186"/>
      <c r="T266" s="186"/>
      <c r="U266" s="186"/>
      <c r="V266" s="186"/>
      <c r="W266" s="186"/>
      <c r="X266" s="186"/>
      <c r="Y266" s="186"/>
      <c r="Z266" s="186"/>
    </row>
    <row r="267" spans="1:26" ht="12.75" customHeight="1" x14ac:dyDescent="0.25">
      <c r="A267" s="186"/>
      <c r="B267" s="186"/>
      <c r="C267" s="186"/>
      <c r="D267" s="186"/>
      <c r="E267" s="186"/>
      <c r="F267" s="186"/>
      <c r="G267" s="186"/>
      <c r="H267" s="186"/>
      <c r="I267" s="186"/>
      <c r="J267" s="186"/>
      <c r="K267" s="186"/>
      <c r="L267" s="186"/>
      <c r="M267" s="186"/>
      <c r="N267" s="186"/>
      <c r="O267" s="186"/>
      <c r="P267" s="186"/>
      <c r="Q267" s="186"/>
      <c r="R267" s="186"/>
      <c r="S267" s="186"/>
      <c r="T267" s="186"/>
      <c r="U267" s="186"/>
      <c r="V267" s="186"/>
      <c r="W267" s="186"/>
      <c r="X267" s="186"/>
      <c r="Y267" s="186"/>
      <c r="Z267" s="186"/>
    </row>
    <row r="268" spans="1:26" ht="12.75" customHeight="1" x14ac:dyDescent="0.25">
      <c r="A268" s="186"/>
      <c r="B268" s="186"/>
      <c r="C268" s="186"/>
      <c r="D268" s="186"/>
      <c r="E268" s="186"/>
      <c r="F268" s="186"/>
      <c r="G268" s="186"/>
      <c r="H268" s="186"/>
      <c r="I268" s="186"/>
      <c r="J268" s="186"/>
      <c r="K268" s="186"/>
      <c r="L268" s="186"/>
      <c r="M268" s="186"/>
      <c r="N268" s="186"/>
      <c r="O268" s="186"/>
      <c r="P268" s="186"/>
      <c r="Q268" s="186"/>
      <c r="R268" s="186"/>
      <c r="S268" s="186"/>
      <c r="T268" s="186"/>
      <c r="U268" s="186"/>
      <c r="V268" s="186"/>
      <c r="W268" s="186"/>
      <c r="X268" s="186"/>
      <c r="Y268" s="186"/>
      <c r="Z268" s="186"/>
    </row>
    <row r="269" spans="1:26" ht="12.75" customHeight="1" x14ac:dyDescent="0.25">
      <c r="A269" s="186"/>
      <c r="B269" s="186"/>
      <c r="C269" s="186"/>
      <c r="D269" s="186"/>
      <c r="E269" s="186"/>
      <c r="F269" s="186"/>
      <c r="G269" s="186"/>
      <c r="H269" s="186"/>
      <c r="I269" s="186"/>
      <c r="J269" s="186"/>
      <c r="K269" s="186"/>
      <c r="L269" s="186"/>
      <c r="M269" s="186"/>
      <c r="N269" s="186"/>
      <c r="O269" s="186"/>
      <c r="P269" s="186"/>
      <c r="Q269" s="186"/>
      <c r="R269" s="186"/>
      <c r="S269" s="186"/>
      <c r="T269" s="186"/>
      <c r="U269" s="186"/>
      <c r="V269" s="186"/>
      <c r="W269" s="186"/>
      <c r="X269" s="186"/>
      <c r="Y269" s="186"/>
      <c r="Z269" s="186"/>
    </row>
    <row r="270" spans="1:26" ht="12.75" customHeight="1" x14ac:dyDescent="0.25">
      <c r="A270" s="186"/>
      <c r="B270" s="186"/>
      <c r="C270" s="186"/>
      <c r="D270" s="186"/>
      <c r="E270" s="186"/>
      <c r="F270" s="186"/>
      <c r="G270" s="186"/>
      <c r="H270" s="186"/>
      <c r="I270" s="186"/>
      <c r="J270" s="186"/>
      <c r="K270" s="186"/>
      <c r="L270" s="186"/>
      <c r="M270" s="186"/>
      <c r="N270" s="186"/>
      <c r="O270" s="186"/>
      <c r="P270" s="186"/>
      <c r="Q270" s="186"/>
      <c r="R270" s="186"/>
      <c r="S270" s="186"/>
      <c r="T270" s="186"/>
      <c r="U270" s="186"/>
      <c r="V270" s="186"/>
      <c r="W270" s="186"/>
      <c r="X270" s="186"/>
      <c r="Y270" s="186"/>
      <c r="Z270" s="186"/>
    </row>
    <row r="271" spans="1:26" ht="12.75" customHeight="1" x14ac:dyDescent="0.25">
      <c r="A271" s="186"/>
      <c r="B271" s="186"/>
      <c r="C271" s="186"/>
      <c r="D271" s="186"/>
      <c r="E271" s="186"/>
      <c r="F271" s="186"/>
      <c r="G271" s="186"/>
      <c r="H271" s="186"/>
      <c r="I271" s="186"/>
      <c r="J271" s="186"/>
      <c r="K271" s="186"/>
      <c r="L271" s="186"/>
      <c r="M271" s="186"/>
      <c r="N271" s="186"/>
      <c r="O271" s="186"/>
      <c r="P271" s="186"/>
      <c r="Q271" s="186"/>
      <c r="R271" s="186"/>
      <c r="S271" s="186"/>
      <c r="T271" s="186"/>
      <c r="U271" s="186"/>
      <c r="V271" s="186"/>
      <c r="W271" s="186"/>
      <c r="X271" s="186"/>
      <c r="Y271" s="186"/>
      <c r="Z271" s="186"/>
    </row>
    <row r="272" spans="1:26" ht="12.75" customHeight="1" x14ac:dyDescent="0.25">
      <c r="A272" s="186"/>
      <c r="B272" s="186"/>
      <c r="C272" s="186"/>
      <c r="D272" s="186"/>
      <c r="E272" s="186"/>
      <c r="F272" s="186"/>
      <c r="G272" s="186"/>
      <c r="H272" s="186"/>
      <c r="I272" s="186"/>
      <c r="J272" s="186"/>
      <c r="K272" s="186"/>
      <c r="L272" s="186"/>
      <c r="M272" s="186"/>
      <c r="N272" s="186"/>
      <c r="O272" s="186"/>
      <c r="P272" s="186"/>
      <c r="Q272" s="186"/>
      <c r="R272" s="186"/>
      <c r="S272" s="186"/>
      <c r="T272" s="186"/>
      <c r="U272" s="186"/>
      <c r="V272" s="186"/>
      <c r="W272" s="186"/>
      <c r="X272" s="186"/>
      <c r="Y272" s="186"/>
      <c r="Z272" s="186"/>
    </row>
    <row r="273" spans="1:26" ht="12.75" customHeight="1" x14ac:dyDescent="0.25">
      <c r="A273" s="186"/>
      <c r="B273" s="186"/>
      <c r="C273" s="186"/>
      <c r="D273" s="186"/>
      <c r="E273" s="186"/>
      <c r="F273" s="186"/>
      <c r="G273" s="186"/>
      <c r="H273" s="186"/>
      <c r="I273" s="186"/>
      <c r="J273" s="186"/>
      <c r="K273" s="186"/>
      <c r="L273" s="186"/>
      <c r="M273" s="186"/>
      <c r="N273" s="186"/>
      <c r="O273" s="186"/>
      <c r="P273" s="186"/>
      <c r="Q273" s="186"/>
      <c r="R273" s="186"/>
      <c r="S273" s="186"/>
      <c r="T273" s="186"/>
      <c r="U273" s="186"/>
      <c r="V273" s="186"/>
      <c r="W273" s="186"/>
      <c r="X273" s="186"/>
      <c r="Y273" s="186"/>
      <c r="Z273" s="186"/>
    </row>
    <row r="274" spans="1:26" ht="12.75" customHeight="1" x14ac:dyDescent="0.25">
      <c r="A274" s="186"/>
      <c r="B274" s="186"/>
      <c r="C274" s="186"/>
      <c r="D274" s="186"/>
      <c r="E274" s="186"/>
      <c r="F274" s="186"/>
      <c r="G274" s="186"/>
      <c r="H274" s="186"/>
      <c r="I274" s="186"/>
      <c r="J274" s="186"/>
      <c r="K274" s="186"/>
      <c r="L274" s="186"/>
      <c r="M274" s="186"/>
      <c r="N274" s="186"/>
      <c r="O274" s="186"/>
      <c r="P274" s="186"/>
      <c r="Q274" s="186"/>
      <c r="R274" s="186"/>
      <c r="S274" s="186"/>
      <c r="T274" s="186"/>
      <c r="U274" s="186"/>
      <c r="V274" s="186"/>
      <c r="W274" s="186"/>
      <c r="X274" s="186"/>
      <c r="Y274" s="186"/>
      <c r="Z274" s="186"/>
    </row>
    <row r="275" spans="1:26" ht="12.75" customHeight="1" x14ac:dyDescent="0.25">
      <c r="A275" s="186"/>
      <c r="B275" s="186"/>
      <c r="C275" s="186"/>
      <c r="D275" s="186"/>
      <c r="E275" s="186"/>
      <c r="F275" s="186"/>
      <c r="G275" s="186"/>
      <c r="H275" s="186"/>
      <c r="I275" s="186"/>
      <c r="J275" s="186"/>
      <c r="K275" s="186"/>
      <c r="L275" s="186"/>
      <c r="M275" s="186"/>
      <c r="N275" s="186"/>
      <c r="O275" s="186"/>
      <c r="P275" s="186"/>
      <c r="Q275" s="186"/>
      <c r="R275" s="186"/>
      <c r="S275" s="186"/>
      <c r="T275" s="186"/>
      <c r="U275" s="186"/>
      <c r="V275" s="186"/>
      <c r="W275" s="186"/>
      <c r="X275" s="186"/>
      <c r="Y275" s="186"/>
      <c r="Z275" s="186"/>
    </row>
    <row r="276" spans="1:26" ht="12.75" customHeight="1" x14ac:dyDescent="0.25">
      <c r="A276" s="186"/>
      <c r="B276" s="186"/>
      <c r="C276" s="186"/>
      <c r="D276" s="186"/>
      <c r="E276" s="186"/>
      <c r="F276" s="186"/>
      <c r="G276" s="186"/>
      <c r="H276" s="186"/>
      <c r="I276" s="186"/>
      <c r="J276" s="186"/>
      <c r="K276" s="186"/>
      <c r="L276" s="186"/>
      <c r="M276" s="186"/>
      <c r="N276" s="186"/>
      <c r="O276" s="186"/>
      <c r="P276" s="186"/>
      <c r="Q276" s="186"/>
      <c r="R276" s="186"/>
      <c r="S276" s="186"/>
      <c r="T276" s="186"/>
      <c r="U276" s="186"/>
      <c r="V276" s="186"/>
      <c r="W276" s="186"/>
      <c r="X276" s="186"/>
      <c r="Y276" s="186"/>
      <c r="Z276" s="186"/>
    </row>
    <row r="277" spans="1:26" ht="12.75" customHeight="1" x14ac:dyDescent="0.25">
      <c r="A277" s="186"/>
      <c r="B277" s="186"/>
      <c r="C277" s="186"/>
      <c r="D277" s="186"/>
      <c r="E277" s="186"/>
      <c r="F277" s="186"/>
      <c r="G277" s="186"/>
      <c r="H277" s="186"/>
      <c r="I277" s="186"/>
      <c r="J277" s="186"/>
      <c r="K277" s="186"/>
      <c r="L277" s="186"/>
      <c r="M277" s="186"/>
      <c r="N277" s="186"/>
      <c r="O277" s="186"/>
      <c r="P277" s="186"/>
      <c r="Q277" s="186"/>
      <c r="R277" s="186"/>
      <c r="S277" s="186"/>
      <c r="T277" s="186"/>
      <c r="U277" s="186"/>
      <c r="V277" s="186"/>
      <c r="W277" s="186"/>
      <c r="X277" s="186"/>
      <c r="Y277" s="186"/>
      <c r="Z277" s="186"/>
    </row>
    <row r="278" spans="1:26" ht="12.75" customHeight="1" x14ac:dyDescent="0.25">
      <c r="A278" s="186"/>
      <c r="B278" s="186"/>
      <c r="C278" s="186"/>
      <c r="D278" s="186"/>
      <c r="E278" s="186"/>
      <c r="F278" s="186"/>
      <c r="G278" s="186"/>
      <c r="H278" s="186"/>
      <c r="I278" s="186"/>
      <c r="J278" s="186"/>
      <c r="K278" s="186"/>
      <c r="L278" s="186"/>
      <c r="M278" s="186"/>
      <c r="N278" s="186"/>
      <c r="O278" s="186"/>
      <c r="P278" s="186"/>
      <c r="Q278" s="186"/>
      <c r="R278" s="186"/>
      <c r="S278" s="186"/>
      <c r="T278" s="186"/>
      <c r="U278" s="186"/>
      <c r="V278" s="186"/>
      <c r="W278" s="186"/>
      <c r="X278" s="186"/>
      <c r="Y278" s="186"/>
      <c r="Z278" s="186"/>
    </row>
    <row r="279" spans="1:26" ht="12.75" customHeight="1" x14ac:dyDescent="0.25">
      <c r="A279" s="186"/>
      <c r="B279" s="186"/>
      <c r="C279" s="186"/>
      <c r="D279" s="186"/>
      <c r="E279" s="186"/>
      <c r="F279" s="186"/>
      <c r="G279" s="186"/>
      <c r="H279" s="186"/>
      <c r="I279" s="186"/>
      <c r="J279" s="186"/>
      <c r="K279" s="186"/>
      <c r="L279" s="186"/>
      <c r="M279" s="186"/>
      <c r="N279" s="186"/>
      <c r="O279" s="186"/>
      <c r="P279" s="186"/>
      <c r="Q279" s="186"/>
      <c r="R279" s="186"/>
      <c r="S279" s="186"/>
      <c r="T279" s="186"/>
      <c r="U279" s="186"/>
      <c r="V279" s="186"/>
      <c r="W279" s="186"/>
      <c r="X279" s="186"/>
      <c r="Y279" s="186"/>
      <c r="Z279" s="186"/>
    </row>
    <row r="280" spans="1:26" ht="12.75" customHeight="1" x14ac:dyDescent="0.25">
      <c r="A280" s="186"/>
      <c r="B280" s="186"/>
      <c r="C280" s="186"/>
      <c r="D280" s="186"/>
      <c r="E280" s="186"/>
      <c r="F280" s="186"/>
      <c r="G280" s="186"/>
      <c r="H280" s="186"/>
      <c r="I280" s="186"/>
      <c r="J280" s="186"/>
      <c r="K280" s="186"/>
      <c r="L280" s="186"/>
      <c r="M280" s="186"/>
      <c r="N280" s="186"/>
      <c r="O280" s="186"/>
      <c r="P280" s="186"/>
      <c r="Q280" s="186"/>
      <c r="R280" s="186"/>
      <c r="S280" s="186"/>
      <c r="T280" s="186"/>
      <c r="U280" s="186"/>
      <c r="V280" s="186"/>
      <c r="W280" s="186"/>
      <c r="X280" s="186"/>
      <c r="Y280" s="186"/>
      <c r="Z280" s="186"/>
    </row>
    <row r="281" spans="1:26" ht="12.75" customHeight="1" x14ac:dyDescent="0.25">
      <c r="A281" s="186"/>
      <c r="B281" s="186"/>
      <c r="C281" s="186"/>
      <c r="D281" s="186"/>
      <c r="E281" s="186"/>
      <c r="F281" s="186"/>
      <c r="G281" s="186"/>
      <c r="H281" s="186"/>
      <c r="I281" s="186"/>
      <c r="J281" s="186"/>
      <c r="K281" s="186"/>
      <c r="L281" s="186"/>
      <c r="M281" s="186"/>
      <c r="N281" s="186"/>
      <c r="O281" s="186"/>
      <c r="P281" s="186"/>
      <c r="Q281" s="186"/>
      <c r="R281" s="186"/>
      <c r="S281" s="186"/>
      <c r="T281" s="186"/>
      <c r="U281" s="186"/>
      <c r="V281" s="186"/>
      <c r="W281" s="186"/>
      <c r="X281" s="186"/>
      <c r="Y281" s="186"/>
      <c r="Z281" s="186"/>
    </row>
    <row r="282" spans="1:26" ht="12.75" customHeight="1" x14ac:dyDescent="0.25">
      <c r="A282" s="186"/>
      <c r="B282" s="186"/>
      <c r="C282" s="186"/>
      <c r="D282" s="186"/>
      <c r="E282" s="186"/>
      <c r="F282" s="186"/>
      <c r="G282" s="186"/>
      <c r="H282" s="186"/>
      <c r="I282" s="186"/>
      <c r="J282" s="186"/>
      <c r="K282" s="186"/>
      <c r="L282" s="186"/>
      <c r="M282" s="186"/>
      <c r="N282" s="186"/>
      <c r="O282" s="186"/>
      <c r="P282" s="186"/>
      <c r="Q282" s="186"/>
      <c r="R282" s="186"/>
      <c r="S282" s="186"/>
      <c r="T282" s="186"/>
      <c r="U282" s="186"/>
      <c r="V282" s="186"/>
      <c r="W282" s="186"/>
      <c r="X282" s="186"/>
      <c r="Y282" s="186"/>
      <c r="Z282" s="186"/>
    </row>
    <row r="283" spans="1:26" ht="12.75" customHeight="1" x14ac:dyDescent="0.25">
      <c r="A283" s="186"/>
      <c r="B283" s="186"/>
      <c r="C283" s="186"/>
      <c r="D283" s="186"/>
      <c r="E283" s="186"/>
      <c r="F283" s="186"/>
      <c r="G283" s="186"/>
      <c r="H283" s="186"/>
      <c r="I283" s="186"/>
      <c r="J283" s="186"/>
      <c r="K283" s="186"/>
      <c r="L283" s="186"/>
      <c r="M283" s="186"/>
      <c r="N283" s="186"/>
      <c r="O283" s="186"/>
      <c r="P283" s="186"/>
      <c r="Q283" s="186"/>
      <c r="R283" s="186"/>
      <c r="S283" s="186"/>
      <c r="T283" s="186"/>
      <c r="U283" s="186"/>
      <c r="V283" s="186"/>
      <c r="W283" s="186"/>
      <c r="X283" s="186"/>
      <c r="Y283" s="186"/>
      <c r="Z283" s="186"/>
    </row>
    <row r="284" spans="1:26" ht="12.75" customHeight="1" x14ac:dyDescent="0.25">
      <c r="A284" s="186"/>
      <c r="B284" s="186"/>
      <c r="C284" s="186"/>
      <c r="D284" s="186"/>
      <c r="E284" s="186"/>
      <c r="F284" s="186"/>
      <c r="G284" s="186"/>
      <c r="H284" s="186"/>
      <c r="I284" s="186"/>
      <c r="J284" s="186"/>
      <c r="K284" s="186"/>
      <c r="L284" s="186"/>
      <c r="M284" s="186"/>
      <c r="N284" s="186"/>
      <c r="O284" s="186"/>
      <c r="P284" s="186"/>
      <c r="Q284" s="186"/>
      <c r="R284" s="186"/>
      <c r="S284" s="186"/>
      <c r="T284" s="186"/>
      <c r="U284" s="186"/>
      <c r="V284" s="186"/>
      <c r="W284" s="186"/>
      <c r="X284" s="186"/>
      <c r="Y284" s="186"/>
      <c r="Z284" s="186"/>
    </row>
    <row r="285" spans="1:26" ht="12.75" customHeight="1" x14ac:dyDescent="0.25">
      <c r="A285" s="186"/>
      <c r="B285" s="186"/>
      <c r="C285" s="186"/>
      <c r="D285" s="186"/>
      <c r="E285" s="186"/>
      <c r="F285" s="186"/>
      <c r="G285" s="186"/>
      <c r="H285" s="186"/>
      <c r="I285" s="186"/>
      <c r="J285" s="186"/>
      <c r="K285" s="186"/>
      <c r="L285" s="186"/>
      <c r="M285" s="186"/>
      <c r="N285" s="186"/>
      <c r="O285" s="186"/>
      <c r="P285" s="186"/>
      <c r="Q285" s="186"/>
      <c r="R285" s="186"/>
      <c r="S285" s="186"/>
      <c r="T285" s="186"/>
      <c r="U285" s="186"/>
      <c r="V285" s="186"/>
      <c r="W285" s="186"/>
      <c r="X285" s="186"/>
      <c r="Y285" s="186"/>
      <c r="Z285" s="186"/>
    </row>
    <row r="286" spans="1:26" ht="12.75" customHeight="1" x14ac:dyDescent="0.25">
      <c r="A286" s="186"/>
      <c r="B286" s="186"/>
      <c r="C286" s="186"/>
      <c r="D286" s="186"/>
      <c r="E286" s="186"/>
      <c r="F286" s="186"/>
      <c r="G286" s="186"/>
      <c r="H286" s="186"/>
      <c r="I286" s="186"/>
      <c r="J286" s="186"/>
      <c r="K286" s="186"/>
      <c r="L286" s="186"/>
      <c r="M286" s="186"/>
      <c r="N286" s="186"/>
      <c r="O286" s="186"/>
      <c r="P286" s="186"/>
      <c r="Q286" s="186"/>
      <c r="R286" s="186"/>
      <c r="S286" s="186"/>
      <c r="T286" s="186"/>
      <c r="U286" s="186"/>
      <c r="V286" s="186"/>
      <c r="W286" s="186"/>
      <c r="X286" s="186"/>
      <c r="Y286" s="186"/>
      <c r="Z286" s="186"/>
    </row>
    <row r="287" spans="1:26" ht="12.75" customHeight="1" x14ac:dyDescent="0.25">
      <c r="A287" s="186"/>
      <c r="B287" s="186"/>
      <c r="C287" s="186"/>
      <c r="D287" s="186"/>
      <c r="E287" s="186"/>
      <c r="F287" s="186"/>
      <c r="G287" s="186"/>
      <c r="H287" s="186"/>
      <c r="I287" s="186"/>
      <c r="J287" s="186"/>
      <c r="K287" s="186"/>
      <c r="L287" s="186"/>
      <c r="M287" s="186"/>
      <c r="N287" s="186"/>
      <c r="O287" s="186"/>
      <c r="P287" s="186"/>
      <c r="Q287" s="186"/>
      <c r="R287" s="186"/>
      <c r="S287" s="186"/>
      <c r="T287" s="186"/>
      <c r="U287" s="186"/>
      <c r="V287" s="186"/>
      <c r="W287" s="186"/>
      <c r="X287" s="186"/>
      <c r="Y287" s="186"/>
      <c r="Z287" s="186"/>
    </row>
    <row r="288" spans="1:26" ht="12.75" customHeight="1" x14ac:dyDescent="0.25">
      <c r="A288" s="186"/>
      <c r="B288" s="186"/>
      <c r="C288" s="186"/>
      <c r="D288" s="186"/>
      <c r="E288" s="186"/>
      <c r="F288" s="186"/>
      <c r="G288" s="186"/>
      <c r="H288" s="186"/>
      <c r="I288" s="186"/>
      <c r="J288" s="186"/>
      <c r="K288" s="186"/>
      <c r="L288" s="186"/>
      <c r="M288" s="186"/>
      <c r="N288" s="186"/>
      <c r="O288" s="186"/>
      <c r="P288" s="186"/>
      <c r="Q288" s="186"/>
      <c r="R288" s="186"/>
      <c r="S288" s="186"/>
      <c r="T288" s="186"/>
      <c r="U288" s="186"/>
      <c r="V288" s="186"/>
      <c r="W288" s="186"/>
      <c r="X288" s="186"/>
      <c r="Y288" s="186"/>
      <c r="Z288" s="186"/>
    </row>
    <row r="289" spans="1:26" ht="12.75" customHeight="1" x14ac:dyDescent="0.25">
      <c r="A289" s="186"/>
      <c r="B289" s="186"/>
      <c r="C289" s="186"/>
      <c r="D289" s="186"/>
      <c r="E289" s="186"/>
      <c r="F289" s="186"/>
      <c r="G289" s="186"/>
      <c r="H289" s="186"/>
      <c r="I289" s="186"/>
      <c r="J289" s="186"/>
      <c r="K289" s="186"/>
      <c r="L289" s="186"/>
      <c r="M289" s="186"/>
      <c r="N289" s="186"/>
      <c r="O289" s="186"/>
      <c r="P289" s="186"/>
      <c r="Q289" s="186"/>
      <c r="R289" s="186"/>
      <c r="S289" s="186"/>
      <c r="T289" s="186"/>
      <c r="U289" s="186"/>
      <c r="V289" s="186"/>
      <c r="W289" s="186"/>
      <c r="X289" s="186"/>
      <c r="Y289" s="186"/>
      <c r="Z289" s="186"/>
    </row>
    <row r="290" spans="1:26" ht="12.75" customHeight="1" x14ac:dyDescent="0.25">
      <c r="A290" s="186"/>
      <c r="B290" s="186"/>
      <c r="C290" s="186"/>
      <c r="D290" s="186"/>
      <c r="E290" s="186"/>
      <c r="F290" s="186"/>
      <c r="G290" s="186"/>
      <c r="H290" s="186"/>
      <c r="I290" s="186"/>
      <c r="J290" s="186"/>
      <c r="K290" s="186"/>
      <c r="L290" s="186"/>
      <c r="M290" s="186"/>
      <c r="N290" s="186"/>
      <c r="O290" s="186"/>
      <c r="P290" s="186"/>
      <c r="Q290" s="186"/>
      <c r="R290" s="186"/>
      <c r="S290" s="186"/>
      <c r="T290" s="186"/>
      <c r="U290" s="186"/>
      <c r="V290" s="186"/>
      <c r="W290" s="186"/>
      <c r="X290" s="186"/>
      <c r="Y290" s="186"/>
      <c r="Z290" s="186"/>
    </row>
    <row r="291" spans="1:26" ht="12.75" customHeight="1" x14ac:dyDescent="0.25">
      <c r="A291" s="186"/>
      <c r="B291" s="186"/>
      <c r="C291" s="186"/>
      <c r="D291" s="186"/>
      <c r="E291" s="186"/>
      <c r="F291" s="186"/>
      <c r="G291" s="186"/>
      <c r="H291" s="186"/>
      <c r="I291" s="186"/>
      <c r="J291" s="186"/>
      <c r="K291" s="186"/>
      <c r="L291" s="186"/>
      <c r="M291" s="186"/>
      <c r="N291" s="186"/>
      <c r="O291" s="186"/>
      <c r="P291" s="186"/>
      <c r="Q291" s="186"/>
      <c r="R291" s="186"/>
      <c r="S291" s="186"/>
      <c r="T291" s="186"/>
      <c r="U291" s="186"/>
      <c r="V291" s="186"/>
      <c r="W291" s="186"/>
      <c r="X291" s="186"/>
      <c r="Y291" s="186"/>
      <c r="Z291" s="186"/>
    </row>
    <row r="292" spans="1:26" ht="12.75" customHeight="1" x14ac:dyDescent="0.25">
      <c r="A292" s="186"/>
      <c r="B292" s="186"/>
      <c r="C292" s="186"/>
      <c r="D292" s="186"/>
      <c r="E292" s="186"/>
      <c r="F292" s="186"/>
      <c r="G292" s="186"/>
      <c r="H292" s="186"/>
      <c r="I292" s="186"/>
      <c r="J292" s="186"/>
      <c r="K292" s="186"/>
      <c r="L292" s="186"/>
      <c r="M292" s="186"/>
      <c r="N292" s="186"/>
      <c r="O292" s="186"/>
      <c r="P292" s="186"/>
      <c r="Q292" s="186"/>
      <c r="R292" s="186"/>
      <c r="S292" s="186"/>
      <c r="T292" s="186"/>
      <c r="U292" s="186"/>
      <c r="V292" s="186"/>
      <c r="W292" s="186"/>
      <c r="X292" s="186"/>
      <c r="Y292" s="186"/>
      <c r="Z292" s="186"/>
    </row>
    <row r="293" spans="1:26" ht="12.75" customHeight="1" x14ac:dyDescent="0.25">
      <c r="A293" s="186"/>
      <c r="B293" s="186"/>
      <c r="C293" s="186"/>
      <c r="D293" s="186"/>
      <c r="E293" s="186"/>
      <c r="F293" s="186"/>
      <c r="G293" s="186"/>
      <c r="H293" s="186"/>
      <c r="I293" s="186"/>
      <c r="J293" s="186"/>
      <c r="K293" s="186"/>
      <c r="L293" s="186"/>
      <c r="M293" s="186"/>
      <c r="N293" s="186"/>
      <c r="O293" s="186"/>
      <c r="P293" s="186"/>
      <c r="Q293" s="186"/>
      <c r="R293" s="186"/>
      <c r="S293" s="186"/>
      <c r="T293" s="186"/>
      <c r="U293" s="186"/>
      <c r="V293" s="186"/>
      <c r="W293" s="186"/>
      <c r="X293" s="186"/>
      <c r="Y293" s="186"/>
      <c r="Z293" s="186"/>
    </row>
    <row r="294" spans="1:26" ht="12.75" customHeight="1" x14ac:dyDescent="0.25">
      <c r="A294" s="186"/>
      <c r="B294" s="186"/>
      <c r="C294" s="186"/>
      <c r="D294" s="186"/>
      <c r="E294" s="186"/>
      <c r="F294" s="186"/>
      <c r="G294" s="186"/>
      <c r="H294" s="186"/>
      <c r="I294" s="186"/>
      <c r="J294" s="186"/>
      <c r="K294" s="186"/>
      <c r="L294" s="186"/>
      <c r="M294" s="186"/>
      <c r="N294" s="186"/>
      <c r="O294" s="186"/>
      <c r="P294" s="186"/>
      <c r="Q294" s="186"/>
      <c r="R294" s="186"/>
      <c r="S294" s="186"/>
      <c r="T294" s="186"/>
      <c r="U294" s="186"/>
      <c r="V294" s="186"/>
      <c r="W294" s="186"/>
      <c r="X294" s="186"/>
      <c r="Y294" s="186"/>
      <c r="Z294" s="186"/>
    </row>
    <row r="295" spans="1:26" ht="12.75" customHeight="1" x14ac:dyDescent="0.25">
      <c r="A295" s="186"/>
      <c r="B295" s="186"/>
      <c r="C295" s="186"/>
      <c r="D295" s="186"/>
      <c r="E295" s="186"/>
      <c r="F295" s="186"/>
      <c r="G295" s="186"/>
      <c r="H295" s="186"/>
      <c r="I295" s="186"/>
      <c r="J295" s="186"/>
      <c r="K295" s="186"/>
      <c r="L295" s="186"/>
      <c r="M295" s="186"/>
      <c r="N295" s="186"/>
      <c r="O295" s="186"/>
      <c r="P295" s="186"/>
      <c r="Q295" s="186"/>
      <c r="R295" s="186"/>
      <c r="S295" s="186"/>
      <c r="T295" s="186"/>
      <c r="U295" s="186"/>
      <c r="V295" s="186"/>
      <c r="W295" s="186"/>
      <c r="X295" s="186"/>
      <c r="Y295" s="186"/>
      <c r="Z295" s="186"/>
    </row>
    <row r="296" spans="1:26" ht="12.75" customHeight="1" x14ac:dyDescent="0.25">
      <c r="A296" s="186"/>
      <c r="B296" s="186"/>
      <c r="C296" s="186"/>
      <c r="D296" s="186"/>
      <c r="E296" s="186"/>
      <c r="F296" s="186"/>
      <c r="G296" s="186"/>
      <c r="H296" s="186"/>
      <c r="I296" s="186"/>
      <c r="J296" s="186"/>
      <c r="K296" s="186"/>
      <c r="L296" s="186"/>
      <c r="M296" s="186"/>
      <c r="N296" s="186"/>
      <c r="O296" s="186"/>
      <c r="P296" s="186"/>
      <c r="Q296" s="186"/>
      <c r="R296" s="186"/>
      <c r="S296" s="186"/>
      <c r="T296" s="186"/>
      <c r="U296" s="186"/>
      <c r="V296" s="186"/>
      <c r="W296" s="186"/>
      <c r="X296" s="186"/>
      <c r="Y296" s="186"/>
      <c r="Z296" s="186"/>
    </row>
    <row r="297" spans="1:26" ht="12.75" customHeight="1" x14ac:dyDescent="0.25">
      <c r="A297" s="186"/>
      <c r="B297" s="186"/>
      <c r="C297" s="186"/>
      <c r="D297" s="186"/>
      <c r="E297" s="186"/>
      <c r="F297" s="186"/>
      <c r="G297" s="186"/>
      <c r="H297" s="186"/>
      <c r="I297" s="186"/>
      <c r="J297" s="186"/>
      <c r="K297" s="186"/>
      <c r="L297" s="186"/>
      <c r="M297" s="186"/>
      <c r="N297" s="186"/>
      <c r="O297" s="186"/>
      <c r="P297" s="186"/>
      <c r="Q297" s="186"/>
      <c r="R297" s="186"/>
      <c r="S297" s="186"/>
      <c r="T297" s="186"/>
      <c r="U297" s="186"/>
      <c r="V297" s="186"/>
      <c r="W297" s="186"/>
      <c r="X297" s="186"/>
      <c r="Y297" s="186"/>
      <c r="Z297" s="186"/>
    </row>
    <row r="298" spans="1:26" ht="12.75" customHeight="1" x14ac:dyDescent="0.25">
      <c r="A298" s="186"/>
      <c r="B298" s="186"/>
      <c r="C298" s="186"/>
      <c r="D298" s="186"/>
      <c r="E298" s="186"/>
      <c r="F298" s="186"/>
      <c r="G298" s="186"/>
      <c r="H298" s="186"/>
      <c r="I298" s="186"/>
      <c r="J298" s="186"/>
      <c r="K298" s="186"/>
      <c r="L298" s="186"/>
      <c r="M298" s="186"/>
      <c r="N298" s="186"/>
      <c r="O298" s="186"/>
      <c r="P298" s="186"/>
      <c r="Q298" s="186"/>
      <c r="R298" s="186"/>
      <c r="S298" s="186"/>
      <c r="T298" s="186"/>
      <c r="U298" s="186"/>
      <c r="V298" s="186"/>
      <c r="W298" s="186"/>
      <c r="X298" s="186"/>
      <c r="Y298" s="186"/>
      <c r="Z298" s="186"/>
    </row>
    <row r="299" spans="1:26" ht="12.75" customHeight="1" x14ac:dyDescent="0.25">
      <c r="A299" s="186"/>
      <c r="B299" s="186"/>
      <c r="C299" s="186"/>
      <c r="D299" s="186"/>
      <c r="E299" s="186"/>
      <c r="F299" s="186"/>
      <c r="G299" s="186"/>
      <c r="H299" s="186"/>
      <c r="I299" s="186"/>
      <c r="J299" s="186"/>
      <c r="K299" s="186"/>
      <c r="L299" s="186"/>
      <c r="M299" s="186"/>
      <c r="N299" s="186"/>
      <c r="O299" s="186"/>
      <c r="P299" s="186"/>
      <c r="Q299" s="186"/>
      <c r="R299" s="186"/>
      <c r="S299" s="186"/>
      <c r="T299" s="186"/>
      <c r="U299" s="186"/>
      <c r="V299" s="186"/>
      <c r="W299" s="186"/>
      <c r="X299" s="186"/>
      <c r="Y299" s="186"/>
      <c r="Z299" s="186"/>
    </row>
    <row r="300" spans="1:26" ht="12.75" customHeight="1" x14ac:dyDescent="0.25">
      <c r="A300" s="186"/>
      <c r="B300" s="186"/>
      <c r="C300" s="186"/>
      <c r="D300" s="186"/>
      <c r="E300" s="186"/>
      <c r="F300" s="186"/>
      <c r="G300" s="186"/>
      <c r="H300" s="186"/>
      <c r="I300" s="186"/>
      <c r="J300" s="186"/>
      <c r="K300" s="186"/>
      <c r="L300" s="186"/>
      <c r="M300" s="186"/>
      <c r="N300" s="186"/>
      <c r="O300" s="186"/>
      <c r="P300" s="186"/>
      <c r="Q300" s="186"/>
      <c r="R300" s="186"/>
      <c r="S300" s="186"/>
      <c r="T300" s="186"/>
      <c r="U300" s="186"/>
      <c r="V300" s="186"/>
      <c r="W300" s="186"/>
      <c r="X300" s="186"/>
      <c r="Y300" s="186"/>
      <c r="Z300" s="186"/>
    </row>
    <row r="301" spans="1:26" ht="12.75" customHeight="1" x14ac:dyDescent="0.25">
      <c r="A301" s="186"/>
      <c r="B301" s="186"/>
      <c r="C301" s="186"/>
      <c r="D301" s="186"/>
      <c r="E301" s="186"/>
      <c r="F301" s="186"/>
      <c r="G301" s="186"/>
      <c r="H301" s="186"/>
      <c r="I301" s="186"/>
      <c r="J301" s="186"/>
      <c r="K301" s="186"/>
      <c r="L301" s="186"/>
      <c r="M301" s="186"/>
      <c r="N301" s="186"/>
      <c r="O301" s="186"/>
      <c r="P301" s="186"/>
      <c r="Q301" s="186"/>
      <c r="R301" s="186"/>
      <c r="S301" s="186"/>
      <c r="T301" s="186"/>
      <c r="U301" s="186"/>
      <c r="V301" s="186"/>
      <c r="W301" s="186"/>
      <c r="X301" s="186"/>
      <c r="Y301" s="186"/>
      <c r="Z301" s="186"/>
    </row>
    <row r="302" spans="1:26" ht="12.75" customHeight="1" x14ac:dyDescent="0.25">
      <c r="A302" s="186"/>
      <c r="B302" s="186"/>
      <c r="C302" s="186"/>
      <c r="D302" s="186"/>
      <c r="E302" s="186"/>
      <c r="F302" s="186"/>
      <c r="G302" s="186"/>
      <c r="H302" s="186"/>
      <c r="I302" s="186"/>
      <c r="J302" s="186"/>
      <c r="K302" s="186"/>
      <c r="L302" s="186"/>
      <c r="M302" s="186"/>
      <c r="N302" s="186"/>
      <c r="O302" s="186"/>
      <c r="P302" s="186"/>
      <c r="Q302" s="186"/>
      <c r="R302" s="186"/>
      <c r="S302" s="186"/>
      <c r="T302" s="186"/>
      <c r="U302" s="186"/>
      <c r="V302" s="186"/>
      <c r="W302" s="186"/>
      <c r="X302" s="186"/>
      <c r="Y302" s="186"/>
      <c r="Z302" s="186"/>
    </row>
    <row r="303" spans="1:26" ht="12.75" customHeight="1" x14ac:dyDescent="0.25">
      <c r="A303" s="186"/>
      <c r="B303" s="186"/>
      <c r="C303" s="186"/>
      <c r="D303" s="186"/>
      <c r="E303" s="186"/>
      <c r="F303" s="186"/>
      <c r="G303" s="186"/>
      <c r="H303" s="186"/>
      <c r="I303" s="186"/>
      <c r="J303" s="186"/>
      <c r="K303" s="186"/>
      <c r="L303" s="186"/>
      <c r="M303" s="186"/>
      <c r="N303" s="186"/>
      <c r="O303" s="186"/>
      <c r="P303" s="186"/>
      <c r="Q303" s="186"/>
      <c r="R303" s="186"/>
      <c r="S303" s="186"/>
      <c r="T303" s="186"/>
      <c r="U303" s="186"/>
      <c r="V303" s="186"/>
      <c r="W303" s="186"/>
      <c r="X303" s="186"/>
      <c r="Y303" s="186"/>
      <c r="Z303" s="186"/>
    </row>
    <row r="304" spans="1:26" ht="12.75" customHeight="1" x14ac:dyDescent="0.25">
      <c r="A304" s="186"/>
      <c r="B304" s="186"/>
      <c r="C304" s="186"/>
      <c r="D304" s="186"/>
      <c r="E304" s="186"/>
      <c r="F304" s="186"/>
      <c r="G304" s="186"/>
      <c r="H304" s="186"/>
      <c r="I304" s="186"/>
      <c r="J304" s="186"/>
      <c r="K304" s="186"/>
      <c r="L304" s="186"/>
      <c r="M304" s="186"/>
      <c r="N304" s="186"/>
      <c r="O304" s="186"/>
      <c r="P304" s="186"/>
      <c r="Q304" s="186"/>
      <c r="R304" s="186"/>
      <c r="S304" s="186"/>
      <c r="T304" s="186"/>
      <c r="U304" s="186"/>
      <c r="V304" s="186"/>
      <c r="W304" s="186"/>
      <c r="X304" s="186"/>
      <c r="Y304" s="186"/>
      <c r="Z304" s="186"/>
    </row>
    <row r="305" spans="1:26" ht="12.75" customHeight="1" x14ac:dyDescent="0.25">
      <c r="A305" s="186"/>
      <c r="B305" s="186"/>
      <c r="C305" s="186"/>
      <c r="D305" s="186"/>
      <c r="E305" s="186"/>
      <c r="F305" s="186"/>
      <c r="G305" s="186"/>
      <c r="H305" s="186"/>
      <c r="I305" s="186"/>
      <c r="J305" s="186"/>
      <c r="K305" s="186"/>
      <c r="L305" s="186"/>
      <c r="M305" s="186"/>
      <c r="N305" s="186"/>
      <c r="O305" s="186"/>
      <c r="P305" s="186"/>
      <c r="Q305" s="186"/>
      <c r="R305" s="186"/>
      <c r="S305" s="186"/>
      <c r="T305" s="186"/>
      <c r="U305" s="186"/>
      <c r="V305" s="186"/>
      <c r="W305" s="186"/>
      <c r="X305" s="186"/>
      <c r="Y305" s="186"/>
      <c r="Z305" s="186"/>
    </row>
    <row r="306" spans="1:26" ht="12.75" customHeight="1" x14ac:dyDescent="0.25">
      <c r="A306" s="186"/>
      <c r="B306" s="186"/>
      <c r="C306" s="186"/>
      <c r="D306" s="186"/>
      <c r="E306" s="186"/>
      <c r="F306" s="186"/>
      <c r="G306" s="186"/>
      <c r="H306" s="186"/>
      <c r="I306" s="186"/>
      <c r="J306" s="186"/>
      <c r="K306" s="186"/>
      <c r="L306" s="186"/>
      <c r="M306" s="186"/>
      <c r="N306" s="186"/>
      <c r="O306" s="186"/>
      <c r="P306" s="186"/>
      <c r="Q306" s="186"/>
      <c r="R306" s="186"/>
      <c r="S306" s="186"/>
      <c r="T306" s="186"/>
      <c r="U306" s="186"/>
      <c r="V306" s="186"/>
      <c r="W306" s="186"/>
      <c r="X306" s="186"/>
      <c r="Y306" s="186"/>
      <c r="Z306" s="186"/>
    </row>
    <row r="307" spans="1:26" ht="12.75" customHeight="1" x14ac:dyDescent="0.25">
      <c r="A307" s="186"/>
      <c r="B307" s="186"/>
      <c r="C307" s="186"/>
      <c r="D307" s="186"/>
      <c r="E307" s="186"/>
      <c r="F307" s="186"/>
      <c r="G307" s="186"/>
      <c r="H307" s="186"/>
      <c r="I307" s="186"/>
      <c r="J307" s="186"/>
      <c r="K307" s="186"/>
      <c r="L307" s="186"/>
      <c r="M307" s="186"/>
      <c r="N307" s="186"/>
      <c r="O307" s="186"/>
      <c r="P307" s="186"/>
      <c r="Q307" s="186"/>
      <c r="R307" s="186"/>
      <c r="S307" s="186"/>
      <c r="T307" s="186"/>
      <c r="U307" s="186"/>
      <c r="V307" s="186"/>
      <c r="W307" s="186"/>
      <c r="X307" s="186"/>
      <c r="Y307" s="186"/>
      <c r="Z307" s="186"/>
    </row>
    <row r="308" spans="1:26" ht="12.75" customHeight="1" x14ac:dyDescent="0.25">
      <c r="A308" s="186"/>
      <c r="B308" s="186"/>
      <c r="C308" s="186"/>
      <c r="D308" s="186"/>
      <c r="E308" s="186"/>
      <c r="F308" s="186"/>
      <c r="G308" s="186"/>
      <c r="H308" s="186"/>
      <c r="I308" s="186"/>
      <c r="J308" s="186"/>
      <c r="K308" s="186"/>
      <c r="L308" s="186"/>
      <c r="M308" s="186"/>
      <c r="N308" s="186"/>
      <c r="O308" s="186"/>
      <c r="P308" s="186"/>
      <c r="Q308" s="186"/>
      <c r="R308" s="186"/>
      <c r="S308" s="186"/>
      <c r="T308" s="186"/>
      <c r="U308" s="186"/>
      <c r="V308" s="186"/>
      <c r="W308" s="186"/>
      <c r="X308" s="186"/>
      <c r="Y308" s="186"/>
      <c r="Z308" s="186"/>
    </row>
    <row r="309" spans="1:26" ht="12.75" customHeight="1" x14ac:dyDescent="0.25">
      <c r="A309" s="186"/>
      <c r="B309" s="186"/>
      <c r="C309" s="186"/>
      <c r="D309" s="186"/>
      <c r="E309" s="186"/>
      <c r="F309" s="186"/>
      <c r="G309" s="186"/>
      <c r="H309" s="186"/>
      <c r="I309" s="186"/>
      <c r="J309" s="186"/>
      <c r="K309" s="186"/>
      <c r="L309" s="186"/>
      <c r="M309" s="186"/>
      <c r="N309" s="186"/>
      <c r="O309" s="186"/>
      <c r="P309" s="186"/>
      <c r="Q309" s="186"/>
      <c r="R309" s="186"/>
      <c r="S309" s="186"/>
      <c r="T309" s="186"/>
      <c r="U309" s="186"/>
      <c r="V309" s="186"/>
      <c r="W309" s="186"/>
      <c r="X309" s="186"/>
      <c r="Y309" s="186"/>
      <c r="Z309" s="186"/>
    </row>
    <row r="310" spans="1:26" ht="12.75" customHeight="1" x14ac:dyDescent="0.25">
      <c r="A310" s="186"/>
      <c r="B310" s="186"/>
      <c r="C310" s="186"/>
      <c r="D310" s="186"/>
      <c r="E310" s="186"/>
      <c r="F310" s="186"/>
      <c r="G310" s="186"/>
      <c r="H310" s="186"/>
      <c r="I310" s="186"/>
      <c r="J310" s="186"/>
      <c r="K310" s="186"/>
      <c r="L310" s="186"/>
      <c r="M310" s="186"/>
      <c r="N310" s="186"/>
      <c r="O310" s="186"/>
      <c r="P310" s="186"/>
      <c r="Q310" s="186"/>
      <c r="R310" s="186"/>
      <c r="S310" s="186"/>
      <c r="T310" s="186"/>
      <c r="U310" s="186"/>
      <c r="V310" s="186"/>
      <c r="W310" s="186"/>
      <c r="X310" s="186"/>
      <c r="Y310" s="186"/>
      <c r="Z310" s="186"/>
    </row>
    <row r="311" spans="1:26" ht="12.75" customHeight="1" x14ac:dyDescent="0.25">
      <c r="A311" s="186"/>
      <c r="B311" s="186"/>
      <c r="C311" s="186"/>
      <c r="D311" s="186"/>
      <c r="E311" s="186"/>
      <c r="F311" s="186"/>
      <c r="G311" s="186"/>
      <c r="H311" s="186"/>
      <c r="I311" s="186"/>
      <c r="J311" s="186"/>
      <c r="K311" s="186"/>
      <c r="L311" s="186"/>
      <c r="M311" s="186"/>
      <c r="N311" s="186"/>
      <c r="O311" s="186"/>
      <c r="P311" s="186"/>
      <c r="Q311" s="186"/>
      <c r="R311" s="186"/>
      <c r="S311" s="186"/>
      <c r="T311" s="186"/>
      <c r="U311" s="186"/>
      <c r="V311" s="186"/>
      <c r="W311" s="186"/>
      <c r="X311" s="186"/>
      <c r="Y311" s="186"/>
      <c r="Z311" s="186"/>
    </row>
    <row r="312" spans="1:26" ht="12.75" customHeight="1" x14ac:dyDescent="0.25">
      <c r="A312" s="186"/>
      <c r="B312" s="186"/>
      <c r="C312" s="186"/>
      <c r="D312" s="186"/>
      <c r="E312" s="186"/>
      <c r="F312" s="186"/>
      <c r="G312" s="186"/>
      <c r="H312" s="186"/>
      <c r="I312" s="186"/>
      <c r="J312" s="186"/>
      <c r="K312" s="186"/>
      <c r="L312" s="186"/>
      <c r="M312" s="186"/>
      <c r="N312" s="186"/>
      <c r="O312" s="186"/>
      <c r="P312" s="186"/>
      <c r="Q312" s="186"/>
      <c r="R312" s="186"/>
      <c r="S312" s="186"/>
      <c r="T312" s="186"/>
      <c r="U312" s="186"/>
      <c r="V312" s="186"/>
      <c r="W312" s="186"/>
      <c r="X312" s="186"/>
      <c r="Y312" s="186"/>
      <c r="Z312" s="186"/>
    </row>
    <row r="313" spans="1:26" ht="12.75" customHeight="1" x14ac:dyDescent="0.25">
      <c r="A313" s="186"/>
      <c r="B313" s="186"/>
      <c r="C313" s="186"/>
      <c r="D313" s="186"/>
      <c r="E313" s="186"/>
      <c r="F313" s="186"/>
      <c r="G313" s="186"/>
      <c r="H313" s="186"/>
      <c r="I313" s="186"/>
      <c r="J313" s="186"/>
      <c r="K313" s="186"/>
      <c r="L313" s="186"/>
      <c r="M313" s="186"/>
      <c r="N313" s="186"/>
      <c r="O313" s="186"/>
      <c r="P313" s="186"/>
      <c r="Q313" s="186"/>
      <c r="R313" s="186"/>
      <c r="S313" s="186"/>
      <c r="T313" s="186"/>
      <c r="U313" s="186"/>
      <c r="V313" s="186"/>
      <c r="W313" s="186"/>
      <c r="X313" s="186"/>
      <c r="Y313" s="186"/>
      <c r="Z313" s="186"/>
    </row>
    <row r="314" spans="1:26" ht="12.75" customHeight="1" x14ac:dyDescent="0.25">
      <c r="A314" s="186"/>
      <c r="B314" s="186"/>
      <c r="C314" s="186"/>
      <c r="D314" s="186"/>
      <c r="E314" s="186"/>
      <c r="F314" s="186"/>
      <c r="G314" s="186"/>
      <c r="H314" s="186"/>
      <c r="I314" s="186"/>
      <c r="J314" s="186"/>
      <c r="K314" s="186"/>
      <c r="L314" s="186"/>
      <c r="M314" s="186"/>
      <c r="N314" s="186"/>
      <c r="O314" s="186"/>
      <c r="P314" s="186"/>
      <c r="Q314" s="186"/>
      <c r="R314" s="186"/>
      <c r="S314" s="186"/>
      <c r="T314" s="186"/>
      <c r="U314" s="186"/>
      <c r="V314" s="186"/>
      <c r="W314" s="186"/>
      <c r="X314" s="186"/>
      <c r="Y314" s="186"/>
      <c r="Z314" s="186"/>
    </row>
    <row r="315" spans="1:26" ht="12.75" customHeight="1" x14ac:dyDescent="0.25">
      <c r="A315" s="186"/>
      <c r="B315" s="186"/>
      <c r="C315" s="186"/>
      <c r="D315" s="186"/>
      <c r="E315" s="186"/>
      <c r="F315" s="186"/>
      <c r="G315" s="186"/>
      <c r="H315" s="186"/>
      <c r="I315" s="186"/>
      <c r="J315" s="186"/>
      <c r="K315" s="186"/>
      <c r="L315" s="186"/>
      <c r="M315" s="186"/>
      <c r="N315" s="186"/>
      <c r="O315" s="186"/>
      <c r="P315" s="186"/>
      <c r="Q315" s="186"/>
      <c r="R315" s="186"/>
      <c r="S315" s="186"/>
      <c r="T315" s="186"/>
      <c r="U315" s="186"/>
      <c r="V315" s="186"/>
      <c r="W315" s="186"/>
      <c r="X315" s="186"/>
      <c r="Y315" s="186"/>
      <c r="Z315" s="186"/>
    </row>
    <row r="316" spans="1:26" ht="12.75" customHeight="1" x14ac:dyDescent="0.25">
      <c r="A316" s="186"/>
      <c r="B316" s="186"/>
      <c r="C316" s="186"/>
      <c r="D316" s="186"/>
      <c r="E316" s="186"/>
      <c r="F316" s="186"/>
      <c r="G316" s="186"/>
      <c r="H316" s="186"/>
      <c r="I316" s="186"/>
      <c r="J316" s="186"/>
      <c r="K316" s="186"/>
      <c r="L316" s="186"/>
      <c r="M316" s="186"/>
      <c r="N316" s="186"/>
      <c r="O316" s="186"/>
      <c r="P316" s="186"/>
      <c r="Q316" s="186"/>
      <c r="R316" s="186"/>
      <c r="S316" s="186"/>
      <c r="T316" s="186"/>
      <c r="U316" s="186"/>
      <c r="V316" s="186"/>
      <c r="W316" s="186"/>
      <c r="X316" s="186"/>
      <c r="Y316" s="186"/>
      <c r="Z316" s="186"/>
    </row>
    <row r="317" spans="1:26" ht="12.75" customHeight="1" x14ac:dyDescent="0.25">
      <c r="A317" s="186"/>
      <c r="B317" s="186"/>
      <c r="C317" s="186"/>
      <c r="D317" s="186"/>
      <c r="E317" s="186"/>
      <c r="F317" s="186"/>
      <c r="G317" s="186"/>
      <c r="H317" s="186"/>
      <c r="I317" s="186"/>
      <c r="J317" s="186"/>
      <c r="K317" s="186"/>
      <c r="L317" s="186"/>
      <c r="M317" s="186"/>
      <c r="N317" s="186"/>
      <c r="O317" s="186"/>
      <c r="P317" s="186"/>
      <c r="Q317" s="186"/>
      <c r="R317" s="186"/>
      <c r="S317" s="186"/>
      <c r="T317" s="186"/>
      <c r="U317" s="186"/>
      <c r="V317" s="186"/>
      <c r="W317" s="186"/>
      <c r="X317" s="186"/>
      <c r="Y317" s="186"/>
      <c r="Z317" s="186"/>
    </row>
    <row r="318" spans="1:26" ht="12.75" customHeight="1" x14ac:dyDescent="0.25">
      <c r="A318" s="186"/>
      <c r="B318" s="186"/>
      <c r="C318" s="186"/>
      <c r="D318" s="186"/>
      <c r="E318" s="186"/>
      <c r="F318" s="186"/>
      <c r="G318" s="186"/>
      <c r="H318" s="186"/>
      <c r="I318" s="186"/>
      <c r="J318" s="186"/>
      <c r="K318" s="186"/>
      <c r="L318" s="186"/>
      <c r="M318" s="186"/>
      <c r="N318" s="186"/>
      <c r="O318" s="186"/>
      <c r="P318" s="186"/>
      <c r="Q318" s="186"/>
      <c r="R318" s="186"/>
      <c r="S318" s="186"/>
      <c r="T318" s="186"/>
      <c r="U318" s="186"/>
      <c r="V318" s="186"/>
      <c r="W318" s="186"/>
      <c r="X318" s="186"/>
      <c r="Y318" s="186"/>
      <c r="Z318" s="186"/>
    </row>
    <row r="319" spans="1:26" ht="12.75" customHeight="1" x14ac:dyDescent="0.25">
      <c r="A319" s="186"/>
      <c r="B319" s="186"/>
      <c r="C319" s="186"/>
      <c r="D319" s="186"/>
      <c r="E319" s="186"/>
      <c r="F319" s="186"/>
      <c r="G319" s="186"/>
      <c r="H319" s="186"/>
      <c r="I319" s="186"/>
      <c r="J319" s="186"/>
      <c r="K319" s="186"/>
      <c r="L319" s="186"/>
      <c r="M319" s="186"/>
      <c r="N319" s="186"/>
      <c r="O319" s="186"/>
      <c r="P319" s="186"/>
      <c r="Q319" s="186"/>
      <c r="R319" s="186"/>
      <c r="S319" s="186"/>
      <c r="T319" s="186"/>
      <c r="U319" s="186"/>
      <c r="V319" s="186"/>
      <c r="W319" s="186"/>
      <c r="X319" s="186"/>
      <c r="Y319" s="186"/>
      <c r="Z319" s="186"/>
    </row>
    <row r="320" spans="1:26" ht="12.75" customHeight="1" x14ac:dyDescent="0.25">
      <c r="A320" s="186"/>
      <c r="B320" s="186"/>
      <c r="C320" s="186"/>
      <c r="D320" s="186"/>
      <c r="E320" s="186"/>
      <c r="F320" s="186"/>
      <c r="G320" s="186"/>
      <c r="H320" s="186"/>
      <c r="I320" s="186"/>
      <c r="J320" s="186"/>
      <c r="K320" s="186"/>
      <c r="L320" s="186"/>
      <c r="M320" s="186"/>
      <c r="N320" s="186"/>
      <c r="O320" s="186"/>
      <c r="P320" s="186"/>
      <c r="Q320" s="186"/>
      <c r="R320" s="186"/>
      <c r="S320" s="186"/>
      <c r="T320" s="186"/>
      <c r="U320" s="186"/>
      <c r="V320" s="186"/>
      <c r="W320" s="186"/>
      <c r="X320" s="186"/>
      <c r="Y320" s="186"/>
      <c r="Z320" s="186"/>
    </row>
    <row r="321" spans="1:26" ht="12.75" customHeight="1" x14ac:dyDescent="0.25">
      <c r="A321" s="186"/>
      <c r="B321" s="186"/>
      <c r="C321" s="186"/>
      <c r="D321" s="186"/>
      <c r="E321" s="186"/>
      <c r="F321" s="186"/>
      <c r="G321" s="186"/>
      <c r="H321" s="186"/>
      <c r="I321" s="186"/>
      <c r="J321" s="186"/>
      <c r="K321" s="186"/>
      <c r="L321" s="186"/>
      <c r="M321" s="186"/>
      <c r="N321" s="186"/>
      <c r="O321" s="186"/>
      <c r="P321" s="186"/>
      <c r="Q321" s="186"/>
      <c r="R321" s="186"/>
      <c r="S321" s="186"/>
      <c r="T321" s="186"/>
      <c r="U321" s="186"/>
      <c r="V321" s="186"/>
      <c r="W321" s="186"/>
      <c r="X321" s="186"/>
      <c r="Y321" s="186"/>
      <c r="Z321" s="186"/>
    </row>
    <row r="322" spans="1:26" ht="12.75" customHeight="1" x14ac:dyDescent="0.25">
      <c r="A322" s="186"/>
      <c r="B322" s="186"/>
      <c r="C322" s="186"/>
      <c r="D322" s="186"/>
      <c r="E322" s="186"/>
      <c r="F322" s="186"/>
      <c r="G322" s="186"/>
      <c r="H322" s="186"/>
      <c r="I322" s="186"/>
      <c r="J322" s="186"/>
      <c r="K322" s="186"/>
      <c r="L322" s="186"/>
      <c r="M322" s="186"/>
      <c r="N322" s="186"/>
      <c r="O322" s="186"/>
      <c r="P322" s="186"/>
      <c r="Q322" s="186"/>
      <c r="R322" s="186"/>
      <c r="S322" s="186"/>
      <c r="T322" s="186"/>
      <c r="U322" s="186"/>
      <c r="V322" s="186"/>
      <c r="W322" s="186"/>
      <c r="X322" s="186"/>
      <c r="Y322" s="186"/>
      <c r="Z322" s="186"/>
    </row>
    <row r="323" spans="1:26" ht="12.75" customHeight="1" x14ac:dyDescent="0.25">
      <c r="A323" s="186"/>
      <c r="B323" s="186"/>
      <c r="C323" s="186"/>
      <c r="D323" s="186"/>
      <c r="E323" s="186"/>
      <c r="F323" s="186"/>
      <c r="G323" s="186"/>
      <c r="H323" s="186"/>
      <c r="I323" s="186"/>
      <c r="J323" s="186"/>
      <c r="K323" s="186"/>
      <c r="L323" s="186"/>
      <c r="M323" s="186"/>
      <c r="N323" s="186"/>
      <c r="O323" s="186"/>
      <c r="P323" s="186"/>
      <c r="Q323" s="186"/>
      <c r="R323" s="186"/>
      <c r="S323" s="186"/>
      <c r="T323" s="186"/>
      <c r="U323" s="186"/>
      <c r="V323" s="186"/>
      <c r="W323" s="186"/>
      <c r="X323" s="186"/>
      <c r="Y323" s="186"/>
      <c r="Z323" s="186"/>
    </row>
    <row r="324" spans="1:26" ht="12.75" customHeight="1" x14ac:dyDescent="0.25">
      <c r="A324" s="186"/>
      <c r="B324" s="186"/>
      <c r="C324" s="186"/>
      <c r="D324" s="186"/>
      <c r="E324" s="186"/>
      <c r="F324" s="186"/>
      <c r="G324" s="186"/>
      <c r="H324" s="186"/>
      <c r="I324" s="186"/>
      <c r="J324" s="186"/>
      <c r="K324" s="186"/>
      <c r="L324" s="186"/>
      <c r="M324" s="186"/>
      <c r="N324" s="186"/>
      <c r="O324" s="186"/>
      <c r="P324" s="186"/>
      <c r="Q324" s="186"/>
      <c r="R324" s="186"/>
      <c r="S324" s="186"/>
      <c r="T324" s="186"/>
      <c r="U324" s="186"/>
      <c r="V324" s="186"/>
      <c r="W324" s="186"/>
      <c r="X324" s="186"/>
      <c r="Y324" s="186"/>
      <c r="Z324" s="186"/>
    </row>
    <row r="325" spans="1:26" ht="12.75" customHeight="1" x14ac:dyDescent="0.25">
      <c r="A325" s="186"/>
      <c r="B325" s="186"/>
      <c r="C325" s="186"/>
      <c r="D325" s="186"/>
      <c r="E325" s="186"/>
      <c r="F325" s="186"/>
      <c r="G325" s="186"/>
      <c r="H325" s="186"/>
      <c r="I325" s="186"/>
      <c r="J325" s="186"/>
      <c r="K325" s="186"/>
      <c r="L325" s="186"/>
      <c r="M325" s="186"/>
      <c r="N325" s="186"/>
      <c r="O325" s="186"/>
      <c r="P325" s="186"/>
      <c r="Q325" s="186"/>
      <c r="R325" s="186"/>
      <c r="S325" s="186"/>
      <c r="T325" s="186"/>
      <c r="U325" s="186"/>
      <c r="V325" s="186"/>
      <c r="W325" s="186"/>
      <c r="X325" s="186"/>
      <c r="Y325" s="186"/>
      <c r="Z325" s="186"/>
    </row>
    <row r="326" spans="1:26" ht="12.75" customHeight="1" x14ac:dyDescent="0.25">
      <c r="A326" s="186"/>
      <c r="B326" s="186"/>
      <c r="C326" s="186"/>
      <c r="D326" s="186"/>
      <c r="E326" s="186"/>
      <c r="F326" s="186"/>
      <c r="G326" s="186"/>
      <c r="H326" s="186"/>
      <c r="I326" s="186"/>
      <c r="J326" s="186"/>
      <c r="K326" s="186"/>
      <c r="L326" s="186"/>
      <c r="M326" s="186"/>
      <c r="N326" s="186"/>
      <c r="O326" s="186"/>
      <c r="P326" s="186"/>
      <c r="Q326" s="186"/>
      <c r="R326" s="186"/>
      <c r="S326" s="186"/>
      <c r="T326" s="186"/>
      <c r="U326" s="186"/>
      <c r="V326" s="186"/>
      <c r="W326" s="186"/>
      <c r="X326" s="186"/>
      <c r="Y326" s="186"/>
      <c r="Z326" s="186"/>
    </row>
    <row r="327" spans="1:26" ht="12.75" customHeight="1" x14ac:dyDescent="0.25">
      <c r="A327" s="186"/>
      <c r="B327" s="186"/>
      <c r="C327" s="186"/>
      <c r="D327" s="186"/>
      <c r="E327" s="186"/>
      <c r="F327" s="186"/>
      <c r="G327" s="186"/>
      <c r="H327" s="186"/>
      <c r="I327" s="186"/>
      <c r="J327" s="186"/>
      <c r="K327" s="186"/>
      <c r="L327" s="186"/>
      <c r="M327" s="186"/>
      <c r="N327" s="186"/>
      <c r="O327" s="186"/>
      <c r="P327" s="186"/>
      <c r="Q327" s="186"/>
      <c r="R327" s="186"/>
      <c r="S327" s="186"/>
      <c r="T327" s="186"/>
      <c r="U327" s="186"/>
      <c r="V327" s="186"/>
      <c r="W327" s="186"/>
      <c r="X327" s="186"/>
      <c r="Y327" s="186"/>
      <c r="Z327" s="186"/>
    </row>
    <row r="328" spans="1:26" ht="12.75" customHeight="1" x14ac:dyDescent="0.25">
      <c r="A328" s="186"/>
      <c r="B328" s="186"/>
      <c r="C328" s="186"/>
      <c r="D328" s="186"/>
      <c r="E328" s="186"/>
      <c r="F328" s="186"/>
      <c r="G328" s="186"/>
      <c r="H328" s="186"/>
      <c r="I328" s="186"/>
      <c r="J328" s="186"/>
      <c r="K328" s="186"/>
      <c r="L328" s="186"/>
      <c r="M328" s="186"/>
      <c r="N328" s="186"/>
      <c r="O328" s="186"/>
      <c r="P328" s="186"/>
      <c r="Q328" s="186"/>
      <c r="R328" s="186"/>
      <c r="S328" s="186"/>
      <c r="T328" s="186"/>
      <c r="U328" s="186"/>
      <c r="V328" s="186"/>
      <c r="W328" s="186"/>
      <c r="X328" s="186"/>
      <c r="Y328" s="186"/>
      <c r="Z328" s="186"/>
    </row>
    <row r="329" spans="1:26" ht="12.75" customHeight="1" x14ac:dyDescent="0.25">
      <c r="A329" s="186"/>
      <c r="B329" s="186"/>
      <c r="C329" s="186"/>
      <c r="D329" s="186"/>
      <c r="E329" s="186"/>
      <c r="F329" s="186"/>
      <c r="G329" s="186"/>
      <c r="H329" s="186"/>
      <c r="I329" s="186"/>
      <c r="J329" s="186"/>
      <c r="K329" s="186"/>
      <c r="L329" s="186"/>
      <c r="M329" s="186"/>
      <c r="N329" s="186"/>
      <c r="O329" s="186"/>
      <c r="P329" s="186"/>
      <c r="Q329" s="186"/>
      <c r="R329" s="186"/>
      <c r="S329" s="186"/>
      <c r="T329" s="186"/>
      <c r="U329" s="186"/>
      <c r="V329" s="186"/>
      <c r="W329" s="186"/>
      <c r="X329" s="186"/>
      <c r="Y329" s="186"/>
      <c r="Z329" s="186"/>
    </row>
    <row r="330" spans="1:26" ht="12.75" customHeight="1" x14ac:dyDescent="0.25">
      <c r="A330" s="186"/>
      <c r="B330" s="186"/>
      <c r="C330" s="186"/>
      <c r="D330" s="186"/>
      <c r="E330" s="186"/>
      <c r="F330" s="186"/>
      <c r="G330" s="186"/>
      <c r="H330" s="186"/>
      <c r="I330" s="186"/>
      <c r="J330" s="186"/>
      <c r="K330" s="186"/>
      <c r="L330" s="186"/>
      <c r="M330" s="186"/>
      <c r="N330" s="186"/>
      <c r="O330" s="186"/>
      <c r="P330" s="186"/>
      <c r="Q330" s="186"/>
      <c r="R330" s="186"/>
      <c r="S330" s="186"/>
      <c r="T330" s="186"/>
      <c r="U330" s="186"/>
      <c r="V330" s="186"/>
      <c r="W330" s="186"/>
      <c r="X330" s="186"/>
      <c r="Y330" s="186"/>
      <c r="Z330" s="186"/>
    </row>
    <row r="331" spans="1:26" ht="12.75" customHeight="1" x14ac:dyDescent="0.25">
      <c r="A331" s="186"/>
      <c r="B331" s="186"/>
      <c r="C331" s="186"/>
      <c r="D331" s="186"/>
      <c r="E331" s="186"/>
      <c r="F331" s="186"/>
      <c r="G331" s="186"/>
      <c r="H331" s="186"/>
      <c r="I331" s="186"/>
      <c r="J331" s="186"/>
      <c r="K331" s="186"/>
      <c r="L331" s="186"/>
      <c r="M331" s="186"/>
      <c r="N331" s="186"/>
      <c r="O331" s="186"/>
      <c r="P331" s="186"/>
      <c r="Q331" s="186"/>
      <c r="R331" s="186"/>
      <c r="S331" s="186"/>
      <c r="T331" s="186"/>
      <c r="U331" s="186"/>
      <c r="V331" s="186"/>
      <c r="W331" s="186"/>
      <c r="X331" s="186"/>
      <c r="Y331" s="186"/>
      <c r="Z331" s="186"/>
    </row>
    <row r="332" spans="1:26" ht="12.75" customHeight="1" x14ac:dyDescent="0.25">
      <c r="A332" s="186"/>
      <c r="B332" s="186"/>
      <c r="C332" s="186"/>
      <c r="D332" s="186"/>
      <c r="E332" s="186"/>
      <c r="F332" s="186"/>
      <c r="G332" s="186"/>
      <c r="H332" s="186"/>
      <c r="I332" s="186"/>
      <c r="J332" s="186"/>
      <c r="K332" s="186"/>
      <c r="L332" s="186"/>
      <c r="M332" s="186"/>
      <c r="N332" s="186"/>
      <c r="O332" s="186"/>
      <c r="P332" s="186"/>
      <c r="Q332" s="186"/>
      <c r="R332" s="186"/>
      <c r="S332" s="186"/>
      <c r="T332" s="186"/>
      <c r="U332" s="186"/>
      <c r="V332" s="186"/>
      <c r="W332" s="186"/>
      <c r="X332" s="186"/>
      <c r="Y332" s="186"/>
      <c r="Z332" s="186"/>
    </row>
    <row r="333" spans="1:26" ht="12.75" customHeight="1" x14ac:dyDescent="0.25">
      <c r="A333" s="186"/>
      <c r="B333" s="186"/>
      <c r="C333" s="186"/>
      <c r="D333" s="186"/>
      <c r="E333" s="186"/>
      <c r="F333" s="186"/>
      <c r="G333" s="186"/>
      <c r="H333" s="186"/>
      <c r="I333" s="186"/>
      <c r="J333" s="186"/>
      <c r="K333" s="186"/>
      <c r="L333" s="186"/>
      <c r="M333" s="186"/>
      <c r="N333" s="186"/>
      <c r="O333" s="186"/>
      <c r="P333" s="186"/>
      <c r="Q333" s="186"/>
      <c r="R333" s="186"/>
      <c r="S333" s="186"/>
      <c r="T333" s="186"/>
      <c r="U333" s="186"/>
      <c r="V333" s="186"/>
      <c r="W333" s="186"/>
      <c r="X333" s="186"/>
      <c r="Y333" s="186"/>
      <c r="Z333" s="186"/>
    </row>
    <row r="334" spans="1:26" ht="12.75" customHeight="1" x14ac:dyDescent="0.25">
      <c r="A334" s="186"/>
      <c r="B334" s="186"/>
      <c r="C334" s="186"/>
      <c r="D334" s="186"/>
      <c r="E334" s="186"/>
      <c r="F334" s="186"/>
      <c r="G334" s="186"/>
      <c r="H334" s="186"/>
      <c r="I334" s="186"/>
      <c r="J334" s="186"/>
      <c r="K334" s="186"/>
      <c r="L334" s="186"/>
      <c r="M334" s="186"/>
      <c r="N334" s="186"/>
      <c r="O334" s="186"/>
      <c r="P334" s="186"/>
      <c r="Q334" s="186"/>
      <c r="R334" s="186"/>
      <c r="S334" s="186"/>
      <c r="T334" s="186"/>
      <c r="U334" s="186"/>
      <c r="V334" s="186"/>
      <c r="W334" s="186"/>
      <c r="X334" s="186"/>
      <c r="Y334" s="186"/>
      <c r="Z334" s="186"/>
    </row>
    <row r="335" spans="1:26" ht="12.75" customHeight="1" x14ac:dyDescent="0.25">
      <c r="A335" s="186"/>
      <c r="B335" s="186"/>
      <c r="C335" s="186"/>
      <c r="D335" s="186"/>
      <c r="E335" s="186"/>
      <c r="F335" s="186"/>
      <c r="G335" s="186"/>
      <c r="H335" s="186"/>
      <c r="I335" s="186"/>
      <c r="J335" s="186"/>
      <c r="K335" s="186"/>
      <c r="L335" s="186"/>
      <c r="M335" s="186"/>
      <c r="N335" s="186"/>
      <c r="O335" s="186"/>
      <c r="P335" s="186"/>
      <c r="Q335" s="186"/>
      <c r="R335" s="186"/>
      <c r="S335" s="186"/>
      <c r="T335" s="186"/>
      <c r="U335" s="186"/>
      <c r="V335" s="186"/>
      <c r="W335" s="186"/>
      <c r="X335" s="186"/>
      <c r="Y335" s="186"/>
      <c r="Z335" s="186"/>
    </row>
    <row r="336" spans="1:26" ht="12.75" customHeight="1" x14ac:dyDescent="0.25">
      <c r="A336" s="186"/>
      <c r="B336" s="186"/>
      <c r="C336" s="186"/>
      <c r="D336" s="186"/>
      <c r="E336" s="186"/>
      <c r="F336" s="186"/>
      <c r="G336" s="186"/>
      <c r="H336" s="186"/>
      <c r="I336" s="186"/>
      <c r="J336" s="186"/>
      <c r="K336" s="186"/>
      <c r="L336" s="186"/>
      <c r="M336" s="186"/>
      <c r="N336" s="186"/>
      <c r="O336" s="186"/>
      <c r="P336" s="186"/>
      <c r="Q336" s="186"/>
      <c r="R336" s="186"/>
      <c r="S336" s="186"/>
      <c r="T336" s="186"/>
      <c r="U336" s="186"/>
      <c r="V336" s="186"/>
      <c r="W336" s="186"/>
      <c r="X336" s="186"/>
      <c r="Y336" s="186"/>
      <c r="Z336" s="186"/>
    </row>
    <row r="337" spans="1:26" ht="12.75" customHeight="1" x14ac:dyDescent="0.25">
      <c r="A337" s="186"/>
      <c r="B337" s="186"/>
      <c r="C337" s="186"/>
      <c r="D337" s="186"/>
      <c r="E337" s="186"/>
      <c r="F337" s="186"/>
      <c r="G337" s="186"/>
      <c r="H337" s="186"/>
      <c r="I337" s="186"/>
      <c r="J337" s="186"/>
      <c r="K337" s="186"/>
      <c r="L337" s="186"/>
      <c r="M337" s="186"/>
      <c r="N337" s="186"/>
      <c r="O337" s="186"/>
      <c r="P337" s="186"/>
      <c r="Q337" s="186"/>
      <c r="R337" s="186"/>
      <c r="S337" s="186"/>
      <c r="T337" s="186"/>
      <c r="U337" s="186"/>
      <c r="V337" s="186"/>
      <c r="W337" s="186"/>
      <c r="X337" s="186"/>
      <c r="Y337" s="186"/>
      <c r="Z337" s="186"/>
    </row>
    <row r="338" spans="1:26" ht="12.75" customHeight="1" x14ac:dyDescent="0.25">
      <c r="A338" s="186"/>
      <c r="B338" s="186"/>
      <c r="C338" s="186"/>
      <c r="D338" s="186"/>
      <c r="E338" s="186"/>
      <c r="F338" s="186"/>
      <c r="G338" s="186"/>
      <c r="H338" s="186"/>
      <c r="I338" s="186"/>
      <c r="J338" s="186"/>
      <c r="K338" s="186"/>
      <c r="L338" s="186"/>
      <c r="M338" s="186"/>
      <c r="N338" s="186"/>
      <c r="O338" s="186"/>
      <c r="P338" s="186"/>
      <c r="Q338" s="186"/>
      <c r="R338" s="186"/>
      <c r="S338" s="186"/>
      <c r="T338" s="186"/>
      <c r="U338" s="186"/>
      <c r="V338" s="186"/>
      <c r="W338" s="186"/>
      <c r="X338" s="186"/>
      <c r="Y338" s="186"/>
      <c r="Z338" s="186"/>
    </row>
    <row r="339" spans="1:26" ht="12.75" customHeight="1" x14ac:dyDescent="0.25">
      <c r="A339" s="186"/>
      <c r="B339" s="186"/>
      <c r="C339" s="186"/>
      <c r="D339" s="186"/>
      <c r="E339" s="186"/>
      <c r="F339" s="186"/>
      <c r="G339" s="186"/>
      <c r="H339" s="186"/>
      <c r="I339" s="186"/>
      <c r="J339" s="186"/>
      <c r="K339" s="186"/>
      <c r="L339" s="186"/>
      <c r="M339" s="186"/>
      <c r="N339" s="186"/>
      <c r="O339" s="186"/>
      <c r="P339" s="186"/>
      <c r="Q339" s="186"/>
      <c r="R339" s="186"/>
      <c r="S339" s="186"/>
      <c r="T339" s="186"/>
      <c r="U339" s="186"/>
      <c r="V339" s="186"/>
      <c r="W339" s="186"/>
      <c r="X339" s="186"/>
      <c r="Y339" s="186"/>
      <c r="Z339" s="186"/>
    </row>
    <row r="340" spans="1:26" ht="12.75" customHeight="1" x14ac:dyDescent="0.25">
      <c r="A340" s="186"/>
      <c r="B340" s="186"/>
      <c r="C340" s="186"/>
      <c r="D340" s="186"/>
      <c r="E340" s="186"/>
      <c r="F340" s="186"/>
      <c r="G340" s="186"/>
      <c r="H340" s="186"/>
      <c r="I340" s="186"/>
      <c r="J340" s="186"/>
      <c r="K340" s="186"/>
      <c r="L340" s="186"/>
      <c r="M340" s="186"/>
      <c r="N340" s="186"/>
      <c r="O340" s="186"/>
      <c r="P340" s="186"/>
      <c r="Q340" s="186"/>
      <c r="R340" s="186"/>
      <c r="S340" s="186"/>
      <c r="T340" s="186"/>
      <c r="U340" s="186"/>
      <c r="V340" s="186"/>
      <c r="W340" s="186"/>
      <c r="X340" s="186"/>
      <c r="Y340" s="186"/>
      <c r="Z340" s="186"/>
    </row>
    <row r="341" spans="1:26" ht="12.75" customHeight="1" x14ac:dyDescent="0.25">
      <c r="A341" s="186"/>
      <c r="B341" s="186"/>
      <c r="C341" s="186"/>
      <c r="D341" s="186"/>
      <c r="E341" s="186"/>
      <c r="F341" s="186"/>
      <c r="G341" s="186"/>
      <c r="H341" s="186"/>
      <c r="I341" s="186"/>
      <c r="J341" s="186"/>
      <c r="K341" s="186"/>
      <c r="L341" s="186"/>
      <c r="M341" s="186"/>
      <c r="N341" s="186"/>
      <c r="O341" s="186"/>
      <c r="P341" s="186"/>
      <c r="Q341" s="186"/>
      <c r="R341" s="186"/>
      <c r="S341" s="186"/>
      <c r="T341" s="186"/>
      <c r="U341" s="186"/>
      <c r="V341" s="186"/>
      <c r="W341" s="186"/>
      <c r="X341" s="186"/>
      <c r="Y341" s="186"/>
      <c r="Z341" s="186"/>
    </row>
    <row r="342" spans="1:26" ht="12.75" customHeight="1" x14ac:dyDescent="0.25">
      <c r="A342" s="186"/>
      <c r="B342" s="186"/>
      <c r="C342" s="186"/>
      <c r="D342" s="186"/>
      <c r="E342" s="186"/>
      <c r="F342" s="186"/>
      <c r="G342" s="186"/>
      <c r="H342" s="186"/>
      <c r="I342" s="186"/>
      <c r="J342" s="186"/>
      <c r="K342" s="186"/>
      <c r="L342" s="186"/>
      <c r="M342" s="186"/>
      <c r="N342" s="186"/>
      <c r="O342" s="186"/>
      <c r="P342" s="186"/>
      <c r="Q342" s="186"/>
      <c r="R342" s="186"/>
      <c r="S342" s="186"/>
      <c r="T342" s="186"/>
      <c r="U342" s="186"/>
      <c r="V342" s="186"/>
      <c r="W342" s="186"/>
      <c r="X342" s="186"/>
      <c r="Y342" s="186"/>
      <c r="Z342" s="186"/>
    </row>
    <row r="343" spans="1:26" ht="12.75" customHeight="1" x14ac:dyDescent="0.25">
      <c r="A343" s="186"/>
      <c r="B343" s="186"/>
      <c r="C343" s="186"/>
      <c r="D343" s="186"/>
      <c r="E343" s="186"/>
      <c r="F343" s="186"/>
      <c r="G343" s="186"/>
      <c r="H343" s="186"/>
      <c r="I343" s="186"/>
      <c r="J343" s="186"/>
      <c r="K343" s="186"/>
      <c r="L343" s="186"/>
      <c r="M343" s="186"/>
      <c r="N343" s="186"/>
      <c r="O343" s="186"/>
      <c r="P343" s="186"/>
      <c r="Q343" s="186"/>
      <c r="R343" s="186"/>
      <c r="S343" s="186"/>
      <c r="T343" s="186"/>
      <c r="U343" s="186"/>
      <c r="V343" s="186"/>
      <c r="W343" s="186"/>
      <c r="X343" s="186"/>
      <c r="Y343" s="186"/>
      <c r="Z343" s="186"/>
    </row>
    <row r="344" spans="1:26" ht="12.75" customHeight="1" x14ac:dyDescent="0.25">
      <c r="A344" s="186"/>
      <c r="B344" s="186"/>
      <c r="C344" s="186"/>
      <c r="D344" s="186"/>
      <c r="E344" s="186"/>
      <c r="F344" s="186"/>
      <c r="G344" s="186"/>
      <c r="H344" s="186"/>
      <c r="I344" s="186"/>
      <c r="J344" s="186"/>
      <c r="K344" s="186"/>
      <c r="L344" s="186"/>
      <c r="M344" s="186"/>
      <c r="N344" s="186"/>
      <c r="O344" s="186"/>
      <c r="P344" s="186"/>
      <c r="Q344" s="186"/>
      <c r="R344" s="186"/>
      <c r="S344" s="186"/>
      <c r="T344" s="186"/>
      <c r="U344" s="186"/>
      <c r="V344" s="186"/>
      <c r="W344" s="186"/>
      <c r="X344" s="186"/>
      <c r="Y344" s="186"/>
      <c r="Z344" s="186"/>
    </row>
    <row r="345" spans="1:26" ht="12.75" customHeight="1" x14ac:dyDescent="0.25">
      <c r="A345" s="186"/>
      <c r="B345" s="186"/>
      <c r="C345" s="186"/>
      <c r="D345" s="186"/>
      <c r="E345" s="186"/>
      <c r="F345" s="186"/>
      <c r="G345" s="186"/>
      <c r="H345" s="186"/>
      <c r="I345" s="186"/>
      <c r="J345" s="186"/>
      <c r="K345" s="186"/>
      <c r="L345" s="186"/>
      <c r="M345" s="186"/>
      <c r="N345" s="186"/>
      <c r="O345" s="186"/>
      <c r="P345" s="186"/>
      <c r="Q345" s="186"/>
      <c r="R345" s="186"/>
      <c r="S345" s="186"/>
      <c r="T345" s="186"/>
      <c r="U345" s="186"/>
      <c r="V345" s="186"/>
      <c r="W345" s="186"/>
      <c r="X345" s="186"/>
      <c r="Y345" s="186"/>
      <c r="Z345" s="186"/>
    </row>
    <row r="346" spans="1:26" ht="12.75" customHeight="1" x14ac:dyDescent="0.25">
      <c r="A346" s="186"/>
      <c r="B346" s="186"/>
      <c r="C346" s="186"/>
      <c r="D346" s="186"/>
      <c r="E346" s="186"/>
      <c r="F346" s="186"/>
      <c r="G346" s="186"/>
      <c r="H346" s="186"/>
      <c r="I346" s="186"/>
      <c r="J346" s="186"/>
      <c r="K346" s="186"/>
      <c r="L346" s="186"/>
      <c r="M346" s="186"/>
      <c r="N346" s="186"/>
      <c r="O346" s="186"/>
      <c r="P346" s="186"/>
      <c r="Q346" s="186"/>
      <c r="R346" s="186"/>
      <c r="S346" s="186"/>
      <c r="T346" s="186"/>
      <c r="U346" s="186"/>
      <c r="V346" s="186"/>
      <c r="W346" s="186"/>
      <c r="X346" s="186"/>
      <c r="Y346" s="186"/>
      <c r="Z346" s="186"/>
    </row>
    <row r="347" spans="1:26" ht="12.75" customHeight="1" x14ac:dyDescent="0.25">
      <c r="A347" s="186"/>
      <c r="B347" s="186"/>
      <c r="C347" s="186"/>
      <c r="D347" s="186"/>
      <c r="E347" s="186"/>
      <c r="F347" s="186"/>
      <c r="G347" s="186"/>
      <c r="H347" s="186"/>
      <c r="I347" s="186"/>
      <c r="J347" s="186"/>
      <c r="K347" s="186"/>
      <c r="L347" s="186"/>
      <c r="M347" s="186"/>
      <c r="N347" s="186"/>
      <c r="O347" s="186"/>
      <c r="P347" s="186"/>
      <c r="Q347" s="186"/>
      <c r="R347" s="186"/>
      <c r="S347" s="186"/>
      <c r="T347" s="186"/>
      <c r="U347" s="186"/>
      <c r="V347" s="186"/>
      <c r="W347" s="186"/>
      <c r="X347" s="186"/>
      <c r="Y347" s="186"/>
      <c r="Z347" s="186"/>
    </row>
    <row r="348" spans="1:26" ht="12.75" customHeight="1" x14ac:dyDescent="0.25">
      <c r="A348" s="186"/>
      <c r="B348" s="186"/>
      <c r="C348" s="186"/>
      <c r="D348" s="186"/>
      <c r="E348" s="186"/>
      <c r="F348" s="186"/>
      <c r="G348" s="186"/>
      <c r="H348" s="186"/>
      <c r="I348" s="186"/>
      <c r="J348" s="186"/>
      <c r="K348" s="186"/>
      <c r="L348" s="186"/>
      <c r="M348" s="186"/>
      <c r="N348" s="186"/>
      <c r="O348" s="186"/>
      <c r="P348" s="186"/>
      <c r="Q348" s="186"/>
      <c r="R348" s="186"/>
      <c r="S348" s="186"/>
      <c r="T348" s="186"/>
      <c r="U348" s="186"/>
      <c r="V348" s="186"/>
      <c r="W348" s="186"/>
      <c r="X348" s="186"/>
      <c r="Y348" s="186"/>
      <c r="Z348" s="186"/>
    </row>
    <row r="349" spans="1:26" ht="12.75" customHeight="1" x14ac:dyDescent="0.25">
      <c r="A349" s="186"/>
      <c r="B349" s="186"/>
      <c r="C349" s="186"/>
      <c r="D349" s="186"/>
      <c r="E349" s="186"/>
      <c r="F349" s="186"/>
      <c r="G349" s="186"/>
      <c r="H349" s="186"/>
      <c r="I349" s="186"/>
      <c r="J349" s="186"/>
      <c r="K349" s="186"/>
      <c r="L349" s="186"/>
      <c r="M349" s="186"/>
      <c r="N349" s="186"/>
      <c r="O349" s="186"/>
      <c r="P349" s="186"/>
      <c r="Q349" s="186"/>
      <c r="R349" s="186"/>
      <c r="S349" s="186"/>
      <c r="T349" s="186"/>
      <c r="U349" s="186"/>
      <c r="V349" s="186"/>
      <c r="W349" s="186"/>
      <c r="X349" s="186"/>
      <c r="Y349" s="186"/>
      <c r="Z349" s="186"/>
    </row>
    <row r="350" spans="1:26" ht="12.75" customHeight="1" x14ac:dyDescent="0.25">
      <c r="A350" s="186"/>
      <c r="B350" s="186"/>
      <c r="C350" s="186"/>
      <c r="D350" s="186"/>
      <c r="E350" s="186"/>
      <c r="F350" s="186"/>
      <c r="G350" s="186"/>
      <c r="H350" s="186"/>
      <c r="I350" s="186"/>
      <c r="J350" s="186"/>
      <c r="K350" s="186"/>
      <c r="L350" s="186"/>
      <c r="M350" s="186"/>
      <c r="N350" s="186"/>
      <c r="O350" s="186"/>
      <c r="P350" s="186"/>
      <c r="Q350" s="186"/>
      <c r="R350" s="186"/>
      <c r="S350" s="186"/>
      <c r="T350" s="186"/>
      <c r="U350" s="186"/>
      <c r="V350" s="186"/>
      <c r="W350" s="186"/>
      <c r="X350" s="186"/>
      <c r="Y350" s="186"/>
      <c r="Z350" s="186"/>
    </row>
    <row r="351" spans="1:26" ht="12.75" customHeight="1" x14ac:dyDescent="0.25">
      <c r="A351" s="186"/>
      <c r="B351" s="186"/>
      <c r="C351" s="186"/>
      <c r="D351" s="186"/>
      <c r="E351" s="186"/>
      <c r="F351" s="186"/>
      <c r="G351" s="186"/>
      <c r="H351" s="186"/>
      <c r="I351" s="186"/>
      <c r="J351" s="186"/>
      <c r="K351" s="186"/>
      <c r="L351" s="186"/>
      <c r="M351" s="186"/>
      <c r="N351" s="186"/>
      <c r="O351" s="186"/>
      <c r="P351" s="186"/>
      <c r="Q351" s="186"/>
      <c r="R351" s="186"/>
      <c r="S351" s="186"/>
      <c r="T351" s="186"/>
      <c r="U351" s="186"/>
      <c r="V351" s="186"/>
      <c r="W351" s="186"/>
      <c r="X351" s="186"/>
      <c r="Y351" s="186"/>
      <c r="Z351" s="186"/>
    </row>
    <row r="352" spans="1:26" ht="12.75" customHeight="1" x14ac:dyDescent="0.25">
      <c r="A352" s="186"/>
      <c r="B352" s="186"/>
      <c r="C352" s="186"/>
      <c r="D352" s="186"/>
      <c r="E352" s="186"/>
      <c r="F352" s="186"/>
      <c r="G352" s="186"/>
      <c r="H352" s="186"/>
      <c r="I352" s="186"/>
      <c r="J352" s="186"/>
      <c r="K352" s="186"/>
      <c r="L352" s="186"/>
      <c r="M352" s="186"/>
      <c r="N352" s="186"/>
      <c r="O352" s="186"/>
      <c r="P352" s="186"/>
      <c r="Q352" s="186"/>
      <c r="R352" s="186"/>
      <c r="S352" s="186"/>
      <c r="T352" s="186"/>
      <c r="U352" s="186"/>
      <c r="V352" s="186"/>
      <c r="W352" s="186"/>
      <c r="X352" s="186"/>
      <c r="Y352" s="186"/>
      <c r="Z352" s="186"/>
    </row>
    <row r="353" spans="1:26" ht="12.75" customHeight="1" x14ac:dyDescent="0.25">
      <c r="A353" s="186"/>
      <c r="B353" s="186"/>
      <c r="C353" s="186"/>
      <c r="D353" s="186"/>
      <c r="E353" s="186"/>
      <c r="F353" s="186"/>
      <c r="G353" s="186"/>
      <c r="H353" s="186"/>
      <c r="I353" s="186"/>
      <c r="J353" s="186"/>
      <c r="K353" s="186"/>
      <c r="L353" s="186"/>
      <c r="M353" s="186"/>
      <c r="N353" s="186"/>
      <c r="O353" s="186"/>
      <c r="P353" s="186"/>
      <c r="Q353" s="186"/>
      <c r="R353" s="186"/>
      <c r="S353" s="186"/>
      <c r="T353" s="186"/>
      <c r="U353" s="186"/>
      <c r="V353" s="186"/>
      <c r="W353" s="186"/>
      <c r="X353" s="186"/>
      <c r="Y353" s="186"/>
      <c r="Z353" s="186"/>
    </row>
    <row r="354" spans="1:26" ht="12.75" customHeight="1" x14ac:dyDescent="0.25">
      <c r="A354" s="186"/>
      <c r="B354" s="186"/>
      <c r="C354" s="186"/>
      <c r="D354" s="186"/>
      <c r="E354" s="186"/>
      <c r="F354" s="186"/>
      <c r="G354" s="186"/>
      <c r="H354" s="186"/>
      <c r="I354" s="186"/>
      <c r="J354" s="186"/>
      <c r="K354" s="186"/>
      <c r="L354" s="186"/>
      <c r="M354" s="186"/>
      <c r="N354" s="186"/>
      <c r="O354" s="186"/>
      <c r="P354" s="186"/>
      <c r="Q354" s="186"/>
      <c r="R354" s="186"/>
      <c r="S354" s="186"/>
      <c r="T354" s="186"/>
      <c r="U354" s="186"/>
      <c r="V354" s="186"/>
      <c r="W354" s="186"/>
      <c r="X354" s="186"/>
      <c r="Y354" s="186"/>
      <c r="Z354" s="186"/>
    </row>
    <row r="355" spans="1:26" ht="12.75" customHeight="1" x14ac:dyDescent="0.25">
      <c r="A355" s="186"/>
      <c r="B355" s="186"/>
      <c r="C355" s="186"/>
      <c r="D355" s="186"/>
      <c r="E355" s="186"/>
      <c r="F355" s="186"/>
      <c r="G355" s="186"/>
      <c r="H355" s="186"/>
      <c r="I355" s="186"/>
      <c r="J355" s="186"/>
      <c r="K355" s="186"/>
      <c r="L355" s="186"/>
      <c r="M355" s="186"/>
      <c r="N355" s="186"/>
      <c r="O355" s="186"/>
      <c r="P355" s="186"/>
      <c r="Q355" s="186"/>
      <c r="R355" s="186"/>
      <c r="S355" s="186"/>
      <c r="T355" s="186"/>
      <c r="U355" s="186"/>
      <c r="V355" s="186"/>
      <c r="W355" s="186"/>
      <c r="X355" s="186"/>
      <c r="Y355" s="186"/>
      <c r="Z355" s="186"/>
    </row>
    <row r="356" spans="1:26" ht="12.75" customHeight="1" x14ac:dyDescent="0.25">
      <c r="A356" s="186"/>
      <c r="B356" s="186"/>
      <c r="C356" s="186"/>
      <c r="D356" s="186"/>
      <c r="E356" s="186"/>
      <c r="F356" s="186"/>
      <c r="G356" s="186"/>
      <c r="H356" s="186"/>
      <c r="I356" s="186"/>
      <c r="J356" s="186"/>
      <c r="K356" s="186"/>
      <c r="L356" s="186"/>
      <c r="M356" s="186"/>
      <c r="N356" s="186"/>
      <c r="O356" s="186"/>
      <c r="P356" s="186"/>
      <c r="Q356" s="186"/>
      <c r="R356" s="186"/>
      <c r="S356" s="186"/>
      <c r="T356" s="186"/>
      <c r="U356" s="186"/>
      <c r="V356" s="186"/>
      <c r="W356" s="186"/>
      <c r="X356" s="186"/>
      <c r="Y356" s="186"/>
      <c r="Z356" s="186"/>
    </row>
    <row r="357" spans="1:26" ht="12.75" customHeight="1" x14ac:dyDescent="0.25">
      <c r="A357" s="186"/>
      <c r="B357" s="186"/>
      <c r="C357" s="186"/>
      <c r="D357" s="186"/>
      <c r="E357" s="186"/>
      <c r="F357" s="186"/>
      <c r="G357" s="186"/>
      <c r="H357" s="186"/>
      <c r="I357" s="186"/>
      <c r="J357" s="186"/>
      <c r="K357" s="186"/>
      <c r="L357" s="186"/>
      <c r="M357" s="186"/>
      <c r="N357" s="186"/>
      <c r="O357" s="186"/>
      <c r="P357" s="186"/>
      <c r="Q357" s="186"/>
      <c r="R357" s="186"/>
      <c r="S357" s="186"/>
      <c r="T357" s="186"/>
      <c r="U357" s="186"/>
      <c r="V357" s="186"/>
      <c r="W357" s="186"/>
      <c r="X357" s="186"/>
      <c r="Y357" s="186"/>
      <c r="Z357" s="186"/>
    </row>
    <row r="358" spans="1:26" ht="12.75" customHeight="1" x14ac:dyDescent="0.25">
      <c r="A358" s="186"/>
      <c r="B358" s="186"/>
      <c r="C358" s="186"/>
      <c r="D358" s="186"/>
      <c r="E358" s="186"/>
      <c r="F358" s="186"/>
      <c r="G358" s="186"/>
      <c r="H358" s="186"/>
      <c r="I358" s="186"/>
      <c r="J358" s="186"/>
      <c r="K358" s="186"/>
      <c r="L358" s="186"/>
      <c r="M358" s="186"/>
      <c r="N358" s="186"/>
      <c r="O358" s="186"/>
      <c r="P358" s="186"/>
      <c r="Q358" s="186"/>
      <c r="R358" s="186"/>
      <c r="S358" s="186"/>
      <c r="T358" s="186"/>
      <c r="U358" s="186"/>
      <c r="V358" s="186"/>
      <c r="W358" s="186"/>
      <c r="X358" s="186"/>
      <c r="Y358" s="186"/>
      <c r="Z358" s="186"/>
    </row>
    <row r="359" spans="1:26" ht="12.75" customHeight="1" x14ac:dyDescent="0.25">
      <c r="A359" s="186"/>
      <c r="B359" s="186"/>
      <c r="C359" s="186"/>
      <c r="D359" s="186"/>
      <c r="E359" s="186"/>
      <c r="F359" s="186"/>
      <c r="G359" s="186"/>
      <c r="H359" s="186"/>
      <c r="I359" s="186"/>
      <c r="J359" s="186"/>
      <c r="K359" s="186"/>
      <c r="L359" s="186"/>
      <c r="M359" s="186"/>
      <c r="N359" s="186"/>
      <c r="O359" s="186"/>
      <c r="P359" s="186"/>
      <c r="Q359" s="186"/>
      <c r="R359" s="186"/>
      <c r="S359" s="186"/>
      <c r="T359" s="186"/>
      <c r="U359" s="186"/>
      <c r="V359" s="186"/>
      <c r="W359" s="186"/>
      <c r="X359" s="186"/>
      <c r="Y359" s="186"/>
      <c r="Z359" s="186"/>
    </row>
    <row r="360" spans="1:26" ht="12.75" customHeight="1" x14ac:dyDescent="0.25">
      <c r="A360" s="186"/>
      <c r="B360" s="186"/>
      <c r="C360" s="186"/>
      <c r="D360" s="186"/>
      <c r="E360" s="186"/>
      <c r="F360" s="186"/>
      <c r="G360" s="186"/>
      <c r="H360" s="186"/>
      <c r="I360" s="186"/>
      <c r="J360" s="186"/>
      <c r="K360" s="186"/>
      <c r="L360" s="186"/>
      <c r="M360" s="186"/>
      <c r="N360" s="186"/>
      <c r="O360" s="186"/>
      <c r="P360" s="186"/>
      <c r="Q360" s="186"/>
      <c r="R360" s="186"/>
      <c r="S360" s="186"/>
      <c r="T360" s="186"/>
      <c r="U360" s="186"/>
      <c r="V360" s="186"/>
      <c r="W360" s="186"/>
      <c r="X360" s="186"/>
      <c r="Y360" s="186"/>
      <c r="Z360" s="186"/>
    </row>
    <row r="361" spans="1:26" ht="12.75" customHeight="1" x14ac:dyDescent="0.25">
      <c r="A361" s="186"/>
      <c r="B361" s="186"/>
      <c r="C361" s="186"/>
      <c r="D361" s="186"/>
      <c r="E361" s="186"/>
      <c r="F361" s="186"/>
      <c r="G361" s="186"/>
      <c r="H361" s="186"/>
      <c r="I361" s="186"/>
      <c r="J361" s="186"/>
      <c r="K361" s="186"/>
      <c r="L361" s="186"/>
      <c r="M361" s="186"/>
      <c r="N361" s="186"/>
      <c r="O361" s="186"/>
      <c r="P361" s="186"/>
      <c r="Q361" s="186"/>
      <c r="R361" s="186"/>
      <c r="S361" s="186"/>
      <c r="T361" s="186"/>
      <c r="U361" s="186"/>
      <c r="V361" s="186"/>
      <c r="W361" s="186"/>
      <c r="X361" s="186"/>
      <c r="Y361" s="186"/>
      <c r="Z361" s="186"/>
    </row>
    <row r="362" spans="1:26" ht="12.75" customHeight="1" x14ac:dyDescent="0.25">
      <c r="A362" s="186"/>
      <c r="B362" s="186"/>
      <c r="C362" s="186"/>
      <c r="D362" s="186"/>
      <c r="E362" s="186"/>
      <c r="F362" s="186"/>
      <c r="G362" s="186"/>
      <c r="H362" s="186"/>
      <c r="I362" s="186"/>
      <c r="J362" s="186"/>
      <c r="K362" s="186"/>
      <c r="L362" s="186"/>
      <c r="M362" s="186"/>
      <c r="N362" s="186"/>
      <c r="O362" s="186"/>
      <c r="P362" s="186"/>
      <c r="Q362" s="186"/>
      <c r="R362" s="186"/>
      <c r="S362" s="186"/>
      <c r="T362" s="186"/>
      <c r="U362" s="186"/>
      <c r="V362" s="186"/>
      <c r="W362" s="186"/>
      <c r="X362" s="186"/>
      <c r="Y362" s="186"/>
      <c r="Z362" s="186"/>
    </row>
    <row r="363" spans="1:26" ht="12.75" customHeight="1" x14ac:dyDescent="0.25">
      <c r="A363" s="186"/>
      <c r="B363" s="186"/>
      <c r="C363" s="186"/>
      <c r="D363" s="186"/>
      <c r="E363" s="186"/>
      <c r="F363" s="186"/>
      <c r="G363" s="186"/>
      <c r="H363" s="186"/>
      <c r="I363" s="186"/>
      <c r="J363" s="186"/>
      <c r="K363" s="186"/>
      <c r="L363" s="186"/>
      <c r="M363" s="186"/>
      <c r="N363" s="186"/>
      <c r="O363" s="186"/>
      <c r="P363" s="186"/>
      <c r="Q363" s="186"/>
      <c r="R363" s="186"/>
      <c r="S363" s="186"/>
      <c r="T363" s="186"/>
      <c r="U363" s="186"/>
      <c r="V363" s="186"/>
      <c r="W363" s="186"/>
      <c r="X363" s="186"/>
      <c r="Y363" s="186"/>
      <c r="Z363" s="186"/>
    </row>
    <row r="364" spans="1:26" ht="12.75" customHeight="1" x14ac:dyDescent="0.25">
      <c r="A364" s="186"/>
      <c r="B364" s="186"/>
      <c r="C364" s="186"/>
      <c r="D364" s="186"/>
      <c r="E364" s="186"/>
      <c r="F364" s="186"/>
      <c r="G364" s="186"/>
      <c r="H364" s="186"/>
      <c r="I364" s="186"/>
      <c r="J364" s="186"/>
      <c r="K364" s="186"/>
      <c r="L364" s="186"/>
      <c r="M364" s="186"/>
      <c r="N364" s="186"/>
      <c r="O364" s="186"/>
      <c r="P364" s="186"/>
      <c r="Q364" s="186"/>
      <c r="R364" s="186"/>
      <c r="S364" s="186"/>
      <c r="T364" s="186"/>
      <c r="U364" s="186"/>
      <c r="V364" s="186"/>
      <c r="W364" s="186"/>
      <c r="X364" s="186"/>
      <c r="Y364" s="186"/>
      <c r="Z364" s="186"/>
    </row>
    <row r="365" spans="1:26" ht="12.75" customHeight="1" x14ac:dyDescent="0.25">
      <c r="A365" s="186"/>
      <c r="B365" s="186"/>
      <c r="C365" s="186"/>
      <c r="D365" s="186"/>
      <c r="E365" s="186"/>
      <c r="F365" s="186"/>
      <c r="G365" s="186"/>
      <c r="H365" s="186"/>
      <c r="I365" s="186"/>
      <c r="J365" s="186"/>
      <c r="K365" s="186"/>
      <c r="L365" s="186"/>
      <c r="M365" s="186"/>
      <c r="N365" s="186"/>
      <c r="O365" s="186"/>
      <c r="P365" s="186"/>
      <c r="Q365" s="186"/>
      <c r="R365" s="186"/>
      <c r="S365" s="186"/>
      <c r="T365" s="186"/>
      <c r="U365" s="186"/>
      <c r="V365" s="186"/>
      <c r="W365" s="186"/>
      <c r="X365" s="186"/>
      <c r="Y365" s="186"/>
      <c r="Z365" s="186"/>
    </row>
    <row r="366" spans="1:26" ht="12.75" customHeight="1" x14ac:dyDescent="0.25">
      <c r="A366" s="186"/>
      <c r="B366" s="186"/>
      <c r="C366" s="186"/>
      <c r="D366" s="186"/>
      <c r="E366" s="186"/>
      <c r="F366" s="186"/>
      <c r="G366" s="186"/>
      <c r="H366" s="186"/>
      <c r="I366" s="186"/>
      <c r="J366" s="186"/>
      <c r="K366" s="186"/>
      <c r="L366" s="186"/>
      <c r="M366" s="186"/>
      <c r="N366" s="186"/>
      <c r="O366" s="186"/>
      <c r="P366" s="186"/>
      <c r="Q366" s="186"/>
      <c r="R366" s="186"/>
      <c r="S366" s="186"/>
      <c r="T366" s="186"/>
      <c r="U366" s="186"/>
      <c r="V366" s="186"/>
      <c r="W366" s="186"/>
      <c r="X366" s="186"/>
      <c r="Y366" s="186"/>
      <c r="Z366" s="186"/>
    </row>
    <row r="367" spans="1:26" ht="12.75" customHeight="1" x14ac:dyDescent="0.25">
      <c r="A367" s="186"/>
      <c r="B367" s="186"/>
      <c r="C367" s="186"/>
      <c r="D367" s="186"/>
      <c r="E367" s="186"/>
      <c r="F367" s="186"/>
      <c r="G367" s="186"/>
      <c r="H367" s="186"/>
      <c r="I367" s="186"/>
      <c r="J367" s="186"/>
      <c r="K367" s="186"/>
      <c r="L367" s="186"/>
      <c r="M367" s="186"/>
      <c r="N367" s="186"/>
      <c r="O367" s="186"/>
      <c r="P367" s="186"/>
      <c r="Q367" s="186"/>
      <c r="R367" s="186"/>
      <c r="S367" s="186"/>
      <c r="T367" s="186"/>
      <c r="U367" s="186"/>
      <c r="V367" s="186"/>
      <c r="W367" s="186"/>
      <c r="X367" s="186"/>
      <c r="Y367" s="186"/>
      <c r="Z367" s="186"/>
    </row>
    <row r="368" spans="1:26" ht="12.75" customHeight="1" x14ac:dyDescent="0.25">
      <c r="A368" s="186"/>
      <c r="B368" s="186"/>
      <c r="C368" s="186"/>
      <c r="D368" s="186"/>
      <c r="E368" s="186"/>
      <c r="F368" s="186"/>
      <c r="G368" s="186"/>
      <c r="H368" s="186"/>
      <c r="I368" s="186"/>
      <c r="J368" s="186"/>
      <c r="K368" s="186"/>
      <c r="L368" s="186"/>
      <c r="M368" s="186"/>
      <c r="N368" s="186"/>
      <c r="O368" s="186"/>
      <c r="P368" s="186"/>
      <c r="Q368" s="186"/>
      <c r="R368" s="186"/>
      <c r="S368" s="186"/>
      <c r="T368" s="186"/>
      <c r="U368" s="186"/>
      <c r="V368" s="186"/>
      <c r="W368" s="186"/>
      <c r="X368" s="186"/>
      <c r="Y368" s="186"/>
      <c r="Z368" s="186"/>
    </row>
    <row r="369" spans="1:26" ht="12.75" customHeight="1" x14ac:dyDescent="0.25">
      <c r="A369" s="186"/>
      <c r="B369" s="186"/>
      <c r="C369" s="186"/>
      <c r="D369" s="186"/>
      <c r="E369" s="186"/>
      <c r="F369" s="186"/>
      <c r="G369" s="186"/>
      <c r="H369" s="186"/>
      <c r="I369" s="186"/>
      <c r="J369" s="186"/>
      <c r="K369" s="186"/>
      <c r="L369" s="186"/>
      <c r="M369" s="186"/>
      <c r="N369" s="186"/>
      <c r="O369" s="186"/>
      <c r="P369" s="186"/>
      <c r="Q369" s="186"/>
      <c r="R369" s="186"/>
      <c r="S369" s="186"/>
      <c r="T369" s="186"/>
      <c r="U369" s="186"/>
      <c r="V369" s="186"/>
      <c r="W369" s="186"/>
      <c r="X369" s="186"/>
      <c r="Y369" s="186"/>
      <c r="Z369" s="186"/>
    </row>
    <row r="370" spans="1:26" ht="12.75" customHeight="1" x14ac:dyDescent="0.25">
      <c r="A370" s="186"/>
      <c r="B370" s="186"/>
      <c r="C370" s="186"/>
      <c r="D370" s="186"/>
      <c r="E370" s="186"/>
      <c r="F370" s="186"/>
      <c r="G370" s="186"/>
      <c r="H370" s="186"/>
      <c r="I370" s="186"/>
      <c r="J370" s="186"/>
      <c r="K370" s="186"/>
      <c r="L370" s="186"/>
      <c r="M370" s="186"/>
      <c r="N370" s="186"/>
      <c r="O370" s="186"/>
      <c r="P370" s="186"/>
      <c r="Q370" s="186"/>
      <c r="R370" s="186"/>
      <c r="S370" s="186"/>
      <c r="T370" s="186"/>
      <c r="U370" s="186"/>
      <c r="V370" s="186"/>
      <c r="W370" s="186"/>
      <c r="X370" s="186"/>
      <c r="Y370" s="186"/>
      <c r="Z370" s="186"/>
    </row>
    <row r="371" spans="1:26" ht="12.75" customHeight="1" x14ac:dyDescent="0.25">
      <c r="A371" s="186"/>
      <c r="B371" s="186"/>
      <c r="C371" s="186"/>
      <c r="D371" s="186"/>
      <c r="E371" s="186"/>
      <c r="F371" s="186"/>
      <c r="G371" s="186"/>
      <c r="H371" s="186"/>
      <c r="I371" s="186"/>
      <c r="J371" s="186"/>
      <c r="K371" s="186"/>
      <c r="L371" s="186"/>
      <c r="M371" s="186"/>
      <c r="N371" s="186"/>
      <c r="O371" s="186"/>
      <c r="P371" s="186"/>
      <c r="Q371" s="186"/>
      <c r="R371" s="186"/>
      <c r="S371" s="186"/>
      <c r="T371" s="186"/>
      <c r="U371" s="186"/>
      <c r="V371" s="186"/>
      <c r="W371" s="186"/>
      <c r="X371" s="186"/>
      <c r="Y371" s="186"/>
      <c r="Z371" s="186"/>
    </row>
    <row r="372" spans="1:26" ht="12.75" customHeight="1" x14ac:dyDescent="0.25">
      <c r="A372" s="186"/>
      <c r="B372" s="186"/>
      <c r="C372" s="186"/>
      <c r="D372" s="186"/>
      <c r="E372" s="186"/>
      <c r="F372" s="186"/>
      <c r="G372" s="186"/>
      <c r="H372" s="186"/>
      <c r="I372" s="186"/>
      <c r="J372" s="186"/>
      <c r="K372" s="186"/>
      <c r="L372" s="186"/>
      <c r="M372" s="186"/>
      <c r="N372" s="186"/>
      <c r="O372" s="186"/>
      <c r="P372" s="186"/>
      <c r="Q372" s="186"/>
      <c r="R372" s="186"/>
      <c r="S372" s="186"/>
      <c r="T372" s="186"/>
      <c r="U372" s="186"/>
      <c r="V372" s="186"/>
      <c r="W372" s="186"/>
      <c r="X372" s="186"/>
      <c r="Y372" s="186"/>
      <c r="Z372" s="186"/>
    </row>
    <row r="373" spans="1:26" ht="12.75" customHeight="1" x14ac:dyDescent="0.25">
      <c r="A373" s="186"/>
      <c r="B373" s="186"/>
      <c r="C373" s="186"/>
      <c r="D373" s="186"/>
      <c r="E373" s="186"/>
      <c r="F373" s="186"/>
      <c r="G373" s="186"/>
      <c r="H373" s="186"/>
      <c r="I373" s="186"/>
      <c r="J373" s="186"/>
      <c r="K373" s="186"/>
      <c r="L373" s="186"/>
      <c r="M373" s="186"/>
      <c r="N373" s="186"/>
      <c r="O373" s="186"/>
      <c r="P373" s="186"/>
      <c r="Q373" s="186"/>
      <c r="R373" s="186"/>
      <c r="S373" s="186"/>
      <c r="T373" s="186"/>
      <c r="U373" s="186"/>
      <c r="V373" s="186"/>
      <c r="W373" s="186"/>
      <c r="X373" s="186"/>
      <c r="Y373" s="186"/>
      <c r="Z373" s="186"/>
    </row>
    <row r="374" spans="1:26" ht="12.75" customHeight="1" x14ac:dyDescent="0.25">
      <c r="A374" s="186"/>
      <c r="B374" s="186"/>
      <c r="C374" s="186"/>
      <c r="D374" s="186"/>
      <c r="E374" s="186"/>
      <c r="F374" s="186"/>
      <c r="G374" s="186"/>
      <c r="H374" s="186"/>
      <c r="I374" s="186"/>
      <c r="J374" s="186"/>
      <c r="K374" s="186"/>
      <c r="L374" s="186"/>
      <c r="M374" s="186"/>
      <c r="N374" s="186"/>
      <c r="O374" s="186"/>
      <c r="P374" s="186"/>
      <c r="Q374" s="186"/>
      <c r="R374" s="186"/>
      <c r="S374" s="186"/>
      <c r="T374" s="186"/>
      <c r="U374" s="186"/>
      <c r="V374" s="186"/>
      <c r="W374" s="186"/>
      <c r="X374" s="186"/>
      <c r="Y374" s="186"/>
      <c r="Z374" s="186"/>
    </row>
    <row r="375" spans="1:26" ht="12.75" customHeight="1" x14ac:dyDescent="0.25">
      <c r="A375" s="186"/>
      <c r="B375" s="186"/>
      <c r="C375" s="186"/>
      <c r="D375" s="186"/>
      <c r="E375" s="186"/>
      <c r="F375" s="186"/>
      <c r="G375" s="186"/>
      <c r="H375" s="186"/>
      <c r="I375" s="186"/>
      <c r="J375" s="186"/>
      <c r="K375" s="186"/>
      <c r="L375" s="186"/>
      <c r="M375" s="186"/>
      <c r="N375" s="186"/>
      <c r="O375" s="186"/>
      <c r="P375" s="186"/>
      <c r="Q375" s="186"/>
      <c r="R375" s="186"/>
      <c r="S375" s="186"/>
      <c r="T375" s="186"/>
      <c r="U375" s="186"/>
      <c r="V375" s="186"/>
      <c r="W375" s="186"/>
      <c r="X375" s="186"/>
      <c r="Y375" s="186"/>
      <c r="Z375" s="186"/>
    </row>
    <row r="376" spans="1:26" ht="12.75" customHeight="1" x14ac:dyDescent="0.25">
      <c r="A376" s="186"/>
      <c r="B376" s="186"/>
      <c r="C376" s="186"/>
      <c r="D376" s="186"/>
      <c r="E376" s="186"/>
      <c r="F376" s="186"/>
      <c r="G376" s="186"/>
      <c r="H376" s="186"/>
      <c r="I376" s="186"/>
      <c r="J376" s="186"/>
      <c r="K376" s="186"/>
      <c r="L376" s="186"/>
      <c r="M376" s="186"/>
      <c r="N376" s="186"/>
      <c r="O376" s="186"/>
      <c r="P376" s="186"/>
      <c r="Q376" s="186"/>
      <c r="R376" s="186"/>
      <c r="S376" s="186"/>
      <c r="T376" s="186"/>
      <c r="U376" s="186"/>
      <c r="V376" s="186"/>
      <c r="W376" s="186"/>
      <c r="X376" s="186"/>
      <c r="Y376" s="186"/>
      <c r="Z376" s="186"/>
    </row>
    <row r="377" spans="1:26" ht="12.75" customHeight="1" x14ac:dyDescent="0.25">
      <c r="A377" s="186"/>
      <c r="B377" s="186"/>
      <c r="C377" s="186"/>
      <c r="D377" s="186"/>
      <c r="E377" s="186"/>
      <c r="F377" s="186"/>
      <c r="G377" s="186"/>
      <c r="H377" s="186"/>
      <c r="I377" s="186"/>
      <c r="J377" s="186"/>
      <c r="K377" s="186"/>
      <c r="L377" s="186"/>
      <c r="M377" s="186"/>
      <c r="N377" s="186"/>
      <c r="O377" s="186"/>
      <c r="P377" s="186"/>
      <c r="Q377" s="186"/>
      <c r="R377" s="186"/>
      <c r="S377" s="186"/>
      <c r="T377" s="186"/>
      <c r="U377" s="186"/>
      <c r="V377" s="186"/>
      <c r="W377" s="186"/>
      <c r="X377" s="186"/>
      <c r="Y377" s="186"/>
      <c r="Z377" s="186"/>
    </row>
    <row r="378" spans="1:26" ht="12.75" customHeight="1" x14ac:dyDescent="0.25">
      <c r="A378" s="186"/>
      <c r="B378" s="186"/>
      <c r="C378" s="186"/>
      <c r="D378" s="186"/>
      <c r="E378" s="186"/>
      <c r="F378" s="186"/>
      <c r="G378" s="186"/>
      <c r="H378" s="186"/>
      <c r="I378" s="186"/>
      <c r="J378" s="186"/>
      <c r="K378" s="186"/>
      <c r="L378" s="186"/>
      <c r="M378" s="186"/>
      <c r="N378" s="186"/>
      <c r="O378" s="186"/>
      <c r="P378" s="186"/>
      <c r="Q378" s="186"/>
      <c r="R378" s="186"/>
      <c r="S378" s="186"/>
      <c r="T378" s="186"/>
      <c r="U378" s="186"/>
      <c r="V378" s="186"/>
      <c r="W378" s="186"/>
      <c r="X378" s="186"/>
      <c r="Y378" s="186"/>
      <c r="Z378" s="186"/>
    </row>
    <row r="379" spans="1:26" ht="12.75" customHeight="1" x14ac:dyDescent="0.25">
      <c r="A379" s="186"/>
      <c r="B379" s="186"/>
      <c r="C379" s="186"/>
      <c r="D379" s="186"/>
      <c r="E379" s="186"/>
      <c r="F379" s="186"/>
      <c r="G379" s="186"/>
      <c r="H379" s="186"/>
      <c r="I379" s="186"/>
      <c r="J379" s="186"/>
      <c r="K379" s="186"/>
      <c r="L379" s="186"/>
      <c r="M379" s="186"/>
      <c r="N379" s="186"/>
      <c r="O379" s="186"/>
      <c r="P379" s="186"/>
      <c r="Q379" s="186"/>
      <c r="R379" s="186"/>
      <c r="S379" s="186"/>
      <c r="T379" s="186"/>
      <c r="U379" s="186"/>
      <c r="V379" s="186"/>
      <c r="W379" s="186"/>
      <c r="X379" s="186"/>
      <c r="Y379" s="186"/>
      <c r="Z379" s="186"/>
    </row>
    <row r="380" spans="1:26" ht="12.75" customHeight="1" x14ac:dyDescent="0.25">
      <c r="A380" s="186"/>
      <c r="B380" s="186"/>
      <c r="C380" s="186"/>
      <c r="D380" s="186"/>
      <c r="E380" s="186"/>
      <c r="F380" s="186"/>
      <c r="G380" s="186"/>
      <c r="H380" s="186"/>
      <c r="I380" s="186"/>
      <c r="J380" s="186"/>
      <c r="K380" s="186"/>
      <c r="L380" s="186"/>
      <c r="M380" s="186"/>
      <c r="N380" s="186"/>
      <c r="O380" s="186"/>
      <c r="P380" s="186"/>
      <c r="Q380" s="186"/>
      <c r="R380" s="186"/>
      <c r="S380" s="186"/>
      <c r="T380" s="186"/>
      <c r="U380" s="186"/>
      <c r="V380" s="186"/>
      <c r="W380" s="186"/>
      <c r="X380" s="186"/>
      <c r="Y380" s="186"/>
      <c r="Z380" s="186"/>
    </row>
    <row r="381" spans="1:26" ht="12.75" customHeight="1" x14ac:dyDescent="0.25">
      <c r="A381" s="186"/>
      <c r="B381" s="186"/>
      <c r="C381" s="186"/>
      <c r="D381" s="186"/>
      <c r="E381" s="186"/>
      <c r="F381" s="186"/>
      <c r="G381" s="186"/>
      <c r="H381" s="186"/>
      <c r="I381" s="186"/>
      <c r="J381" s="186"/>
      <c r="K381" s="186"/>
      <c r="L381" s="186"/>
      <c r="M381" s="186"/>
      <c r="N381" s="186"/>
      <c r="O381" s="186"/>
      <c r="P381" s="186"/>
      <c r="Q381" s="186"/>
      <c r="R381" s="186"/>
      <c r="S381" s="186"/>
      <c r="T381" s="186"/>
      <c r="U381" s="186"/>
      <c r="V381" s="186"/>
      <c r="W381" s="186"/>
      <c r="X381" s="186"/>
      <c r="Y381" s="186"/>
      <c r="Z381" s="186"/>
    </row>
    <row r="382" spans="1:26" ht="12.75" customHeight="1" x14ac:dyDescent="0.25">
      <c r="A382" s="186"/>
      <c r="B382" s="186"/>
      <c r="C382" s="186"/>
      <c r="D382" s="186"/>
      <c r="E382" s="186"/>
      <c r="F382" s="186"/>
      <c r="G382" s="186"/>
      <c r="H382" s="186"/>
      <c r="I382" s="186"/>
      <c r="J382" s="186"/>
      <c r="K382" s="186"/>
      <c r="L382" s="186"/>
      <c r="M382" s="186"/>
      <c r="N382" s="186"/>
      <c r="O382" s="186"/>
      <c r="P382" s="186"/>
      <c r="Q382" s="186"/>
      <c r="R382" s="186"/>
      <c r="S382" s="186"/>
      <c r="T382" s="186"/>
      <c r="U382" s="186"/>
      <c r="V382" s="186"/>
      <c r="W382" s="186"/>
      <c r="X382" s="186"/>
      <c r="Y382" s="186"/>
      <c r="Z382" s="186"/>
    </row>
    <row r="383" spans="1:26" ht="12.75" customHeight="1" x14ac:dyDescent="0.25">
      <c r="A383" s="186"/>
      <c r="B383" s="186"/>
      <c r="C383" s="186"/>
      <c r="D383" s="186"/>
      <c r="E383" s="186"/>
      <c r="F383" s="186"/>
      <c r="G383" s="186"/>
      <c r="H383" s="186"/>
      <c r="I383" s="186"/>
      <c r="J383" s="186"/>
      <c r="K383" s="186"/>
      <c r="L383" s="186"/>
      <c r="M383" s="186"/>
      <c r="N383" s="186"/>
      <c r="O383" s="186"/>
      <c r="P383" s="186"/>
      <c r="Q383" s="186"/>
      <c r="R383" s="186"/>
      <c r="S383" s="186"/>
      <c r="T383" s="186"/>
      <c r="U383" s="186"/>
      <c r="V383" s="186"/>
      <c r="W383" s="186"/>
      <c r="X383" s="186"/>
      <c r="Y383" s="186"/>
      <c r="Z383" s="186"/>
    </row>
    <row r="384" spans="1:26" ht="12.75" customHeight="1" x14ac:dyDescent="0.25">
      <c r="A384" s="186"/>
      <c r="B384" s="186"/>
      <c r="C384" s="186"/>
      <c r="D384" s="186"/>
      <c r="E384" s="186"/>
      <c r="F384" s="186"/>
      <c r="G384" s="186"/>
      <c r="H384" s="186"/>
      <c r="I384" s="186"/>
      <c r="J384" s="186"/>
      <c r="K384" s="186"/>
      <c r="L384" s="186"/>
      <c r="M384" s="186"/>
      <c r="N384" s="186"/>
      <c r="O384" s="186"/>
      <c r="P384" s="186"/>
      <c r="Q384" s="186"/>
      <c r="R384" s="186"/>
      <c r="S384" s="186"/>
      <c r="T384" s="186"/>
      <c r="U384" s="186"/>
      <c r="V384" s="186"/>
      <c r="W384" s="186"/>
      <c r="X384" s="186"/>
      <c r="Y384" s="186"/>
      <c r="Z384" s="186"/>
    </row>
    <row r="385" spans="1:26" ht="12.75" customHeight="1" x14ac:dyDescent="0.25">
      <c r="A385" s="186"/>
      <c r="B385" s="186"/>
      <c r="C385" s="186"/>
      <c r="D385" s="186"/>
      <c r="E385" s="186"/>
      <c r="F385" s="186"/>
      <c r="G385" s="186"/>
      <c r="H385" s="186"/>
      <c r="I385" s="186"/>
      <c r="J385" s="186"/>
      <c r="K385" s="186"/>
      <c r="L385" s="186"/>
      <c r="M385" s="186"/>
      <c r="N385" s="186"/>
      <c r="O385" s="186"/>
      <c r="P385" s="186"/>
      <c r="Q385" s="186"/>
      <c r="R385" s="186"/>
      <c r="S385" s="186"/>
      <c r="T385" s="186"/>
      <c r="U385" s="186"/>
      <c r="V385" s="186"/>
      <c r="W385" s="186"/>
      <c r="X385" s="186"/>
      <c r="Y385" s="186"/>
      <c r="Z385" s="186"/>
    </row>
    <row r="386" spans="1:26" ht="12.75" customHeight="1" x14ac:dyDescent="0.25">
      <c r="A386" s="186"/>
      <c r="B386" s="186"/>
      <c r="C386" s="186"/>
      <c r="D386" s="186"/>
      <c r="E386" s="186"/>
      <c r="F386" s="186"/>
      <c r="G386" s="186"/>
      <c r="H386" s="186"/>
      <c r="I386" s="186"/>
      <c r="J386" s="186"/>
      <c r="K386" s="186"/>
      <c r="L386" s="186"/>
      <c r="M386" s="186"/>
      <c r="N386" s="186"/>
      <c r="O386" s="186"/>
      <c r="P386" s="186"/>
      <c r="Q386" s="186"/>
      <c r="R386" s="186"/>
      <c r="S386" s="186"/>
      <c r="T386" s="186"/>
      <c r="U386" s="186"/>
      <c r="V386" s="186"/>
      <c r="W386" s="186"/>
      <c r="X386" s="186"/>
      <c r="Y386" s="186"/>
      <c r="Z386" s="186"/>
    </row>
    <row r="387" spans="1:26" ht="12.75" customHeight="1" x14ac:dyDescent="0.25">
      <c r="A387" s="186"/>
      <c r="B387" s="186"/>
      <c r="C387" s="186"/>
      <c r="D387" s="186"/>
      <c r="E387" s="186"/>
      <c r="F387" s="186"/>
      <c r="G387" s="186"/>
      <c r="H387" s="186"/>
      <c r="I387" s="186"/>
      <c r="J387" s="186"/>
      <c r="K387" s="186"/>
      <c r="L387" s="186"/>
      <c r="M387" s="186"/>
      <c r="N387" s="186"/>
      <c r="O387" s="186"/>
      <c r="P387" s="186"/>
      <c r="Q387" s="186"/>
      <c r="R387" s="186"/>
      <c r="S387" s="186"/>
      <c r="T387" s="186"/>
      <c r="U387" s="186"/>
      <c r="V387" s="186"/>
      <c r="W387" s="186"/>
      <c r="X387" s="186"/>
      <c r="Y387" s="186"/>
      <c r="Z387" s="186"/>
    </row>
    <row r="388" spans="1:26" ht="12.75" customHeight="1" x14ac:dyDescent="0.25">
      <c r="A388" s="186"/>
      <c r="B388" s="186"/>
      <c r="C388" s="186"/>
      <c r="D388" s="186"/>
      <c r="E388" s="186"/>
      <c r="F388" s="186"/>
      <c r="G388" s="186"/>
      <c r="H388" s="186"/>
      <c r="I388" s="186"/>
      <c r="J388" s="186"/>
      <c r="K388" s="186"/>
      <c r="L388" s="186"/>
      <c r="M388" s="186"/>
      <c r="N388" s="186"/>
      <c r="O388" s="186"/>
      <c r="P388" s="186"/>
      <c r="Q388" s="186"/>
      <c r="R388" s="186"/>
      <c r="S388" s="186"/>
      <c r="T388" s="186"/>
      <c r="U388" s="186"/>
      <c r="V388" s="186"/>
      <c r="W388" s="186"/>
      <c r="X388" s="186"/>
      <c r="Y388" s="186"/>
      <c r="Z388" s="186"/>
    </row>
    <row r="389" spans="1:26" ht="12.75" customHeight="1" x14ac:dyDescent="0.25">
      <c r="A389" s="186"/>
      <c r="B389" s="186"/>
      <c r="C389" s="186"/>
      <c r="D389" s="186"/>
      <c r="E389" s="186"/>
      <c r="F389" s="186"/>
      <c r="G389" s="186"/>
      <c r="H389" s="186"/>
      <c r="I389" s="186"/>
      <c r="J389" s="186"/>
      <c r="K389" s="186"/>
      <c r="L389" s="186"/>
      <c r="M389" s="186"/>
      <c r="N389" s="186"/>
      <c r="O389" s="186"/>
      <c r="P389" s="186"/>
      <c r="Q389" s="186"/>
      <c r="R389" s="186"/>
      <c r="S389" s="186"/>
      <c r="T389" s="186"/>
      <c r="U389" s="186"/>
      <c r="V389" s="186"/>
      <c r="W389" s="186"/>
      <c r="X389" s="186"/>
      <c r="Y389" s="186"/>
      <c r="Z389" s="186"/>
    </row>
    <row r="390" spans="1:26" ht="12.75" customHeight="1" x14ac:dyDescent="0.25">
      <c r="A390" s="186"/>
      <c r="B390" s="186"/>
      <c r="C390" s="186"/>
      <c r="D390" s="186"/>
      <c r="E390" s="186"/>
      <c r="F390" s="186"/>
      <c r="G390" s="186"/>
      <c r="H390" s="186"/>
      <c r="I390" s="186"/>
      <c r="J390" s="186"/>
      <c r="K390" s="186"/>
      <c r="L390" s="186"/>
      <c r="M390" s="186"/>
      <c r="N390" s="186"/>
      <c r="O390" s="186"/>
      <c r="P390" s="186"/>
      <c r="Q390" s="186"/>
      <c r="R390" s="186"/>
      <c r="S390" s="186"/>
      <c r="T390" s="186"/>
      <c r="U390" s="186"/>
      <c r="V390" s="186"/>
      <c r="W390" s="186"/>
      <c r="X390" s="186"/>
      <c r="Y390" s="186"/>
      <c r="Z390" s="186"/>
    </row>
    <row r="391" spans="1:26" ht="12.75" customHeight="1" x14ac:dyDescent="0.25">
      <c r="A391" s="186"/>
      <c r="B391" s="186"/>
      <c r="C391" s="186"/>
      <c r="D391" s="186"/>
      <c r="E391" s="186"/>
      <c r="F391" s="186"/>
      <c r="G391" s="186"/>
      <c r="H391" s="186"/>
      <c r="I391" s="186"/>
      <c r="J391" s="186"/>
      <c r="K391" s="186"/>
      <c r="L391" s="186"/>
      <c r="M391" s="186"/>
      <c r="N391" s="186"/>
      <c r="O391" s="186"/>
      <c r="P391" s="186"/>
      <c r="Q391" s="186"/>
      <c r="R391" s="186"/>
      <c r="S391" s="186"/>
      <c r="T391" s="186"/>
      <c r="U391" s="186"/>
      <c r="V391" s="186"/>
      <c r="W391" s="186"/>
      <c r="X391" s="186"/>
      <c r="Y391" s="186"/>
      <c r="Z391" s="186"/>
    </row>
    <row r="392" spans="1:26" ht="12.75" customHeight="1" x14ac:dyDescent="0.25">
      <c r="A392" s="186"/>
      <c r="B392" s="186"/>
      <c r="C392" s="186"/>
      <c r="D392" s="186"/>
      <c r="E392" s="186"/>
      <c r="F392" s="186"/>
      <c r="G392" s="186"/>
      <c r="H392" s="186"/>
      <c r="I392" s="186"/>
      <c r="J392" s="186"/>
      <c r="K392" s="186"/>
      <c r="L392" s="186"/>
      <c r="M392" s="186"/>
      <c r="N392" s="186"/>
      <c r="O392" s="186"/>
      <c r="P392" s="186"/>
      <c r="Q392" s="186"/>
      <c r="R392" s="186"/>
      <c r="S392" s="186"/>
      <c r="T392" s="186"/>
      <c r="U392" s="186"/>
      <c r="V392" s="186"/>
      <c r="W392" s="186"/>
      <c r="X392" s="186"/>
      <c r="Y392" s="186"/>
      <c r="Z392" s="186"/>
    </row>
    <row r="393" spans="1:26" ht="12.75" customHeight="1" x14ac:dyDescent="0.25">
      <c r="A393" s="186"/>
      <c r="B393" s="186"/>
      <c r="C393" s="186"/>
      <c r="D393" s="186"/>
      <c r="E393" s="186"/>
      <c r="F393" s="186"/>
      <c r="G393" s="186"/>
      <c r="H393" s="186"/>
      <c r="I393" s="186"/>
      <c r="J393" s="186"/>
      <c r="K393" s="186"/>
      <c r="L393" s="186"/>
      <c r="M393" s="186"/>
      <c r="N393" s="186"/>
      <c r="O393" s="186"/>
      <c r="P393" s="186"/>
      <c r="Q393" s="186"/>
      <c r="R393" s="186"/>
      <c r="S393" s="186"/>
      <c r="T393" s="186"/>
      <c r="U393" s="186"/>
      <c r="V393" s="186"/>
      <c r="W393" s="186"/>
      <c r="X393" s="186"/>
      <c r="Y393" s="186"/>
      <c r="Z393" s="186"/>
    </row>
    <row r="394" spans="1:26" ht="12.75" customHeight="1" x14ac:dyDescent="0.25">
      <c r="A394" s="186"/>
      <c r="B394" s="186"/>
      <c r="C394" s="186"/>
      <c r="D394" s="186"/>
      <c r="E394" s="186"/>
      <c r="F394" s="186"/>
      <c r="G394" s="186"/>
      <c r="H394" s="186"/>
      <c r="I394" s="186"/>
      <c r="J394" s="186"/>
      <c r="K394" s="186"/>
      <c r="L394" s="186"/>
      <c r="M394" s="186"/>
      <c r="N394" s="186"/>
      <c r="O394" s="186"/>
      <c r="P394" s="186"/>
      <c r="Q394" s="186"/>
      <c r="R394" s="186"/>
      <c r="S394" s="186"/>
      <c r="T394" s="186"/>
      <c r="U394" s="186"/>
      <c r="V394" s="186"/>
      <c r="W394" s="186"/>
      <c r="X394" s="186"/>
      <c r="Y394" s="186"/>
      <c r="Z394" s="186"/>
    </row>
    <row r="395" spans="1:26" ht="12.75" customHeight="1" x14ac:dyDescent="0.25">
      <c r="A395" s="186"/>
      <c r="B395" s="186"/>
      <c r="C395" s="186"/>
      <c r="D395" s="186"/>
      <c r="E395" s="186"/>
      <c r="F395" s="186"/>
      <c r="G395" s="186"/>
      <c r="H395" s="186"/>
      <c r="I395" s="186"/>
      <c r="J395" s="186"/>
      <c r="K395" s="186"/>
      <c r="L395" s="186"/>
      <c r="M395" s="186"/>
      <c r="N395" s="186"/>
      <c r="O395" s="186"/>
      <c r="P395" s="186"/>
      <c r="Q395" s="186"/>
      <c r="R395" s="186"/>
      <c r="S395" s="186"/>
      <c r="T395" s="186"/>
      <c r="U395" s="186"/>
      <c r="V395" s="186"/>
      <c r="W395" s="186"/>
      <c r="X395" s="186"/>
      <c r="Y395" s="186"/>
      <c r="Z395" s="186"/>
    </row>
    <row r="396" spans="1:26" ht="12.75" customHeight="1" x14ac:dyDescent="0.25">
      <c r="A396" s="186"/>
      <c r="B396" s="186"/>
      <c r="C396" s="186"/>
      <c r="D396" s="186"/>
      <c r="E396" s="186"/>
      <c r="F396" s="186"/>
      <c r="G396" s="186"/>
      <c r="H396" s="186"/>
      <c r="I396" s="186"/>
      <c r="J396" s="186"/>
      <c r="K396" s="186"/>
      <c r="L396" s="186"/>
      <c r="M396" s="186"/>
      <c r="N396" s="186"/>
      <c r="O396" s="186"/>
      <c r="P396" s="186"/>
      <c r="Q396" s="186"/>
      <c r="R396" s="186"/>
      <c r="S396" s="186"/>
      <c r="T396" s="186"/>
      <c r="U396" s="186"/>
      <c r="V396" s="186"/>
      <c r="W396" s="186"/>
      <c r="X396" s="186"/>
      <c r="Y396" s="186"/>
      <c r="Z396" s="186"/>
    </row>
    <row r="397" spans="1:26" ht="12.75" customHeight="1" x14ac:dyDescent="0.25">
      <c r="A397" s="186"/>
      <c r="B397" s="186"/>
      <c r="C397" s="186"/>
      <c r="D397" s="186"/>
      <c r="E397" s="186"/>
      <c r="F397" s="186"/>
      <c r="G397" s="186"/>
      <c r="H397" s="186"/>
      <c r="I397" s="186"/>
      <c r="J397" s="186"/>
      <c r="K397" s="186"/>
      <c r="L397" s="186"/>
      <c r="M397" s="186"/>
      <c r="N397" s="186"/>
      <c r="O397" s="186"/>
      <c r="P397" s="186"/>
      <c r="Q397" s="186"/>
      <c r="R397" s="186"/>
      <c r="S397" s="186"/>
      <c r="T397" s="186"/>
      <c r="U397" s="186"/>
      <c r="V397" s="186"/>
      <c r="W397" s="186"/>
      <c r="X397" s="186"/>
      <c r="Y397" s="186"/>
      <c r="Z397" s="186"/>
    </row>
    <row r="398" spans="1:26" ht="12.75" customHeight="1" x14ac:dyDescent="0.25">
      <c r="A398" s="186"/>
      <c r="B398" s="186"/>
      <c r="C398" s="186"/>
      <c r="D398" s="186"/>
      <c r="E398" s="186"/>
      <c r="F398" s="186"/>
      <c r="G398" s="186"/>
      <c r="H398" s="186"/>
      <c r="I398" s="186"/>
      <c r="J398" s="186"/>
      <c r="K398" s="186"/>
      <c r="L398" s="186"/>
      <c r="M398" s="186"/>
      <c r="N398" s="186"/>
      <c r="O398" s="186"/>
      <c r="P398" s="186"/>
      <c r="Q398" s="186"/>
      <c r="R398" s="186"/>
      <c r="S398" s="186"/>
      <c r="T398" s="186"/>
      <c r="U398" s="186"/>
      <c r="V398" s="186"/>
      <c r="W398" s="186"/>
      <c r="X398" s="186"/>
      <c r="Y398" s="186"/>
      <c r="Z398" s="186"/>
    </row>
    <row r="399" spans="1:26" ht="12.75" customHeight="1" x14ac:dyDescent="0.25">
      <c r="A399" s="186"/>
      <c r="B399" s="186"/>
      <c r="C399" s="186"/>
      <c r="D399" s="186"/>
      <c r="E399" s="186"/>
      <c r="F399" s="186"/>
      <c r="G399" s="186"/>
      <c r="H399" s="186"/>
      <c r="I399" s="186"/>
      <c r="J399" s="186"/>
      <c r="K399" s="186"/>
      <c r="L399" s="186"/>
      <c r="M399" s="186"/>
      <c r="N399" s="186"/>
      <c r="O399" s="186"/>
      <c r="P399" s="186"/>
      <c r="Q399" s="186"/>
      <c r="R399" s="186"/>
      <c r="S399" s="186"/>
      <c r="T399" s="186"/>
      <c r="U399" s="186"/>
      <c r="V399" s="186"/>
      <c r="W399" s="186"/>
      <c r="X399" s="186"/>
      <c r="Y399" s="186"/>
      <c r="Z399" s="186"/>
    </row>
    <row r="400" spans="1:26" ht="12.75" customHeight="1" x14ac:dyDescent="0.25">
      <c r="A400" s="186"/>
      <c r="B400" s="186"/>
      <c r="C400" s="186"/>
      <c r="D400" s="186"/>
      <c r="E400" s="186"/>
      <c r="F400" s="186"/>
      <c r="G400" s="186"/>
      <c r="H400" s="186"/>
      <c r="I400" s="186"/>
      <c r="J400" s="186"/>
      <c r="K400" s="186"/>
      <c r="L400" s="186"/>
      <c r="M400" s="186"/>
      <c r="N400" s="186"/>
      <c r="O400" s="186"/>
      <c r="P400" s="186"/>
      <c r="Q400" s="186"/>
      <c r="R400" s="186"/>
      <c r="S400" s="186"/>
      <c r="T400" s="186"/>
      <c r="U400" s="186"/>
      <c r="V400" s="186"/>
      <c r="W400" s="186"/>
      <c r="X400" s="186"/>
      <c r="Y400" s="186"/>
      <c r="Z400" s="186"/>
    </row>
    <row r="401" spans="1:26" ht="12.75" customHeight="1" x14ac:dyDescent="0.25">
      <c r="A401" s="186"/>
      <c r="B401" s="186"/>
      <c r="C401" s="186"/>
      <c r="D401" s="186"/>
      <c r="E401" s="186"/>
      <c r="F401" s="186"/>
      <c r="G401" s="186"/>
      <c r="H401" s="186"/>
      <c r="I401" s="186"/>
      <c r="J401" s="186"/>
      <c r="K401" s="186"/>
      <c r="L401" s="186"/>
      <c r="M401" s="186"/>
      <c r="N401" s="186"/>
      <c r="O401" s="186"/>
      <c r="P401" s="186"/>
      <c r="Q401" s="186"/>
      <c r="R401" s="186"/>
      <c r="S401" s="186"/>
      <c r="T401" s="186"/>
      <c r="U401" s="186"/>
      <c r="V401" s="186"/>
      <c r="W401" s="186"/>
      <c r="X401" s="186"/>
      <c r="Y401" s="186"/>
      <c r="Z401" s="186"/>
    </row>
    <row r="402" spans="1:26" ht="12.75" customHeight="1" x14ac:dyDescent="0.25">
      <c r="A402" s="186"/>
      <c r="B402" s="186"/>
      <c r="C402" s="186"/>
      <c r="D402" s="186"/>
      <c r="E402" s="186"/>
      <c r="F402" s="186"/>
      <c r="G402" s="186"/>
      <c r="H402" s="186"/>
      <c r="I402" s="186"/>
      <c r="J402" s="186"/>
      <c r="K402" s="186"/>
      <c r="L402" s="186"/>
      <c r="M402" s="186"/>
      <c r="N402" s="186"/>
      <c r="O402" s="186"/>
      <c r="P402" s="186"/>
      <c r="Q402" s="186"/>
      <c r="R402" s="186"/>
      <c r="S402" s="186"/>
      <c r="T402" s="186"/>
      <c r="U402" s="186"/>
      <c r="V402" s="186"/>
      <c r="W402" s="186"/>
      <c r="X402" s="186"/>
      <c r="Y402" s="186"/>
      <c r="Z402" s="186"/>
    </row>
    <row r="403" spans="1:26" ht="12.75" customHeight="1" x14ac:dyDescent="0.25">
      <c r="A403" s="186"/>
      <c r="B403" s="186"/>
      <c r="C403" s="186"/>
      <c r="D403" s="186"/>
      <c r="E403" s="186"/>
      <c r="F403" s="186"/>
      <c r="G403" s="186"/>
      <c r="H403" s="186"/>
      <c r="I403" s="186"/>
      <c r="J403" s="186"/>
      <c r="K403" s="186"/>
      <c r="L403" s="186"/>
      <c r="M403" s="186"/>
      <c r="N403" s="186"/>
      <c r="O403" s="186"/>
      <c r="P403" s="186"/>
      <c r="Q403" s="186"/>
      <c r="R403" s="186"/>
      <c r="S403" s="186"/>
      <c r="T403" s="186"/>
      <c r="U403" s="186"/>
      <c r="V403" s="186"/>
      <c r="W403" s="186"/>
      <c r="X403" s="186"/>
      <c r="Y403" s="186"/>
      <c r="Z403" s="186"/>
    </row>
    <row r="404" spans="1:26" ht="12.75" customHeight="1" x14ac:dyDescent="0.25">
      <c r="A404" s="186"/>
      <c r="B404" s="186"/>
      <c r="C404" s="186"/>
      <c r="D404" s="186"/>
      <c r="E404" s="186"/>
      <c r="F404" s="186"/>
      <c r="G404" s="186"/>
      <c r="H404" s="186"/>
      <c r="I404" s="186"/>
      <c r="J404" s="186"/>
      <c r="K404" s="186"/>
      <c r="L404" s="186"/>
      <c r="M404" s="186"/>
      <c r="N404" s="186"/>
      <c r="O404" s="186"/>
      <c r="P404" s="186"/>
      <c r="Q404" s="186"/>
      <c r="R404" s="186"/>
      <c r="S404" s="186"/>
      <c r="T404" s="186"/>
      <c r="U404" s="186"/>
      <c r="V404" s="186"/>
      <c r="W404" s="186"/>
      <c r="X404" s="186"/>
      <c r="Y404" s="186"/>
      <c r="Z404" s="186"/>
    </row>
    <row r="405" spans="1:26" ht="12.75" customHeight="1" x14ac:dyDescent="0.25">
      <c r="A405" s="186"/>
      <c r="B405" s="186"/>
      <c r="C405" s="186"/>
      <c r="D405" s="186"/>
      <c r="E405" s="186"/>
      <c r="F405" s="186"/>
      <c r="G405" s="186"/>
      <c r="H405" s="186"/>
      <c r="I405" s="186"/>
      <c r="J405" s="186"/>
      <c r="K405" s="186"/>
      <c r="L405" s="186"/>
      <c r="M405" s="186"/>
      <c r="N405" s="186"/>
      <c r="O405" s="186"/>
      <c r="P405" s="186"/>
      <c r="Q405" s="186"/>
      <c r="R405" s="186"/>
      <c r="S405" s="186"/>
      <c r="T405" s="186"/>
      <c r="U405" s="186"/>
      <c r="V405" s="186"/>
      <c r="W405" s="186"/>
      <c r="X405" s="186"/>
      <c r="Y405" s="186"/>
      <c r="Z405" s="186"/>
    </row>
    <row r="406" spans="1:26" ht="12.75" customHeight="1" x14ac:dyDescent="0.25">
      <c r="A406" s="186"/>
      <c r="B406" s="186"/>
      <c r="C406" s="186"/>
      <c r="D406" s="186"/>
      <c r="E406" s="186"/>
      <c r="F406" s="186"/>
      <c r="G406" s="186"/>
      <c r="H406" s="186"/>
      <c r="I406" s="186"/>
      <c r="J406" s="186"/>
      <c r="K406" s="186"/>
      <c r="L406" s="186"/>
      <c r="M406" s="186"/>
      <c r="N406" s="186"/>
      <c r="O406" s="186"/>
      <c r="P406" s="186"/>
      <c r="Q406" s="186"/>
      <c r="R406" s="186"/>
      <c r="S406" s="186"/>
      <c r="T406" s="186"/>
      <c r="U406" s="186"/>
      <c r="V406" s="186"/>
      <c r="W406" s="186"/>
      <c r="X406" s="186"/>
      <c r="Y406" s="186"/>
      <c r="Z406" s="186"/>
    </row>
    <row r="407" spans="1:26" ht="12.75" customHeight="1" x14ac:dyDescent="0.25">
      <c r="A407" s="186"/>
      <c r="B407" s="186"/>
      <c r="C407" s="186"/>
      <c r="D407" s="186"/>
      <c r="E407" s="186"/>
      <c r="F407" s="186"/>
      <c r="G407" s="186"/>
      <c r="H407" s="186"/>
      <c r="I407" s="186"/>
      <c r="J407" s="186"/>
      <c r="K407" s="186"/>
      <c r="L407" s="186"/>
      <c r="M407" s="186"/>
      <c r="N407" s="186"/>
      <c r="O407" s="186"/>
      <c r="P407" s="186"/>
      <c r="Q407" s="186"/>
      <c r="R407" s="186"/>
      <c r="S407" s="186"/>
      <c r="T407" s="186"/>
      <c r="U407" s="186"/>
      <c r="V407" s="186"/>
      <c r="W407" s="186"/>
      <c r="X407" s="186"/>
      <c r="Y407" s="186"/>
      <c r="Z407" s="186"/>
    </row>
    <row r="408" spans="1:26" ht="12.75" customHeight="1" x14ac:dyDescent="0.25">
      <c r="A408" s="186"/>
      <c r="B408" s="186"/>
      <c r="C408" s="186"/>
      <c r="D408" s="186"/>
      <c r="E408" s="186"/>
      <c r="F408" s="186"/>
      <c r="G408" s="186"/>
      <c r="H408" s="186"/>
      <c r="I408" s="186"/>
      <c r="J408" s="186"/>
      <c r="K408" s="186"/>
      <c r="L408" s="186"/>
      <c r="M408" s="186"/>
      <c r="N408" s="186"/>
      <c r="O408" s="186"/>
      <c r="P408" s="186"/>
      <c r="Q408" s="186"/>
      <c r="R408" s="186"/>
      <c r="S408" s="186"/>
      <c r="T408" s="186"/>
      <c r="U408" s="186"/>
      <c r="V408" s="186"/>
      <c r="W408" s="186"/>
      <c r="X408" s="186"/>
      <c r="Y408" s="186"/>
      <c r="Z408" s="186"/>
    </row>
    <row r="409" spans="1:26" ht="12.75" customHeight="1" x14ac:dyDescent="0.25">
      <c r="A409" s="186"/>
      <c r="B409" s="186"/>
      <c r="C409" s="186"/>
      <c r="D409" s="186"/>
      <c r="E409" s="186"/>
      <c r="F409" s="186"/>
      <c r="G409" s="186"/>
      <c r="H409" s="186"/>
      <c r="I409" s="186"/>
      <c r="J409" s="186"/>
      <c r="K409" s="186"/>
      <c r="L409" s="186"/>
      <c r="M409" s="186"/>
      <c r="N409" s="186"/>
      <c r="O409" s="186"/>
      <c r="P409" s="186"/>
      <c r="Q409" s="186"/>
      <c r="R409" s="186"/>
      <c r="S409" s="186"/>
      <c r="T409" s="186"/>
      <c r="U409" s="186"/>
      <c r="V409" s="186"/>
      <c r="W409" s="186"/>
      <c r="X409" s="186"/>
      <c r="Y409" s="186"/>
      <c r="Z409" s="186"/>
    </row>
    <row r="410" spans="1:26" ht="12.75" customHeight="1" x14ac:dyDescent="0.25">
      <c r="A410" s="186"/>
      <c r="B410" s="186"/>
      <c r="C410" s="186"/>
      <c r="D410" s="186"/>
      <c r="E410" s="186"/>
      <c r="F410" s="186"/>
      <c r="G410" s="186"/>
      <c r="H410" s="186"/>
      <c r="I410" s="186"/>
      <c r="J410" s="186"/>
      <c r="K410" s="186"/>
      <c r="L410" s="186"/>
      <c r="M410" s="186"/>
      <c r="N410" s="186"/>
      <c r="O410" s="186"/>
      <c r="P410" s="186"/>
      <c r="Q410" s="186"/>
      <c r="R410" s="186"/>
      <c r="S410" s="186"/>
      <c r="T410" s="186"/>
      <c r="U410" s="186"/>
      <c r="V410" s="186"/>
      <c r="W410" s="186"/>
      <c r="X410" s="186"/>
      <c r="Y410" s="186"/>
      <c r="Z410" s="186"/>
    </row>
    <row r="411" spans="1:26" ht="12.75" customHeight="1" x14ac:dyDescent="0.25">
      <c r="A411" s="186"/>
      <c r="B411" s="186"/>
      <c r="C411" s="186"/>
      <c r="D411" s="186"/>
      <c r="E411" s="186"/>
      <c r="F411" s="186"/>
      <c r="G411" s="186"/>
      <c r="H411" s="186"/>
      <c r="I411" s="186"/>
      <c r="J411" s="186"/>
      <c r="K411" s="186"/>
      <c r="L411" s="186"/>
      <c r="M411" s="186"/>
      <c r="N411" s="186"/>
      <c r="O411" s="186"/>
      <c r="P411" s="186"/>
      <c r="Q411" s="186"/>
      <c r="R411" s="186"/>
      <c r="S411" s="186"/>
      <c r="T411" s="186"/>
      <c r="U411" s="186"/>
      <c r="V411" s="186"/>
      <c r="W411" s="186"/>
      <c r="X411" s="186"/>
      <c r="Y411" s="186"/>
      <c r="Z411" s="186"/>
    </row>
    <row r="412" spans="1:26" ht="12.75" customHeight="1" x14ac:dyDescent="0.25">
      <c r="A412" s="186"/>
      <c r="B412" s="186"/>
      <c r="C412" s="186"/>
      <c r="D412" s="186"/>
      <c r="E412" s="186"/>
      <c r="F412" s="186"/>
      <c r="G412" s="186"/>
      <c r="H412" s="186"/>
      <c r="I412" s="186"/>
      <c r="J412" s="186"/>
      <c r="K412" s="186"/>
      <c r="L412" s="186"/>
      <c r="M412" s="186"/>
      <c r="N412" s="186"/>
      <c r="O412" s="186"/>
      <c r="P412" s="186"/>
      <c r="Q412" s="186"/>
      <c r="R412" s="186"/>
      <c r="S412" s="186"/>
      <c r="T412" s="186"/>
      <c r="U412" s="186"/>
      <c r="V412" s="186"/>
      <c r="W412" s="186"/>
      <c r="X412" s="186"/>
      <c r="Y412" s="186"/>
      <c r="Z412" s="186"/>
    </row>
    <row r="413" spans="1:26" ht="12.75" customHeight="1" x14ac:dyDescent="0.25">
      <c r="A413" s="186"/>
      <c r="B413" s="186"/>
      <c r="C413" s="186"/>
      <c r="D413" s="186"/>
      <c r="E413" s="186"/>
      <c r="F413" s="186"/>
      <c r="G413" s="186"/>
      <c r="H413" s="186"/>
      <c r="I413" s="186"/>
      <c r="J413" s="186"/>
      <c r="K413" s="186"/>
      <c r="L413" s="186"/>
      <c r="M413" s="186"/>
      <c r="N413" s="186"/>
      <c r="O413" s="186"/>
      <c r="P413" s="186"/>
      <c r="Q413" s="186"/>
      <c r="R413" s="186"/>
      <c r="S413" s="186"/>
      <c r="T413" s="186"/>
      <c r="U413" s="186"/>
      <c r="V413" s="186"/>
      <c r="W413" s="186"/>
      <c r="X413" s="186"/>
      <c r="Y413" s="186"/>
      <c r="Z413" s="186"/>
    </row>
    <row r="414" spans="1:26" ht="12.75" customHeight="1" x14ac:dyDescent="0.25">
      <c r="A414" s="186"/>
      <c r="B414" s="186"/>
      <c r="C414" s="186"/>
      <c r="D414" s="186"/>
      <c r="E414" s="186"/>
      <c r="F414" s="186"/>
      <c r="G414" s="186"/>
      <c r="H414" s="186"/>
      <c r="I414" s="186"/>
      <c r="J414" s="186"/>
      <c r="K414" s="186"/>
      <c r="L414" s="186"/>
      <c r="M414" s="186"/>
      <c r="N414" s="186"/>
      <c r="O414" s="186"/>
      <c r="P414" s="186"/>
      <c r="Q414" s="186"/>
      <c r="R414" s="186"/>
      <c r="S414" s="186"/>
      <c r="T414" s="186"/>
      <c r="U414" s="186"/>
      <c r="V414" s="186"/>
      <c r="W414" s="186"/>
      <c r="X414" s="186"/>
      <c r="Y414" s="186"/>
      <c r="Z414" s="186"/>
    </row>
    <row r="415" spans="1:26" ht="12.75" customHeight="1" x14ac:dyDescent="0.25">
      <c r="A415" s="186"/>
      <c r="B415" s="186"/>
      <c r="C415" s="186"/>
      <c r="D415" s="186"/>
      <c r="E415" s="186"/>
      <c r="F415" s="186"/>
      <c r="G415" s="186"/>
      <c r="H415" s="186"/>
      <c r="I415" s="186"/>
      <c r="J415" s="186"/>
      <c r="K415" s="186"/>
      <c r="L415" s="186"/>
      <c r="M415" s="186"/>
      <c r="N415" s="186"/>
      <c r="O415" s="186"/>
      <c r="P415" s="186"/>
      <c r="Q415" s="186"/>
      <c r="R415" s="186"/>
      <c r="S415" s="186"/>
      <c r="T415" s="186"/>
      <c r="U415" s="186"/>
      <c r="V415" s="186"/>
      <c r="W415" s="186"/>
      <c r="X415" s="186"/>
      <c r="Y415" s="186"/>
      <c r="Z415" s="186"/>
    </row>
    <row r="416" spans="1:26" ht="12.75" customHeight="1" x14ac:dyDescent="0.25">
      <c r="A416" s="186"/>
      <c r="B416" s="186"/>
      <c r="C416" s="186"/>
      <c r="D416" s="186"/>
      <c r="E416" s="186"/>
      <c r="F416" s="186"/>
      <c r="G416" s="186"/>
      <c r="H416" s="186"/>
      <c r="I416" s="186"/>
      <c r="J416" s="186"/>
      <c r="K416" s="186"/>
      <c r="L416" s="186"/>
      <c r="M416" s="186"/>
      <c r="N416" s="186"/>
      <c r="O416" s="186"/>
      <c r="P416" s="186"/>
      <c r="Q416" s="186"/>
      <c r="R416" s="186"/>
      <c r="S416" s="186"/>
      <c r="T416" s="186"/>
      <c r="U416" s="186"/>
      <c r="V416" s="186"/>
      <c r="W416" s="186"/>
      <c r="X416" s="186"/>
      <c r="Y416" s="186"/>
      <c r="Z416" s="186"/>
    </row>
    <row r="417" spans="1:26" ht="12.75" customHeight="1" x14ac:dyDescent="0.25">
      <c r="A417" s="186"/>
      <c r="B417" s="186"/>
      <c r="C417" s="186"/>
      <c r="D417" s="186"/>
      <c r="E417" s="186"/>
      <c r="F417" s="186"/>
      <c r="G417" s="186"/>
      <c r="H417" s="186"/>
      <c r="I417" s="186"/>
      <c r="J417" s="186"/>
      <c r="K417" s="186"/>
      <c r="L417" s="186"/>
      <c r="M417" s="186"/>
      <c r="N417" s="186"/>
      <c r="O417" s="186"/>
      <c r="P417" s="186"/>
      <c r="Q417" s="186"/>
      <c r="R417" s="186"/>
      <c r="S417" s="186"/>
      <c r="T417" s="186"/>
      <c r="U417" s="186"/>
      <c r="V417" s="186"/>
      <c r="W417" s="186"/>
      <c r="X417" s="186"/>
      <c r="Y417" s="186"/>
      <c r="Z417" s="186"/>
    </row>
    <row r="418" spans="1:26" ht="12.75" customHeight="1" x14ac:dyDescent="0.25">
      <c r="A418" s="186"/>
      <c r="B418" s="186"/>
      <c r="C418" s="186"/>
      <c r="D418" s="186"/>
      <c r="E418" s="186"/>
      <c r="F418" s="186"/>
      <c r="G418" s="186"/>
      <c r="H418" s="186"/>
      <c r="I418" s="186"/>
      <c r="J418" s="186"/>
      <c r="K418" s="186"/>
      <c r="L418" s="186"/>
      <c r="M418" s="186"/>
      <c r="N418" s="186"/>
      <c r="O418" s="186"/>
      <c r="P418" s="186"/>
      <c r="Q418" s="186"/>
      <c r="R418" s="186"/>
      <c r="S418" s="186"/>
      <c r="T418" s="186"/>
      <c r="U418" s="186"/>
      <c r="V418" s="186"/>
      <c r="W418" s="186"/>
      <c r="X418" s="186"/>
      <c r="Y418" s="186"/>
      <c r="Z418" s="186"/>
    </row>
    <row r="419" spans="1:26" ht="12.75" customHeight="1" x14ac:dyDescent="0.25">
      <c r="A419" s="186"/>
      <c r="B419" s="186"/>
      <c r="C419" s="186"/>
      <c r="D419" s="186"/>
      <c r="E419" s="186"/>
      <c r="F419" s="186"/>
      <c r="G419" s="186"/>
      <c r="H419" s="186"/>
      <c r="I419" s="186"/>
      <c r="J419" s="186"/>
      <c r="K419" s="186"/>
      <c r="L419" s="186"/>
      <c r="M419" s="186"/>
      <c r="N419" s="186"/>
      <c r="O419" s="186"/>
      <c r="P419" s="186"/>
      <c r="Q419" s="186"/>
      <c r="R419" s="186"/>
      <c r="S419" s="186"/>
      <c r="T419" s="186"/>
      <c r="U419" s="186"/>
      <c r="V419" s="186"/>
      <c r="W419" s="186"/>
      <c r="X419" s="186"/>
      <c r="Y419" s="186"/>
      <c r="Z419" s="186"/>
    </row>
    <row r="420" spans="1:26" ht="12.75" customHeight="1" x14ac:dyDescent="0.25">
      <c r="A420" s="186"/>
      <c r="B420" s="186"/>
      <c r="C420" s="186"/>
      <c r="D420" s="186"/>
      <c r="E420" s="186"/>
      <c r="F420" s="186"/>
      <c r="G420" s="186"/>
      <c r="H420" s="186"/>
      <c r="I420" s="186"/>
      <c r="J420" s="186"/>
      <c r="K420" s="186"/>
      <c r="L420" s="186"/>
      <c r="M420" s="186"/>
      <c r="N420" s="186"/>
      <c r="O420" s="186"/>
      <c r="P420" s="186"/>
      <c r="Q420" s="186"/>
      <c r="R420" s="186"/>
      <c r="S420" s="186"/>
      <c r="T420" s="186"/>
      <c r="U420" s="186"/>
      <c r="V420" s="186"/>
      <c r="W420" s="186"/>
      <c r="X420" s="186"/>
      <c r="Y420" s="186"/>
      <c r="Z420" s="186"/>
    </row>
    <row r="421" spans="1:26" ht="12.75" customHeight="1" x14ac:dyDescent="0.25">
      <c r="A421" s="186"/>
      <c r="B421" s="186"/>
      <c r="C421" s="186"/>
      <c r="D421" s="186"/>
      <c r="E421" s="186"/>
      <c r="F421" s="186"/>
      <c r="G421" s="186"/>
      <c r="H421" s="186"/>
      <c r="I421" s="186"/>
      <c r="J421" s="186"/>
      <c r="K421" s="186"/>
      <c r="L421" s="186"/>
      <c r="M421" s="186"/>
      <c r="N421" s="186"/>
      <c r="O421" s="186"/>
      <c r="P421" s="186"/>
      <c r="Q421" s="186"/>
      <c r="R421" s="186"/>
      <c r="S421" s="186"/>
      <c r="T421" s="186"/>
      <c r="U421" s="186"/>
      <c r="V421" s="186"/>
      <c r="W421" s="186"/>
      <c r="X421" s="186"/>
      <c r="Y421" s="186"/>
      <c r="Z421" s="186"/>
    </row>
    <row r="422" spans="1:26" ht="12.75" customHeight="1" x14ac:dyDescent="0.25">
      <c r="A422" s="186"/>
      <c r="B422" s="186"/>
      <c r="C422" s="186"/>
      <c r="D422" s="186"/>
      <c r="E422" s="186"/>
      <c r="F422" s="186"/>
      <c r="G422" s="186"/>
      <c r="H422" s="186"/>
      <c r="I422" s="186"/>
      <c r="J422" s="186"/>
      <c r="K422" s="186"/>
      <c r="L422" s="186"/>
      <c r="M422" s="186"/>
      <c r="N422" s="186"/>
      <c r="O422" s="186"/>
      <c r="P422" s="186"/>
      <c r="Q422" s="186"/>
      <c r="R422" s="186"/>
      <c r="S422" s="186"/>
      <c r="T422" s="186"/>
      <c r="U422" s="186"/>
      <c r="V422" s="186"/>
      <c r="W422" s="186"/>
      <c r="X422" s="186"/>
      <c r="Y422" s="186"/>
      <c r="Z422" s="186"/>
    </row>
    <row r="423" spans="1:26" ht="12.75" customHeight="1" x14ac:dyDescent="0.25">
      <c r="A423" s="186"/>
      <c r="B423" s="186"/>
      <c r="C423" s="186"/>
      <c r="D423" s="186"/>
      <c r="E423" s="186"/>
      <c r="F423" s="186"/>
      <c r="G423" s="186"/>
      <c r="H423" s="186"/>
      <c r="I423" s="186"/>
      <c r="J423" s="186"/>
      <c r="K423" s="186"/>
      <c r="L423" s="186"/>
      <c r="M423" s="186"/>
      <c r="N423" s="186"/>
      <c r="O423" s="186"/>
      <c r="P423" s="186"/>
      <c r="Q423" s="186"/>
      <c r="R423" s="186"/>
      <c r="S423" s="186"/>
      <c r="T423" s="186"/>
      <c r="U423" s="186"/>
      <c r="V423" s="186"/>
      <c r="W423" s="186"/>
      <c r="X423" s="186"/>
      <c r="Y423" s="186"/>
      <c r="Z423" s="186"/>
    </row>
    <row r="424" spans="1:26" ht="12.75" customHeight="1" x14ac:dyDescent="0.25">
      <c r="A424" s="186"/>
      <c r="B424" s="186"/>
      <c r="C424" s="186"/>
      <c r="D424" s="186"/>
      <c r="E424" s="186"/>
      <c r="F424" s="186"/>
      <c r="G424" s="186"/>
      <c r="H424" s="186"/>
      <c r="I424" s="186"/>
      <c r="J424" s="186"/>
      <c r="K424" s="186"/>
      <c r="L424" s="186"/>
      <c r="M424" s="186"/>
      <c r="N424" s="186"/>
      <c r="O424" s="186"/>
      <c r="P424" s="186"/>
      <c r="Q424" s="186"/>
      <c r="R424" s="186"/>
      <c r="S424" s="186"/>
      <c r="T424" s="186"/>
      <c r="U424" s="186"/>
      <c r="V424" s="186"/>
      <c r="W424" s="186"/>
      <c r="X424" s="186"/>
      <c r="Y424" s="186"/>
      <c r="Z424" s="186"/>
    </row>
    <row r="425" spans="1:26" ht="12.75" customHeight="1" x14ac:dyDescent="0.25">
      <c r="A425" s="186"/>
      <c r="B425" s="186"/>
      <c r="C425" s="186"/>
      <c r="D425" s="186"/>
      <c r="E425" s="186"/>
      <c r="F425" s="186"/>
      <c r="G425" s="186"/>
      <c r="H425" s="186"/>
      <c r="I425" s="186"/>
      <c r="J425" s="186"/>
      <c r="K425" s="186"/>
      <c r="L425" s="186"/>
      <c r="M425" s="186"/>
      <c r="N425" s="186"/>
      <c r="O425" s="186"/>
      <c r="P425" s="186"/>
      <c r="Q425" s="186"/>
      <c r="R425" s="186"/>
      <c r="S425" s="186"/>
      <c r="T425" s="186"/>
      <c r="U425" s="186"/>
      <c r="V425" s="186"/>
      <c r="W425" s="186"/>
      <c r="X425" s="186"/>
      <c r="Y425" s="186"/>
      <c r="Z425" s="186"/>
    </row>
    <row r="426" spans="1:26" ht="12.75" customHeight="1" x14ac:dyDescent="0.25">
      <c r="A426" s="186"/>
      <c r="B426" s="186"/>
      <c r="C426" s="186"/>
      <c r="D426" s="186"/>
      <c r="E426" s="186"/>
      <c r="F426" s="186"/>
      <c r="G426" s="186"/>
      <c r="H426" s="186"/>
      <c r="I426" s="186"/>
      <c r="J426" s="186"/>
      <c r="K426" s="186"/>
      <c r="L426" s="186"/>
      <c r="M426" s="186"/>
      <c r="N426" s="186"/>
      <c r="O426" s="186"/>
      <c r="P426" s="186"/>
      <c r="Q426" s="186"/>
      <c r="R426" s="186"/>
      <c r="S426" s="186"/>
      <c r="T426" s="186"/>
      <c r="U426" s="186"/>
      <c r="V426" s="186"/>
      <c r="W426" s="186"/>
      <c r="X426" s="186"/>
      <c r="Y426" s="186"/>
      <c r="Z426" s="186"/>
    </row>
    <row r="427" spans="1:26" ht="12.75" customHeight="1" x14ac:dyDescent="0.25">
      <c r="A427" s="186"/>
      <c r="B427" s="186"/>
      <c r="C427" s="186"/>
      <c r="D427" s="186"/>
      <c r="E427" s="186"/>
      <c r="F427" s="186"/>
      <c r="G427" s="186"/>
      <c r="H427" s="186"/>
      <c r="I427" s="186"/>
      <c r="J427" s="186"/>
      <c r="K427" s="186"/>
      <c r="L427" s="186"/>
      <c r="M427" s="186"/>
      <c r="N427" s="186"/>
      <c r="O427" s="186"/>
      <c r="P427" s="186"/>
      <c r="Q427" s="186"/>
      <c r="R427" s="186"/>
      <c r="S427" s="186"/>
      <c r="T427" s="186"/>
      <c r="U427" s="186"/>
      <c r="V427" s="186"/>
      <c r="W427" s="186"/>
      <c r="X427" s="186"/>
      <c r="Y427" s="186"/>
      <c r="Z427" s="186"/>
    </row>
    <row r="428" spans="1:26" ht="12.75" customHeight="1" x14ac:dyDescent="0.25">
      <c r="A428" s="186"/>
      <c r="B428" s="186"/>
      <c r="C428" s="186"/>
      <c r="D428" s="186"/>
      <c r="E428" s="186"/>
      <c r="F428" s="186"/>
      <c r="G428" s="186"/>
      <c r="H428" s="186"/>
      <c r="I428" s="186"/>
      <c r="J428" s="186"/>
      <c r="K428" s="186"/>
      <c r="L428" s="186"/>
      <c r="M428" s="186"/>
      <c r="N428" s="186"/>
      <c r="O428" s="186"/>
      <c r="P428" s="186"/>
      <c r="Q428" s="186"/>
      <c r="R428" s="186"/>
      <c r="S428" s="186"/>
      <c r="T428" s="186"/>
      <c r="U428" s="186"/>
      <c r="V428" s="186"/>
      <c r="W428" s="186"/>
      <c r="X428" s="186"/>
      <c r="Y428" s="186"/>
      <c r="Z428" s="186"/>
    </row>
    <row r="429" spans="1:26" ht="12.75" customHeight="1" x14ac:dyDescent="0.25">
      <c r="A429" s="186"/>
      <c r="B429" s="186"/>
      <c r="C429" s="186"/>
      <c r="D429" s="186"/>
      <c r="E429" s="186"/>
      <c r="F429" s="186"/>
      <c r="G429" s="186"/>
      <c r="H429" s="186"/>
      <c r="I429" s="186"/>
      <c r="J429" s="186"/>
      <c r="K429" s="186"/>
      <c r="L429" s="186"/>
      <c r="M429" s="186"/>
      <c r="N429" s="186"/>
      <c r="O429" s="186"/>
      <c r="P429" s="186"/>
      <c r="Q429" s="186"/>
      <c r="R429" s="186"/>
      <c r="S429" s="186"/>
      <c r="T429" s="186"/>
      <c r="U429" s="186"/>
      <c r="V429" s="186"/>
      <c r="W429" s="186"/>
      <c r="X429" s="186"/>
      <c r="Y429" s="186"/>
      <c r="Z429" s="186"/>
    </row>
    <row r="430" spans="1:26" ht="12.75" customHeight="1" x14ac:dyDescent="0.25">
      <c r="A430" s="186"/>
      <c r="B430" s="186"/>
      <c r="C430" s="186"/>
      <c r="D430" s="186"/>
      <c r="E430" s="186"/>
      <c r="F430" s="186"/>
      <c r="G430" s="186"/>
      <c r="H430" s="186"/>
      <c r="I430" s="186"/>
      <c r="J430" s="186"/>
      <c r="K430" s="186"/>
      <c r="L430" s="186"/>
      <c r="M430" s="186"/>
      <c r="N430" s="186"/>
      <c r="O430" s="186"/>
      <c r="P430" s="186"/>
      <c r="Q430" s="186"/>
      <c r="R430" s="186"/>
      <c r="S430" s="186"/>
      <c r="T430" s="186"/>
      <c r="U430" s="186"/>
      <c r="V430" s="186"/>
      <c r="W430" s="186"/>
      <c r="X430" s="186"/>
      <c r="Y430" s="186"/>
      <c r="Z430" s="186"/>
    </row>
    <row r="431" spans="1:26" ht="12.75" customHeight="1" x14ac:dyDescent="0.25">
      <c r="A431" s="186"/>
      <c r="B431" s="186"/>
      <c r="C431" s="186"/>
      <c r="D431" s="186"/>
      <c r="E431" s="186"/>
      <c r="F431" s="186"/>
      <c r="G431" s="186"/>
      <c r="H431" s="186"/>
      <c r="I431" s="186"/>
      <c r="J431" s="186"/>
      <c r="K431" s="186"/>
      <c r="L431" s="186"/>
      <c r="M431" s="186"/>
      <c r="N431" s="186"/>
      <c r="O431" s="186"/>
      <c r="P431" s="186"/>
      <c r="Q431" s="186"/>
      <c r="R431" s="186"/>
      <c r="S431" s="186"/>
      <c r="T431" s="186"/>
      <c r="U431" s="186"/>
      <c r="V431" s="186"/>
      <c r="W431" s="186"/>
      <c r="X431" s="186"/>
      <c r="Y431" s="186"/>
      <c r="Z431" s="186"/>
    </row>
    <row r="432" spans="1:26" ht="12.75" customHeight="1" x14ac:dyDescent="0.25">
      <c r="A432" s="186"/>
      <c r="B432" s="186"/>
      <c r="C432" s="186"/>
      <c r="D432" s="186"/>
      <c r="E432" s="186"/>
      <c r="F432" s="186"/>
      <c r="G432" s="186"/>
      <c r="H432" s="186"/>
      <c r="I432" s="186"/>
      <c r="J432" s="186"/>
      <c r="K432" s="186"/>
      <c r="L432" s="186"/>
      <c r="M432" s="186"/>
      <c r="N432" s="186"/>
      <c r="O432" s="186"/>
      <c r="P432" s="186"/>
      <c r="Q432" s="186"/>
      <c r="R432" s="186"/>
      <c r="S432" s="186"/>
      <c r="T432" s="186"/>
      <c r="U432" s="186"/>
      <c r="V432" s="186"/>
      <c r="W432" s="186"/>
      <c r="X432" s="186"/>
      <c r="Y432" s="186"/>
      <c r="Z432" s="186"/>
    </row>
    <row r="433" spans="1:26" ht="12.75" customHeight="1" x14ac:dyDescent="0.25">
      <c r="A433" s="186"/>
      <c r="B433" s="186"/>
      <c r="C433" s="186"/>
      <c r="D433" s="186"/>
      <c r="E433" s="186"/>
      <c r="F433" s="186"/>
      <c r="G433" s="186"/>
      <c r="H433" s="186"/>
      <c r="I433" s="186"/>
      <c r="J433" s="186"/>
      <c r="K433" s="186"/>
      <c r="L433" s="186"/>
      <c r="M433" s="186"/>
      <c r="N433" s="186"/>
      <c r="O433" s="186"/>
      <c r="P433" s="186"/>
      <c r="Q433" s="186"/>
      <c r="R433" s="186"/>
      <c r="S433" s="186"/>
      <c r="T433" s="186"/>
      <c r="U433" s="186"/>
      <c r="V433" s="186"/>
      <c r="W433" s="186"/>
      <c r="X433" s="186"/>
      <c r="Y433" s="186"/>
      <c r="Z433" s="186"/>
    </row>
    <row r="434" spans="1:26" ht="12.75" customHeight="1" x14ac:dyDescent="0.25">
      <c r="A434" s="186"/>
      <c r="B434" s="186"/>
      <c r="C434" s="186"/>
      <c r="D434" s="186"/>
      <c r="E434" s="186"/>
      <c r="F434" s="186"/>
      <c r="G434" s="186"/>
      <c r="H434" s="186"/>
      <c r="I434" s="186"/>
      <c r="J434" s="186"/>
      <c r="K434" s="186"/>
      <c r="L434" s="186"/>
      <c r="M434" s="186"/>
      <c r="N434" s="186"/>
      <c r="O434" s="186"/>
      <c r="P434" s="186"/>
      <c r="Q434" s="186"/>
      <c r="R434" s="186"/>
      <c r="S434" s="186"/>
      <c r="T434" s="186"/>
      <c r="U434" s="186"/>
      <c r="V434" s="186"/>
      <c r="W434" s="186"/>
      <c r="X434" s="186"/>
      <c r="Y434" s="186"/>
      <c r="Z434" s="186"/>
    </row>
    <row r="435" spans="1:26" ht="12.75" customHeight="1" x14ac:dyDescent="0.25">
      <c r="A435" s="186"/>
      <c r="B435" s="186"/>
      <c r="C435" s="186"/>
      <c r="D435" s="186"/>
      <c r="E435" s="186"/>
      <c r="F435" s="186"/>
      <c r="G435" s="186"/>
      <c r="H435" s="186"/>
      <c r="I435" s="186"/>
      <c r="J435" s="186"/>
      <c r="K435" s="186"/>
      <c r="L435" s="186"/>
      <c r="M435" s="186"/>
      <c r="N435" s="186"/>
      <c r="O435" s="186"/>
      <c r="P435" s="186"/>
      <c r="Q435" s="186"/>
      <c r="R435" s="186"/>
      <c r="S435" s="186"/>
      <c r="T435" s="186"/>
      <c r="U435" s="186"/>
      <c r="V435" s="186"/>
      <c r="W435" s="186"/>
      <c r="X435" s="186"/>
      <c r="Y435" s="186"/>
      <c r="Z435" s="186"/>
    </row>
    <row r="436" spans="1:26" ht="12.75" customHeight="1" x14ac:dyDescent="0.25">
      <c r="A436" s="186"/>
      <c r="B436" s="186"/>
      <c r="C436" s="186"/>
      <c r="D436" s="186"/>
      <c r="E436" s="186"/>
      <c r="F436" s="186"/>
      <c r="G436" s="186"/>
      <c r="H436" s="186"/>
      <c r="I436" s="186"/>
      <c r="J436" s="186"/>
      <c r="K436" s="186"/>
      <c r="L436" s="186"/>
      <c r="M436" s="186"/>
      <c r="N436" s="186"/>
      <c r="O436" s="186"/>
      <c r="P436" s="186"/>
      <c r="Q436" s="186"/>
      <c r="R436" s="186"/>
      <c r="S436" s="186"/>
      <c r="T436" s="186"/>
      <c r="U436" s="186"/>
      <c r="V436" s="186"/>
      <c r="W436" s="186"/>
      <c r="X436" s="186"/>
      <c r="Y436" s="186"/>
      <c r="Z436" s="186"/>
    </row>
    <row r="437" spans="1:26" ht="12.75" customHeight="1" x14ac:dyDescent="0.25">
      <c r="A437" s="186"/>
      <c r="B437" s="186"/>
      <c r="C437" s="186"/>
      <c r="D437" s="186"/>
      <c r="E437" s="186"/>
      <c r="F437" s="186"/>
      <c r="G437" s="186"/>
      <c r="H437" s="186"/>
      <c r="I437" s="186"/>
      <c r="J437" s="186"/>
      <c r="K437" s="186"/>
      <c r="L437" s="186"/>
      <c r="M437" s="186"/>
      <c r="N437" s="186"/>
      <c r="O437" s="186"/>
      <c r="P437" s="186"/>
      <c r="Q437" s="186"/>
      <c r="R437" s="186"/>
      <c r="S437" s="186"/>
      <c r="T437" s="186"/>
      <c r="U437" s="186"/>
      <c r="V437" s="186"/>
      <c r="W437" s="186"/>
      <c r="X437" s="186"/>
      <c r="Y437" s="186"/>
      <c r="Z437" s="186"/>
    </row>
    <row r="438" spans="1:26" ht="12.75" customHeight="1" x14ac:dyDescent="0.25">
      <c r="A438" s="186"/>
      <c r="B438" s="186"/>
      <c r="C438" s="186"/>
      <c r="D438" s="186"/>
      <c r="E438" s="186"/>
      <c r="F438" s="186"/>
      <c r="G438" s="186"/>
      <c r="H438" s="186"/>
      <c r="I438" s="186"/>
      <c r="J438" s="186"/>
      <c r="K438" s="186"/>
      <c r="L438" s="186"/>
      <c r="M438" s="186"/>
      <c r="N438" s="186"/>
      <c r="O438" s="186"/>
      <c r="P438" s="186"/>
      <c r="Q438" s="186"/>
      <c r="R438" s="186"/>
      <c r="S438" s="186"/>
      <c r="T438" s="186"/>
      <c r="U438" s="186"/>
      <c r="V438" s="186"/>
      <c r="W438" s="186"/>
      <c r="X438" s="186"/>
      <c r="Y438" s="186"/>
      <c r="Z438" s="186"/>
    </row>
    <row r="439" spans="1:26" ht="12.75" customHeight="1" x14ac:dyDescent="0.25">
      <c r="A439" s="186"/>
      <c r="B439" s="186"/>
      <c r="C439" s="186"/>
      <c r="D439" s="186"/>
      <c r="E439" s="186"/>
      <c r="F439" s="186"/>
      <c r="G439" s="186"/>
      <c r="H439" s="186"/>
      <c r="I439" s="186"/>
      <c r="J439" s="186"/>
      <c r="K439" s="186"/>
      <c r="L439" s="186"/>
      <c r="M439" s="186"/>
      <c r="N439" s="186"/>
      <c r="O439" s="186"/>
      <c r="P439" s="186"/>
      <c r="Q439" s="186"/>
      <c r="R439" s="186"/>
      <c r="S439" s="186"/>
      <c r="T439" s="186"/>
      <c r="U439" s="186"/>
      <c r="V439" s="186"/>
      <c r="W439" s="186"/>
      <c r="X439" s="186"/>
      <c r="Y439" s="186"/>
      <c r="Z439" s="186"/>
    </row>
    <row r="440" spans="1:26" ht="12.75" customHeight="1" x14ac:dyDescent="0.25">
      <c r="A440" s="186"/>
      <c r="B440" s="186"/>
      <c r="C440" s="186"/>
      <c r="D440" s="186"/>
      <c r="E440" s="186"/>
      <c r="F440" s="186"/>
      <c r="G440" s="186"/>
      <c r="H440" s="186"/>
      <c r="I440" s="186"/>
      <c r="J440" s="186"/>
      <c r="K440" s="186"/>
      <c r="L440" s="186"/>
      <c r="M440" s="186"/>
      <c r="N440" s="186"/>
      <c r="O440" s="186"/>
      <c r="P440" s="186"/>
      <c r="Q440" s="186"/>
      <c r="R440" s="186"/>
      <c r="S440" s="186"/>
      <c r="T440" s="186"/>
      <c r="U440" s="186"/>
      <c r="V440" s="186"/>
      <c r="W440" s="186"/>
      <c r="X440" s="186"/>
      <c r="Y440" s="186"/>
      <c r="Z440" s="186"/>
    </row>
    <row r="441" spans="1:26" ht="12.75" customHeight="1" x14ac:dyDescent="0.25">
      <c r="A441" s="186"/>
      <c r="B441" s="186"/>
      <c r="C441" s="186"/>
      <c r="D441" s="186"/>
      <c r="E441" s="186"/>
      <c r="F441" s="186"/>
      <c r="G441" s="186"/>
      <c r="H441" s="186"/>
      <c r="I441" s="186"/>
      <c r="J441" s="186"/>
      <c r="K441" s="186"/>
      <c r="L441" s="186"/>
      <c r="M441" s="186"/>
      <c r="N441" s="186"/>
      <c r="O441" s="186"/>
      <c r="P441" s="186"/>
      <c r="Q441" s="186"/>
      <c r="R441" s="186"/>
      <c r="S441" s="186"/>
      <c r="T441" s="186"/>
      <c r="U441" s="186"/>
      <c r="V441" s="186"/>
      <c r="W441" s="186"/>
      <c r="X441" s="186"/>
      <c r="Y441" s="186"/>
      <c r="Z441" s="186"/>
    </row>
    <row r="442" spans="1:26" ht="12.75" customHeight="1" x14ac:dyDescent="0.25">
      <c r="A442" s="186"/>
      <c r="B442" s="186"/>
      <c r="C442" s="186"/>
      <c r="D442" s="186"/>
      <c r="E442" s="186"/>
      <c r="F442" s="186"/>
      <c r="G442" s="186"/>
      <c r="H442" s="186"/>
      <c r="I442" s="186"/>
      <c r="J442" s="186"/>
      <c r="K442" s="186"/>
      <c r="L442" s="186"/>
      <c r="M442" s="186"/>
      <c r="N442" s="186"/>
      <c r="O442" s="186"/>
      <c r="P442" s="186"/>
      <c r="Q442" s="186"/>
      <c r="R442" s="186"/>
      <c r="S442" s="186"/>
      <c r="T442" s="186"/>
      <c r="U442" s="186"/>
      <c r="V442" s="186"/>
      <c r="W442" s="186"/>
      <c r="X442" s="186"/>
      <c r="Y442" s="186"/>
      <c r="Z442" s="186"/>
    </row>
    <row r="443" spans="1:26" ht="12.75" customHeight="1" x14ac:dyDescent="0.25">
      <c r="A443" s="186"/>
      <c r="B443" s="186"/>
      <c r="C443" s="186"/>
      <c r="D443" s="186"/>
      <c r="E443" s="186"/>
      <c r="F443" s="186"/>
      <c r="G443" s="186"/>
      <c r="H443" s="186"/>
      <c r="I443" s="186"/>
      <c r="J443" s="186"/>
      <c r="K443" s="186"/>
      <c r="L443" s="186"/>
      <c r="M443" s="186"/>
      <c r="N443" s="186"/>
      <c r="O443" s="186"/>
      <c r="P443" s="186"/>
      <c r="Q443" s="186"/>
      <c r="R443" s="186"/>
      <c r="S443" s="186"/>
      <c r="T443" s="186"/>
      <c r="U443" s="186"/>
      <c r="V443" s="186"/>
      <c r="W443" s="186"/>
      <c r="X443" s="186"/>
      <c r="Y443" s="186"/>
      <c r="Z443" s="186"/>
    </row>
    <row r="444" spans="1:26" ht="12.75" customHeight="1" x14ac:dyDescent="0.25">
      <c r="A444" s="186"/>
      <c r="B444" s="186"/>
      <c r="C444" s="186"/>
      <c r="D444" s="186"/>
      <c r="E444" s="186"/>
      <c r="F444" s="186"/>
      <c r="G444" s="186"/>
      <c r="H444" s="186"/>
      <c r="I444" s="186"/>
      <c r="J444" s="186"/>
      <c r="K444" s="186"/>
      <c r="L444" s="186"/>
      <c r="M444" s="186"/>
      <c r="N444" s="186"/>
      <c r="O444" s="186"/>
      <c r="P444" s="186"/>
      <c r="Q444" s="186"/>
      <c r="R444" s="186"/>
      <c r="S444" s="186"/>
      <c r="T444" s="186"/>
      <c r="U444" s="186"/>
      <c r="V444" s="186"/>
      <c r="W444" s="186"/>
      <c r="X444" s="186"/>
      <c r="Y444" s="186"/>
      <c r="Z444" s="186"/>
    </row>
    <row r="445" spans="1:26" ht="12.75" customHeight="1" x14ac:dyDescent="0.25">
      <c r="A445" s="186"/>
      <c r="B445" s="186"/>
      <c r="C445" s="186"/>
      <c r="D445" s="186"/>
      <c r="E445" s="186"/>
      <c r="F445" s="186"/>
      <c r="G445" s="186"/>
      <c r="H445" s="186"/>
      <c r="I445" s="186"/>
      <c r="J445" s="186"/>
      <c r="K445" s="186"/>
      <c r="L445" s="186"/>
      <c r="M445" s="186"/>
      <c r="N445" s="186"/>
      <c r="O445" s="186"/>
      <c r="P445" s="186"/>
      <c r="Q445" s="186"/>
      <c r="R445" s="186"/>
      <c r="S445" s="186"/>
      <c r="T445" s="186"/>
      <c r="U445" s="186"/>
      <c r="V445" s="186"/>
      <c r="W445" s="186"/>
      <c r="X445" s="186"/>
      <c r="Y445" s="186"/>
      <c r="Z445" s="186"/>
    </row>
    <row r="446" spans="1:26" ht="12.75" customHeight="1" x14ac:dyDescent="0.25">
      <c r="A446" s="186"/>
      <c r="B446" s="186"/>
      <c r="C446" s="186"/>
      <c r="D446" s="186"/>
      <c r="E446" s="186"/>
      <c r="F446" s="186"/>
      <c r="G446" s="186"/>
      <c r="H446" s="186"/>
      <c r="I446" s="186"/>
      <c r="J446" s="186"/>
      <c r="K446" s="186"/>
      <c r="L446" s="186"/>
      <c r="M446" s="186"/>
      <c r="N446" s="186"/>
      <c r="O446" s="186"/>
      <c r="P446" s="186"/>
      <c r="Q446" s="186"/>
      <c r="R446" s="186"/>
      <c r="S446" s="186"/>
      <c r="T446" s="186"/>
      <c r="U446" s="186"/>
      <c r="V446" s="186"/>
      <c r="W446" s="186"/>
      <c r="X446" s="186"/>
      <c r="Y446" s="186"/>
      <c r="Z446" s="186"/>
    </row>
    <row r="447" spans="1:26" ht="12.75" customHeight="1" x14ac:dyDescent="0.25">
      <c r="A447" s="186"/>
      <c r="B447" s="186"/>
      <c r="C447" s="186"/>
      <c r="D447" s="186"/>
      <c r="E447" s="186"/>
      <c r="F447" s="186"/>
      <c r="G447" s="186"/>
      <c r="H447" s="186"/>
      <c r="I447" s="186"/>
      <c r="J447" s="186"/>
      <c r="K447" s="186"/>
      <c r="L447" s="186"/>
      <c r="M447" s="186"/>
      <c r="N447" s="186"/>
      <c r="O447" s="186"/>
      <c r="P447" s="186"/>
      <c r="Q447" s="186"/>
      <c r="R447" s="186"/>
      <c r="S447" s="186"/>
      <c r="T447" s="186"/>
      <c r="U447" s="186"/>
      <c r="V447" s="186"/>
      <c r="W447" s="186"/>
      <c r="X447" s="186"/>
      <c r="Y447" s="186"/>
      <c r="Z447" s="186"/>
    </row>
    <row r="448" spans="1:26" ht="12.75" customHeight="1" x14ac:dyDescent="0.25">
      <c r="A448" s="186"/>
      <c r="B448" s="186"/>
      <c r="C448" s="186"/>
      <c r="D448" s="186"/>
      <c r="E448" s="186"/>
      <c r="F448" s="186"/>
      <c r="G448" s="186"/>
      <c r="H448" s="186"/>
      <c r="I448" s="186"/>
      <c r="J448" s="186"/>
      <c r="K448" s="186"/>
      <c r="L448" s="186"/>
      <c r="M448" s="186"/>
      <c r="N448" s="186"/>
      <c r="O448" s="186"/>
      <c r="P448" s="186"/>
      <c r="Q448" s="186"/>
      <c r="R448" s="186"/>
      <c r="S448" s="186"/>
      <c r="T448" s="186"/>
      <c r="U448" s="186"/>
      <c r="V448" s="186"/>
      <c r="W448" s="186"/>
      <c r="X448" s="186"/>
      <c r="Y448" s="186"/>
      <c r="Z448" s="186"/>
    </row>
    <row r="449" spans="1:26" ht="12.75" customHeight="1" x14ac:dyDescent="0.25">
      <c r="A449" s="186"/>
      <c r="B449" s="186"/>
      <c r="C449" s="186"/>
      <c r="D449" s="186"/>
      <c r="E449" s="186"/>
      <c r="F449" s="186"/>
      <c r="G449" s="186"/>
      <c r="H449" s="186"/>
      <c r="I449" s="186"/>
      <c r="J449" s="186"/>
      <c r="K449" s="186"/>
      <c r="L449" s="186"/>
      <c r="M449" s="186"/>
      <c r="N449" s="186"/>
      <c r="O449" s="186"/>
      <c r="P449" s="186"/>
      <c r="Q449" s="186"/>
      <c r="R449" s="186"/>
      <c r="S449" s="186"/>
      <c r="T449" s="186"/>
      <c r="U449" s="186"/>
      <c r="V449" s="186"/>
      <c r="W449" s="186"/>
      <c r="X449" s="186"/>
      <c r="Y449" s="186"/>
      <c r="Z449" s="186"/>
    </row>
    <row r="450" spans="1:26" ht="12.75" customHeight="1" x14ac:dyDescent="0.25">
      <c r="A450" s="186"/>
      <c r="B450" s="186"/>
      <c r="C450" s="186"/>
      <c r="D450" s="186"/>
      <c r="E450" s="186"/>
      <c r="F450" s="186"/>
      <c r="G450" s="186"/>
      <c r="H450" s="186"/>
      <c r="I450" s="186"/>
      <c r="J450" s="186"/>
      <c r="K450" s="186"/>
      <c r="L450" s="186"/>
      <c r="M450" s="186"/>
      <c r="N450" s="186"/>
      <c r="O450" s="186"/>
      <c r="P450" s="186"/>
      <c r="Q450" s="186"/>
      <c r="R450" s="186"/>
      <c r="S450" s="186"/>
      <c r="T450" s="186"/>
      <c r="U450" s="186"/>
      <c r="V450" s="186"/>
      <c r="W450" s="186"/>
      <c r="X450" s="186"/>
      <c r="Y450" s="186"/>
      <c r="Z450" s="186"/>
    </row>
    <row r="451" spans="1:26" ht="12.75" customHeight="1" x14ac:dyDescent="0.25">
      <c r="A451" s="186"/>
      <c r="B451" s="186"/>
      <c r="C451" s="186"/>
      <c r="D451" s="186"/>
      <c r="E451" s="186"/>
      <c r="F451" s="186"/>
      <c r="G451" s="186"/>
      <c r="H451" s="186"/>
      <c r="I451" s="186"/>
      <c r="J451" s="186"/>
      <c r="K451" s="186"/>
      <c r="L451" s="186"/>
      <c r="M451" s="186"/>
      <c r="N451" s="186"/>
      <c r="O451" s="186"/>
      <c r="P451" s="186"/>
      <c r="Q451" s="186"/>
      <c r="R451" s="186"/>
      <c r="S451" s="186"/>
      <c r="T451" s="186"/>
      <c r="U451" s="186"/>
      <c r="V451" s="186"/>
      <c r="W451" s="186"/>
      <c r="X451" s="186"/>
      <c r="Y451" s="186"/>
      <c r="Z451" s="186"/>
    </row>
    <row r="452" spans="1:26" ht="12.75" customHeight="1" x14ac:dyDescent="0.25">
      <c r="A452" s="186"/>
      <c r="B452" s="186"/>
      <c r="C452" s="186"/>
      <c r="D452" s="186"/>
      <c r="E452" s="186"/>
      <c r="F452" s="186"/>
      <c r="G452" s="186"/>
      <c r="H452" s="186"/>
      <c r="I452" s="186"/>
      <c r="J452" s="186"/>
      <c r="K452" s="186"/>
      <c r="L452" s="186"/>
      <c r="M452" s="186"/>
      <c r="N452" s="186"/>
      <c r="O452" s="186"/>
      <c r="P452" s="186"/>
      <c r="Q452" s="186"/>
      <c r="R452" s="186"/>
      <c r="S452" s="186"/>
      <c r="T452" s="186"/>
      <c r="U452" s="186"/>
      <c r="V452" s="186"/>
      <c r="W452" s="186"/>
      <c r="X452" s="186"/>
      <c r="Y452" s="186"/>
      <c r="Z452" s="186"/>
    </row>
    <row r="453" spans="1:26" ht="12.75" customHeight="1" x14ac:dyDescent="0.25">
      <c r="A453" s="186"/>
      <c r="B453" s="186"/>
      <c r="C453" s="186"/>
      <c r="D453" s="186"/>
      <c r="E453" s="186"/>
      <c r="F453" s="186"/>
      <c r="G453" s="186"/>
      <c r="H453" s="186"/>
      <c r="I453" s="186"/>
      <c r="J453" s="186"/>
      <c r="K453" s="186"/>
      <c r="L453" s="186"/>
      <c r="M453" s="186"/>
      <c r="N453" s="186"/>
      <c r="O453" s="186"/>
      <c r="P453" s="186"/>
      <c r="Q453" s="186"/>
      <c r="R453" s="186"/>
      <c r="S453" s="186"/>
      <c r="T453" s="186"/>
      <c r="U453" s="186"/>
      <c r="V453" s="186"/>
      <c r="W453" s="186"/>
      <c r="X453" s="186"/>
      <c r="Y453" s="186"/>
      <c r="Z453" s="186"/>
    </row>
    <row r="454" spans="1:26" ht="12.75" customHeight="1" x14ac:dyDescent="0.25">
      <c r="A454" s="186"/>
      <c r="B454" s="186"/>
      <c r="C454" s="186"/>
      <c r="D454" s="186"/>
      <c r="E454" s="186"/>
      <c r="F454" s="186"/>
      <c r="G454" s="186"/>
      <c r="H454" s="186"/>
      <c r="I454" s="186"/>
      <c r="J454" s="186"/>
      <c r="K454" s="186"/>
      <c r="L454" s="186"/>
      <c r="M454" s="186"/>
      <c r="N454" s="186"/>
      <c r="O454" s="186"/>
      <c r="P454" s="186"/>
      <c r="Q454" s="186"/>
      <c r="R454" s="186"/>
      <c r="S454" s="186"/>
      <c r="T454" s="186"/>
      <c r="U454" s="186"/>
      <c r="V454" s="186"/>
      <c r="W454" s="186"/>
      <c r="X454" s="186"/>
      <c r="Y454" s="186"/>
      <c r="Z454" s="186"/>
    </row>
    <row r="455" spans="1:26" ht="12.75" customHeight="1" x14ac:dyDescent="0.25">
      <c r="A455" s="186"/>
      <c r="B455" s="186"/>
      <c r="C455" s="186"/>
      <c r="D455" s="186"/>
      <c r="E455" s="186"/>
      <c r="F455" s="186"/>
      <c r="G455" s="186"/>
      <c r="H455" s="186"/>
      <c r="I455" s="186"/>
      <c r="J455" s="186"/>
      <c r="K455" s="186"/>
      <c r="L455" s="186"/>
      <c r="M455" s="186"/>
      <c r="N455" s="186"/>
      <c r="O455" s="186"/>
      <c r="P455" s="186"/>
      <c r="Q455" s="186"/>
      <c r="R455" s="186"/>
      <c r="S455" s="186"/>
      <c r="T455" s="186"/>
      <c r="U455" s="186"/>
      <c r="V455" s="186"/>
      <c r="W455" s="186"/>
      <c r="X455" s="186"/>
      <c r="Y455" s="186"/>
      <c r="Z455" s="186"/>
    </row>
    <row r="456" spans="1:26" ht="12.75" customHeight="1" x14ac:dyDescent="0.25">
      <c r="A456" s="186"/>
      <c r="B456" s="186"/>
      <c r="C456" s="186"/>
      <c r="D456" s="186"/>
      <c r="E456" s="186"/>
      <c r="F456" s="186"/>
      <c r="G456" s="186"/>
      <c r="H456" s="186"/>
      <c r="I456" s="186"/>
      <c r="J456" s="186"/>
      <c r="K456" s="186"/>
      <c r="L456" s="186"/>
      <c r="M456" s="186"/>
      <c r="N456" s="186"/>
      <c r="O456" s="186"/>
      <c r="P456" s="186"/>
      <c r="Q456" s="186"/>
      <c r="R456" s="186"/>
      <c r="S456" s="186"/>
      <c r="T456" s="186"/>
      <c r="U456" s="186"/>
      <c r="V456" s="186"/>
      <c r="W456" s="186"/>
      <c r="X456" s="186"/>
      <c r="Y456" s="186"/>
      <c r="Z456" s="186"/>
    </row>
    <row r="457" spans="1:26" ht="12.75" customHeight="1" x14ac:dyDescent="0.25">
      <c r="A457" s="186"/>
      <c r="B457" s="186"/>
      <c r="C457" s="186"/>
      <c r="D457" s="186"/>
      <c r="E457" s="186"/>
      <c r="F457" s="186"/>
      <c r="G457" s="186"/>
      <c r="H457" s="186"/>
      <c r="I457" s="186"/>
      <c r="J457" s="186"/>
      <c r="K457" s="186"/>
      <c r="L457" s="186"/>
      <c r="M457" s="186"/>
      <c r="N457" s="186"/>
      <c r="O457" s="186"/>
      <c r="P457" s="186"/>
      <c r="Q457" s="186"/>
      <c r="R457" s="186"/>
      <c r="S457" s="186"/>
      <c r="T457" s="186"/>
      <c r="U457" s="186"/>
      <c r="V457" s="186"/>
      <c r="W457" s="186"/>
      <c r="X457" s="186"/>
      <c r="Y457" s="186"/>
      <c r="Z457" s="186"/>
    </row>
    <row r="458" spans="1:26" ht="12.75" customHeight="1" x14ac:dyDescent="0.25">
      <c r="A458" s="186"/>
      <c r="B458" s="186"/>
      <c r="C458" s="186"/>
      <c r="D458" s="186"/>
      <c r="E458" s="186"/>
      <c r="F458" s="186"/>
      <c r="G458" s="186"/>
      <c r="H458" s="186"/>
      <c r="I458" s="186"/>
      <c r="J458" s="186"/>
      <c r="K458" s="186"/>
      <c r="L458" s="186"/>
      <c r="M458" s="186"/>
      <c r="N458" s="186"/>
      <c r="O458" s="186"/>
      <c r="P458" s="186"/>
      <c r="Q458" s="186"/>
      <c r="R458" s="186"/>
      <c r="S458" s="186"/>
      <c r="T458" s="186"/>
      <c r="U458" s="186"/>
      <c r="V458" s="186"/>
      <c r="W458" s="186"/>
      <c r="X458" s="186"/>
      <c r="Y458" s="186"/>
      <c r="Z458" s="186"/>
    </row>
    <row r="459" spans="1:26" ht="12.75" customHeight="1" x14ac:dyDescent="0.25">
      <c r="A459" s="186"/>
      <c r="B459" s="186"/>
      <c r="C459" s="186"/>
      <c r="D459" s="186"/>
      <c r="E459" s="186"/>
      <c r="F459" s="186"/>
      <c r="G459" s="186"/>
      <c r="H459" s="186"/>
      <c r="I459" s="186"/>
      <c r="J459" s="186"/>
      <c r="K459" s="186"/>
      <c r="L459" s="186"/>
      <c r="M459" s="186"/>
      <c r="N459" s="186"/>
      <c r="O459" s="186"/>
      <c r="P459" s="186"/>
      <c r="Q459" s="186"/>
      <c r="R459" s="186"/>
      <c r="S459" s="186"/>
      <c r="T459" s="186"/>
      <c r="U459" s="186"/>
      <c r="V459" s="186"/>
      <c r="W459" s="186"/>
      <c r="X459" s="186"/>
      <c r="Y459" s="186"/>
      <c r="Z459" s="186"/>
    </row>
    <row r="460" spans="1:26" ht="12.75" customHeight="1" x14ac:dyDescent="0.25">
      <c r="A460" s="186"/>
      <c r="B460" s="186"/>
      <c r="C460" s="186"/>
      <c r="D460" s="186"/>
      <c r="E460" s="186"/>
      <c r="F460" s="186"/>
      <c r="G460" s="186"/>
      <c r="H460" s="186"/>
      <c r="I460" s="186"/>
      <c r="J460" s="186"/>
      <c r="K460" s="186"/>
      <c r="L460" s="186"/>
      <c r="M460" s="186"/>
      <c r="N460" s="186"/>
      <c r="O460" s="186"/>
      <c r="P460" s="186"/>
      <c r="Q460" s="186"/>
      <c r="R460" s="186"/>
      <c r="S460" s="186"/>
      <c r="T460" s="186"/>
      <c r="U460" s="186"/>
      <c r="V460" s="186"/>
      <c r="W460" s="186"/>
      <c r="X460" s="186"/>
      <c r="Y460" s="186"/>
      <c r="Z460" s="186"/>
    </row>
    <row r="461" spans="1:26" ht="12.75" customHeight="1" x14ac:dyDescent="0.25">
      <c r="A461" s="186"/>
      <c r="B461" s="186"/>
      <c r="C461" s="186"/>
      <c r="D461" s="186"/>
      <c r="E461" s="186"/>
      <c r="F461" s="186"/>
      <c r="G461" s="186"/>
      <c r="H461" s="186"/>
      <c r="I461" s="186"/>
      <c r="J461" s="186"/>
      <c r="K461" s="186"/>
      <c r="L461" s="186"/>
      <c r="M461" s="186"/>
      <c r="N461" s="186"/>
      <c r="O461" s="186"/>
      <c r="P461" s="186"/>
      <c r="Q461" s="186"/>
      <c r="R461" s="186"/>
      <c r="S461" s="186"/>
      <c r="T461" s="186"/>
      <c r="U461" s="186"/>
      <c r="V461" s="186"/>
      <c r="W461" s="186"/>
      <c r="X461" s="186"/>
      <c r="Y461" s="186"/>
      <c r="Z461" s="186"/>
    </row>
    <row r="462" spans="1:26" ht="12.75" customHeight="1" x14ac:dyDescent="0.25">
      <c r="A462" s="186"/>
      <c r="B462" s="186"/>
      <c r="C462" s="186"/>
      <c r="D462" s="186"/>
      <c r="E462" s="186"/>
      <c r="F462" s="186"/>
      <c r="G462" s="186"/>
      <c r="H462" s="186"/>
      <c r="I462" s="186"/>
      <c r="J462" s="186"/>
      <c r="K462" s="186"/>
      <c r="L462" s="186"/>
      <c r="M462" s="186"/>
      <c r="N462" s="186"/>
      <c r="O462" s="186"/>
      <c r="P462" s="186"/>
      <c r="Q462" s="186"/>
      <c r="R462" s="186"/>
      <c r="S462" s="186"/>
      <c r="T462" s="186"/>
      <c r="U462" s="186"/>
      <c r="V462" s="186"/>
      <c r="W462" s="186"/>
      <c r="X462" s="186"/>
      <c r="Y462" s="186"/>
      <c r="Z462" s="186"/>
    </row>
    <row r="463" spans="1:26" ht="12.75" customHeight="1" x14ac:dyDescent="0.25">
      <c r="A463" s="186"/>
      <c r="B463" s="186"/>
      <c r="C463" s="186"/>
      <c r="D463" s="186"/>
      <c r="E463" s="186"/>
      <c r="F463" s="186"/>
      <c r="G463" s="186"/>
      <c r="H463" s="186"/>
      <c r="I463" s="186"/>
      <c r="J463" s="186"/>
      <c r="K463" s="186"/>
      <c r="L463" s="186"/>
      <c r="M463" s="186"/>
      <c r="N463" s="186"/>
      <c r="O463" s="186"/>
      <c r="P463" s="186"/>
      <c r="Q463" s="186"/>
      <c r="R463" s="186"/>
      <c r="S463" s="186"/>
      <c r="T463" s="186"/>
      <c r="U463" s="186"/>
      <c r="V463" s="186"/>
      <c r="W463" s="186"/>
      <c r="X463" s="186"/>
      <c r="Y463" s="186"/>
      <c r="Z463" s="186"/>
    </row>
    <row r="464" spans="1:26" ht="12.75" customHeight="1" x14ac:dyDescent="0.25">
      <c r="A464" s="186"/>
      <c r="B464" s="186"/>
      <c r="C464" s="186"/>
      <c r="D464" s="186"/>
      <c r="E464" s="186"/>
      <c r="F464" s="186"/>
      <c r="G464" s="186"/>
      <c r="H464" s="186"/>
      <c r="I464" s="186"/>
      <c r="J464" s="186"/>
      <c r="K464" s="186"/>
      <c r="L464" s="186"/>
      <c r="M464" s="186"/>
      <c r="N464" s="186"/>
      <c r="O464" s="186"/>
      <c r="P464" s="186"/>
      <c r="Q464" s="186"/>
      <c r="R464" s="186"/>
      <c r="S464" s="186"/>
      <c r="T464" s="186"/>
      <c r="U464" s="186"/>
      <c r="V464" s="186"/>
      <c r="W464" s="186"/>
      <c r="X464" s="186"/>
      <c r="Y464" s="186"/>
      <c r="Z464" s="186"/>
    </row>
    <row r="465" spans="1:26" ht="12.75" customHeight="1" x14ac:dyDescent="0.25">
      <c r="A465" s="186"/>
      <c r="B465" s="186"/>
      <c r="C465" s="186"/>
      <c r="D465" s="186"/>
      <c r="E465" s="186"/>
      <c r="F465" s="186"/>
      <c r="G465" s="186"/>
      <c r="H465" s="186"/>
      <c r="I465" s="186"/>
      <c r="J465" s="186"/>
      <c r="K465" s="186"/>
      <c r="L465" s="186"/>
      <c r="M465" s="186"/>
      <c r="N465" s="186"/>
      <c r="O465" s="186"/>
      <c r="P465" s="186"/>
      <c r="Q465" s="186"/>
      <c r="R465" s="186"/>
      <c r="S465" s="186"/>
      <c r="T465" s="186"/>
      <c r="U465" s="186"/>
      <c r="V465" s="186"/>
      <c r="W465" s="186"/>
      <c r="X465" s="186"/>
      <c r="Y465" s="186"/>
      <c r="Z465" s="186"/>
    </row>
    <row r="466" spans="1:26" ht="12.75" customHeight="1" x14ac:dyDescent="0.25">
      <c r="A466" s="186"/>
      <c r="B466" s="186"/>
      <c r="C466" s="186"/>
      <c r="D466" s="186"/>
      <c r="E466" s="186"/>
      <c r="F466" s="186"/>
      <c r="G466" s="186"/>
      <c r="H466" s="186"/>
      <c r="I466" s="186"/>
      <c r="J466" s="186"/>
      <c r="K466" s="186"/>
      <c r="L466" s="186"/>
      <c r="M466" s="186"/>
      <c r="N466" s="186"/>
      <c r="O466" s="186"/>
      <c r="P466" s="186"/>
      <c r="Q466" s="186"/>
      <c r="R466" s="186"/>
      <c r="S466" s="186"/>
      <c r="T466" s="186"/>
      <c r="U466" s="186"/>
      <c r="V466" s="186"/>
      <c r="W466" s="186"/>
      <c r="X466" s="186"/>
      <c r="Y466" s="186"/>
      <c r="Z466" s="186"/>
    </row>
    <row r="467" spans="1:26" ht="12.75" customHeight="1" x14ac:dyDescent="0.25">
      <c r="A467" s="186"/>
      <c r="B467" s="186"/>
      <c r="C467" s="186"/>
      <c r="D467" s="186"/>
      <c r="E467" s="186"/>
      <c r="F467" s="186"/>
      <c r="G467" s="186"/>
      <c r="H467" s="186"/>
      <c r="I467" s="186"/>
      <c r="J467" s="186"/>
      <c r="K467" s="186"/>
      <c r="L467" s="186"/>
      <c r="M467" s="186"/>
      <c r="N467" s="186"/>
      <c r="O467" s="186"/>
      <c r="P467" s="186"/>
      <c r="Q467" s="186"/>
      <c r="R467" s="186"/>
      <c r="S467" s="186"/>
      <c r="T467" s="186"/>
      <c r="U467" s="186"/>
      <c r="V467" s="186"/>
      <c r="W467" s="186"/>
      <c r="X467" s="186"/>
      <c r="Y467" s="186"/>
      <c r="Z467" s="186"/>
    </row>
    <row r="468" spans="1:26" ht="12.75" customHeight="1" x14ac:dyDescent="0.25">
      <c r="A468" s="186"/>
      <c r="B468" s="186"/>
      <c r="C468" s="186"/>
      <c r="D468" s="186"/>
      <c r="E468" s="186"/>
      <c r="F468" s="186"/>
      <c r="G468" s="186"/>
      <c r="H468" s="186"/>
      <c r="I468" s="186"/>
      <c r="J468" s="186"/>
      <c r="K468" s="186"/>
      <c r="L468" s="186"/>
      <c r="M468" s="186"/>
      <c r="N468" s="186"/>
      <c r="O468" s="186"/>
      <c r="P468" s="186"/>
      <c r="Q468" s="186"/>
      <c r="R468" s="186"/>
      <c r="S468" s="186"/>
      <c r="T468" s="186"/>
      <c r="U468" s="186"/>
      <c r="V468" s="186"/>
      <c r="W468" s="186"/>
      <c r="X468" s="186"/>
      <c r="Y468" s="186"/>
      <c r="Z468" s="186"/>
    </row>
    <row r="469" spans="1:26" ht="12.75" customHeight="1" x14ac:dyDescent="0.25">
      <c r="A469" s="186"/>
      <c r="B469" s="186"/>
      <c r="C469" s="186"/>
      <c r="D469" s="186"/>
      <c r="E469" s="186"/>
      <c r="F469" s="186"/>
      <c r="G469" s="186"/>
      <c r="H469" s="186"/>
      <c r="I469" s="186"/>
      <c r="J469" s="186"/>
      <c r="K469" s="186"/>
      <c r="L469" s="186"/>
      <c r="M469" s="186"/>
      <c r="N469" s="186"/>
      <c r="O469" s="186"/>
      <c r="P469" s="186"/>
      <c r="Q469" s="186"/>
      <c r="R469" s="186"/>
      <c r="S469" s="186"/>
      <c r="T469" s="186"/>
      <c r="U469" s="186"/>
      <c r="V469" s="186"/>
      <c r="W469" s="186"/>
      <c r="X469" s="186"/>
      <c r="Y469" s="186"/>
      <c r="Z469" s="186"/>
    </row>
    <row r="470" spans="1:26" ht="12.75" customHeight="1" x14ac:dyDescent="0.25">
      <c r="A470" s="186"/>
      <c r="B470" s="186"/>
      <c r="C470" s="186"/>
      <c r="D470" s="186"/>
      <c r="E470" s="186"/>
      <c r="F470" s="186"/>
      <c r="G470" s="186"/>
      <c r="H470" s="186"/>
      <c r="I470" s="186"/>
      <c r="J470" s="186"/>
      <c r="K470" s="186"/>
      <c r="L470" s="186"/>
      <c r="M470" s="186"/>
      <c r="N470" s="186"/>
      <c r="O470" s="186"/>
      <c r="P470" s="186"/>
      <c r="Q470" s="186"/>
      <c r="R470" s="186"/>
      <c r="S470" s="186"/>
      <c r="T470" s="186"/>
      <c r="U470" s="186"/>
      <c r="V470" s="186"/>
      <c r="W470" s="186"/>
      <c r="X470" s="186"/>
      <c r="Y470" s="186"/>
      <c r="Z470" s="186"/>
    </row>
    <row r="471" spans="1:26" ht="12.75" customHeight="1" x14ac:dyDescent="0.25">
      <c r="A471" s="186"/>
      <c r="B471" s="186"/>
      <c r="C471" s="186"/>
      <c r="D471" s="186"/>
      <c r="E471" s="186"/>
      <c r="F471" s="186"/>
      <c r="G471" s="186"/>
      <c r="H471" s="186"/>
      <c r="I471" s="186"/>
      <c r="J471" s="186"/>
      <c r="K471" s="186"/>
      <c r="L471" s="186"/>
      <c r="M471" s="186"/>
      <c r="N471" s="186"/>
      <c r="O471" s="186"/>
      <c r="P471" s="186"/>
      <c r="Q471" s="186"/>
      <c r="R471" s="186"/>
      <c r="S471" s="186"/>
      <c r="T471" s="186"/>
      <c r="U471" s="186"/>
      <c r="V471" s="186"/>
      <c r="W471" s="186"/>
      <c r="X471" s="186"/>
      <c r="Y471" s="186"/>
      <c r="Z471" s="186"/>
    </row>
    <row r="472" spans="1:26" ht="12.75" customHeight="1" x14ac:dyDescent="0.25">
      <c r="A472" s="186"/>
      <c r="B472" s="186"/>
      <c r="C472" s="186"/>
      <c r="D472" s="186"/>
      <c r="E472" s="186"/>
      <c r="F472" s="186"/>
      <c r="G472" s="186"/>
      <c r="H472" s="186"/>
      <c r="I472" s="186"/>
      <c r="J472" s="186"/>
      <c r="K472" s="186"/>
      <c r="L472" s="186"/>
      <c r="M472" s="186"/>
      <c r="N472" s="186"/>
      <c r="O472" s="186"/>
      <c r="P472" s="186"/>
      <c r="Q472" s="186"/>
      <c r="R472" s="186"/>
      <c r="S472" s="186"/>
      <c r="T472" s="186"/>
      <c r="U472" s="186"/>
      <c r="V472" s="186"/>
      <c r="W472" s="186"/>
      <c r="X472" s="186"/>
      <c r="Y472" s="186"/>
      <c r="Z472" s="186"/>
    </row>
    <row r="473" spans="1:26" ht="12.75" customHeight="1" x14ac:dyDescent="0.25">
      <c r="A473" s="186"/>
      <c r="B473" s="186"/>
      <c r="C473" s="186"/>
      <c r="D473" s="186"/>
      <c r="E473" s="186"/>
      <c r="F473" s="186"/>
      <c r="G473" s="186"/>
      <c r="H473" s="186"/>
      <c r="I473" s="186"/>
      <c r="J473" s="186"/>
      <c r="K473" s="186"/>
      <c r="L473" s="186"/>
      <c r="M473" s="186"/>
      <c r="N473" s="186"/>
      <c r="O473" s="186"/>
      <c r="P473" s="186"/>
      <c r="Q473" s="186"/>
      <c r="R473" s="186"/>
      <c r="S473" s="186"/>
      <c r="T473" s="186"/>
      <c r="U473" s="186"/>
      <c r="V473" s="186"/>
      <c r="W473" s="186"/>
      <c r="X473" s="186"/>
      <c r="Y473" s="186"/>
      <c r="Z473" s="186"/>
    </row>
    <row r="474" spans="1:26" ht="12.75" customHeight="1" x14ac:dyDescent="0.25">
      <c r="A474" s="186"/>
      <c r="B474" s="186"/>
      <c r="C474" s="186"/>
      <c r="D474" s="186"/>
      <c r="E474" s="186"/>
      <c r="F474" s="186"/>
      <c r="G474" s="186"/>
      <c r="H474" s="186"/>
      <c r="I474" s="186"/>
      <c r="J474" s="186"/>
      <c r="K474" s="186"/>
      <c r="L474" s="186"/>
      <c r="M474" s="186"/>
      <c r="N474" s="186"/>
      <c r="O474" s="186"/>
      <c r="P474" s="186"/>
      <c r="Q474" s="186"/>
      <c r="R474" s="186"/>
      <c r="S474" s="186"/>
      <c r="T474" s="186"/>
      <c r="U474" s="186"/>
      <c r="V474" s="186"/>
      <c r="W474" s="186"/>
      <c r="X474" s="186"/>
      <c r="Y474" s="186"/>
      <c r="Z474" s="186"/>
    </row>
    <row r="475" spans="1:26" ht="12.75" customHeight="1" x14ac:dyDescent="0.25">
      <c r="A475" s="186"/>
      <c r="B475" s="186"/>
      <c r="C475" s="186"/>
      <c r="D475" s="186"/>
      <c r="E475" s="186"/>
      <c r="F475" s="186"/>
      <c r="G475" s="186"/>
      <c r="H475" s="186"/>
      <c r="I475" s="186"/>
      <c r="J475" s="186"/>
      <c r="K475" s="186"/>
      <c r="L475" s="186"/>
      <c r="M475" s="186"/>
      <c r="N475" s="186"/>
      <c r="O475" s="186"/>
      <c r="P475" s="186"/>
      <c r="Q475" s="186"/>
      <c r="R475" s="186"/>
      <c r="S475" s="186"/>
      <c r="T475" s="186"/>
      <c r="U475" s="186"/>
      <c r="V475" s="186"/>
      <c r="W475" s="186"/>
      <c r="X475" s="186"/>
      <c r="Y475" s="186"/>
      <c r="Z475" s="186"/>
    </row>
    <row r="476" spans="1:26" ht="12.75" customHeight="1" x14ac:dyDescent="0.25">
      <c r="A476" s="186"/>
      <c r="B476" s="186"/>
      <c r="C476" s="186"/>
      <c r="D476" s="186"/>
      <c r="E476" s="186"/>
      <c r="F476" s="186"/>
      <c r="G476" s="186"/>
      <c r="H476" s="186"/>
      <c r="I476" s="186"/>
      <c r="J476" s="186"/>
      <c r="K476" s="186"/>
      <c r="L476" s="186"/>
      <c r="M476" s="186"/>
      <c r="N476" s="186"/>
      <c r="O476" s="186"/>
      <c r="P476" s="186"/>
      <c r="Q476" s="186"/>
      <c r="R476" s="186"/>
      <c r="S476" s="186"/>
      <c r="T476" s="186"/>
      <c r="U476" s="186"/>
      <c r="V476" s="186"/>
      <c r="W476" s="186"/>
      <c r="X476" s="186"/>
      <c r="Y476" s="186"/>
      <c r="Z476" s="186"/>
    </row>
    <row r="477" spans="1:26" ht="12.75" customHeight="1" x14ac:dyDescent="0.25">
      <c r="A477" s="186"/>
      <c r="B477" s="186"/>
      <c r="C477" s="186"/>
      <c r="D477" s="186"/>
      <c r="E477" s="186"/>
      <c r="F477" s="186"/>
      <c r="G477" s="186"/>
      <c r="H477" s="186"/>
      <c r="I477" s="186"/>
      <c r="J477" s="186"/>
      <c r="K477" s="186"/>
      <c r="L477" s="186"/>
      <c r="M477" s="186"/>
      <c r="N477" s="186"/>
      <c r="O477" s="186"/>
      <c r="P477" s="186"/>
      <c r="Q477" s="186"/>
      <c r="R477" s="186"/>
      <c r="S477" s="186"/>
      <c r="T477" s="186"/>
      <c r="U477" s="186"/>
      <c r="V477" s="186"/>
      <c r="W477" s="186"/>
      <c r="X477" s="186"/>
      <c r="Y477" s="186"/>
      <c r="Z477" s="186"/>
    </row>
    <row r="478" spans="1:26" ht="12.75" customHeight="1" x14ac:dyDescent="0.25">
      <c r="A478" s="186"/>
      <c r="B478" s="186"/>
      <c r="C478" s="186"/>
      <c r="D478" s="186"/>
      <c r="E478" s="186"/>
      <c r="F478" s="186"/>
      <c r="G478" s="186"/>
      <c r="H478" s="186"/>
      <c r="I478" s="186"/>
      <c r="J478" s="186"/>
      <c r="K478" s="186"/>
      <c r="L478" s="186"/>
      <c r="M478" s="186"/>
      <c r="N478" s="186"/>
      <c r="O478" s="186"/>
      <c r="P478" s="186"/>
      <c r="Q478" s="186"/>
      <c r="R478" s="186"/>
      <c r="S478" s="186"/>
      <c r="T478" s="186"/>
      <c r="U478" s="186"/>
      <c r="V478" s="186"/>
      <c r="W478" s="186"/>
      <c r="X478" s="186"/>
      <c r="Y478" s="186"/>
      <c r="Z478" s="186"/>
    </row>
    <row r="479" spans="1:26" ht="12.75" customHeight="1" x14ac:dyDescent="0.25">
      <c r="A479" s="186"/>
      <c r="B479" s="186"/>
      <c r="C479" s="186"/>
      <c r="D479" s="186"/>
      <c r="E479" s="186"/>
      <c r="F479" s="186"/>
      <c r="G479" s="186"/>
      <c r="H479" s="186"/>
      <c r="I479" s="186"/>
      <c r="J479" s="186"/>
      <c r="K479" s="186"/>
      <c r="L479" s="186"/>
      <c r="M479" s="186"/>
      <c r="N479" s="186"/>
      <c r="O479" s="186"/>
      <c r="P479" s="186"/>
      <c r="Q479" s="186"/>
      <c r="R479" s="186"/>
      <c r="S479" s="186"/>
      <c r="T479" s="186"/>
      <c r="U479" s="186"/>
      <c r="V479" s="186"/>
      <c r="W479" s="186"/>
      <c r="X479" s="186"/>
      <c r="Y479" s="186"/>
      <c r="Z479" s="186"/>
    </row>
    <row r="480" spans="1:26" ht="12.75" customHeight="1" x14ac:dyDescent="0.25">
      <c r="A480" s="186"/>
      <c r="B480" s="186"/>
      <c r="C480" s="186"/>
      <c r="D480" s="186"/>
      <c r="E480" s="186"/>
      <c r="F480" s="186"/>
      <c r="G480" s="186"/>
      <c r="H480" s="186"/>
      <c r="I480" s="186"/>
      <c r="J480" s="186"/>
      <c r="K480" s="186"/>
      <c r="L480" s="186"/>
      <c r="M480" s="186"/>
      <c r="N480" s="186"/>
      <c r="O480" s="186"/>
      <c r="P480" s="186"/>
      <c r="Q480" s="186"/>
      <c r="R480" s="186"/>
      <c r="S480" s="186"/>
      <c r="T480" s="186"/>
      <c r="U480" s="186"/>
      <c r="V480" s="186"/>
      <c r="W480" s="186"/>
      <c r="X480" s="186"/>
      <c r="Y480" s="186"/>
      <c r="Z480" s="186"/>
    </row>
    <row r="481" spans="1:26" ht="12.75" customHeight="1" x14ac:dyDescent="0.25">
      <c r="A481" s="186"/>
      <c r="B481" s="186"/>
      <c r="C481" s="186"/>
      <c r="D481" s="186"/>
      <c r="E481" s="186"/>
      <c r="F481" s="186"/>
      <c r="G481" s="186"/>
      <c r="H481" s="186"/>
      <c r="I481" s="186"/>
      <c r="J481" s="186"/>
      <c r="K481" s="186"/>
      <c r="L481" s="186"/>
      <c r="M481" s="186"/>
      <c r="N481" s="186"/>
      <c r="O481" s="186"/>
      <c r="P481" s="186"/>
      <c r="Q481" s="186"/>
      <c r="R481" s="186"/>
      <c r="S481" s="186"/>
      <c r="T481" s="186"/>
      <c r="U481" s="186"/>
      <c r="V481" s="186"/>
      <c r="W481" s="186"/>
      <c r="X481" s="186"/>
      <c r="Y481" s="186"/>
      <c r="Z481" s="186"/>
    </row>
    <row r="482" spans="1:26" ht="12.75" customHeight="1" x14ac:dyDescent="0.25">
      <c r="A482" s="186"/>
      <c r="B482" s="186"/>
      <c r="C482" s="186"/>
      <c r="D482" s="186"/>
      <c r="E482" s="186"/>
      <c r="F482" s="186"/>
      <c r="G482" s="186"/>
      <c r="H482" s="186"/>
      <c r="I482" s="186"/>
      <c r="J482" s="186"/>
      <c r="K482" s="186"/>
      <c r="L482" s="186"/>
      <c r="M482" s="186"/>
      <c r="N482" s="186"/>
      <c r="O482" s="186"/>
      <c r="P482" s="186"/>
      <c r="Q482" s="186"/>
      <c r="R482" s="186"/>
      <c r="S482" s="186"/>
      <c r="T482" s="186"/>
      <c r="U482" s="186"/>
      <c r="V482" s="186"/>
      <c r="W482" s="186"/>
      <c r="X482" s="186"/>
      <c r="Y482" s="186"/>
      <c r="Z482" s="186"/>
    </row>
    <row r="483" spans="1:26" ht="12.75" customHeight="1" x14ac:dyDescent="0.25">
      <c r="A483" s="186"/>
      <c r="B483" s="186"/>
      <c r="C483" s="186"/>
      <c r="D483" s="186"/>
      <c r="E483" s="186"/>
      <c r="F483" s="186"/>
      <c r="G483" s="186"/>
      <c r="H483" s="186"/>
      <c r="I483" s="186"/>
      <c r="J483" s="186"/>
      <c r="K483" s="186"/>
      <c r="L483" s="186"/>
      <c r="M483" s="186"/>
      <c r="N483" s="186"/>
      <c r="O483" s="186"/>
      <c r="P483" s="186"/>
      <c r="Q483" s="186"/>
      <c r="R483" s="186"/>
      <c r="S483" s="186"/>
      <c r="T483" s="186"/>
      <c r="U483" s="186"/>
      <c r="V483" s="186"/>
      <c r="W483" s="186"/>
      <c r="X483" s="186"/>
      <c r="Y483" s="186"/>
      <c r="Z483" s="186"/>
    </row>
    <row r="484" spans="1:26" ht="12.75" customHeight="1" x14ac:dyDescent="0.25">
      <c r="A484" s="186"/>
      <c r="B484" s="186"/>
      <c r="C484" s="186"/>
      <c r="D484" s="186"/>
      <c r="E484" s="186"/>
      <c r="F484" s="186"/>
      <c r="G484" s="186"/>
      <c r="H484" s="186"/>
      <c r="I484" s="186"/>
      <c r="J484" s="186"/>
      <c r="K484" s="186"/>
      <c r="L484" s="186"/>
      <c r="M484" s="186"/>
      <c r="N484" s="186"/>
      <c r="O484" s="186"/>
      <c r="P484" s="186"/>
      <c r="Q484" s="186"/>
      <c r="R484" s="186"/>
      <c r="S484" s="186"/>
      <c r="T484" s="186"/>
      <c r="U484" s="186"/>
      <c r="V484" s="186"/>
      <c r="W484" s="186"/>
      <c r="X484" s="186"/>
      <c r="Y484" s="186"/>
      <c r="Z484" s="186"/>
    </row>
    <row r="485" spans="1:26" ht="12.75" customHeight="1" x14ac:dyDescent="0.25">
      <c r="A485" s="186"/>
      <c r="B485" s="186"/>
      <c r="C485" s="186"/>
      <c r="D485" s="186"/>
      <c r="E485" s="186"/>
      <c r="F485" s="186"/>
      <c r="G485" s="186"/>
      <c r="H485" s="186"/>
      <c r="I485" s="186"/>
      <c r="J485" s="186"/>
      <c r="K485" s="186"/>
      <c r="L485" s="186"/>
      <c r="M485" s="186"/>
      <c r="N485" s="186"/>
      <c r="O485" s="186"/>
      <c r="P485" s="186"/>
      <c r="Q485" s="186"/>
      <c r="R485" s="186"/>
      <c r="S485" s="186"/>
      <c r="T485" s="186"/>
      <c r="U485" s="186"/>
      <c r="V485" s="186"/>
      <c r="W485" s="186"/>
      <c r="X485" s="186"/>
      <c r="Y485" s="186"/>
      <c r="Z485" s="186"/>
    </row>
    <row r="486" spans="1:26" ht="12.75" customHeight="1" x14ac:dyDescent="0.25">
      <c r="A486" s="186"/>
      <c r="B486" s="186"/>
      <c r="C486" s="186"/>
      <c r="D486" s="186"/>
      <c r="E486" s="186"/>
      <c r="F486" s="186"/>
      <c r="G486" s="186"/>
      <c r="H486" s="186"/>
      <c r="I486" s="186"/>
      <c r="J486" s="186"/>
      <c r="K486" s="186"/>
      <c r="L486" s="186"/>
      <c r="M486" s="186"/>
      <c r="N486" s="186"/>
      <c r="O486" s="186"/>
      <c r="P486" s="186"/>
      <c r="Q486" s="186"/>
      <c r="R486" s="186"/>
      <c r="S486" s="186"/>
      <c r="T486" s="186"/>
      <c r="U486" s="186"/>
      <c r="V486" s="186"/>
      <c r="W486" s="186"/>
      <c r="X486" s="186"/>
      <c r="Y486" s="186"/>
      <c r="Z486" s="186"/>
    </row>
    <row r="487" spans="1:26" ht="12.75" customHeight="1" x14ac:dyDescent="0.25">
      <c r="A487" s="186"/>
      <c r="B487" s="186"/>
      <c r="C487" s="186"/>
      <c r="D487" s="186"/>
      <c r="E487" s="186"/>
      <c r="F487" s="186"/>
      <c r="G487" s="186"/>
      <c r="H487" s="186"/>
      <c r="I487" s="186"/>
      <c r="J487" s="186"/>
      <c r="K487" s="186"/>
      <c r="L487" s="186"/>
      <c r="M487" s="186"/>
      <c r="N487" s="186"/>
      <c r="O487" s="186"/>
      <c r="P487" s="186"/>
      <c r="Q487" s="186"/>
      <c r="R487" s="186"/>
      <c r="S487" s="186"/>
      <c r="T487" s="186"/>
      <c r="U487" s="186"/>
      <c r="V487" s="186"/>
      <c r="W487" s="186"/>
      <c r="X487" s="186"/>
      <c r="Y487" s="186"/>
      <c r="Z487" s="186"/>
    </row>
    <row r="488" spans="1:26" ht="12.75" customHeight="1" x14ac:dyDescent="0.25">
      <c r="A488" s="186"/>
      <c r="B488" s="186"/>
      <c r="C488" s="186"/>
      <c r="D488" s="186"/>
      <c r="E488" s="186"/>
      <c r="F488" s="186"/>
      <c r="G488" s="186"/>
      <c r="H488" s="186"/>
      <c r="I488" s="186"/>
      <c r="J488" s="186"/>
      <c r="K488" s="186"/>
      <c r="L488" s="186"/>
      <c r="M488" s="186"/>
      <c r="N488" s="186"/>
      <c r="O488" s="186"/>
      <c r="P488" s="186"/>
      <c r="Q488" s="186"/>
      <c r="R488" s="186"/>
      <c r="S488" s="186"/>
      <c r="T488" s="186"/>
      <c r="U488" s="186"/>
      <c r="V488" s="186"/>
      <c r="W488" s="186"/>
      <c r="X488" s="186"/>
      <c r="Y488" s="186"/>
      <c r="Z488" s="186"/>
    </row>
    <row r="489" spans="1:26" ht="12.75" customHeight="1" x14ac:dyDescent="0.25">
      <c r="A489" s="186"/>
      <c r="B489" s="186"/>
      <c r="C489" s="186"/>
      <c r="D489" s="186"/>
      <c r="E489" s="186"/>
      <c r="F489" s="186"/>
      <c r="G489" s="186"/>
      <c r="H489" s="186"/>
      <c r="I489" s="186"/>
      <c r="J489" s="186"/>
      <c r="K489" s="186"/>
      <c r="L489" s="186"/>
      <c r="M489" s="186"/>
      <c r="N489" s="186"/>
      <c r="O489" s="186"/>
      <c r="P489" s="186"/>
      <c r="Q489" s="186"/>
      <c r="R489" s="186"/>
      <c r="S489" s="186"/>
      <c r="T489" s="186"/>
      <c r="U489" s="186"/>
      <c r="V489" s="186"/>
      <c r="W489" s="186"/>
      <c r="X489" s="186"/>
      <c r="Y489" s="186"/>
      <c r="Z489" s="186"/>
    </row>
    <row r="490" spans="1:26" ht="12.75" customHeight="1" x14ac:dyDescent="0.25">
      <c r="A490" s="186"/>
      <c r="B490" s="186"/>
      <c r="C490" s="186"/>
      <c r="D490" s="186"/>
      <c r="E490" s="186"/>
      <c r="F490" s="186"/>
      <c r="G490" s="186"/>
      <c r="H490" s="186"/>
      <c r="I490" s="186"/>
      <c r="J490" s="186"/>
      <c r="K490" s="186"/>
      <c r="L490" s="186"/>
      <c r="M490" s="186"/>
      <c r="N490" s="186"/>
      <c r="O490" s="186"/>
      <c r="P490" s="186"/>
      <c r="Q490" s="186"/>
      <c r="R490" s="186"/>
      <c r="S490" s="186"/>
      <c r="T490" s="186"/>
      <c r="U490" s="186"/>
      <c r="V490" s="186"/>
      <c r="W490" s="186"/>
      <c r="X490" s="186"/>
      <c r="Y490" s="186"/>
      <c r="Z490" s="186"/>
    </row>
    <row r="491" spans="1:26" ht="12.75" customHeight="1" x14ac:dyDescent="0.25">
      <c r="A491" s="186"/>
      <c r="B491" s="186"/>
      <c r="C491" s="186"/>
      <c r="D491" s="186"/>
      <c r="E491" s="186"/>
      <c r="F491" s="186"/>
      <c r="G491" s="186"/>
      <c r="H491" s="186"/>
      <c r="I491" s="186"/>
      <c r="J491" s="186"/>
      <c r="K491" s="186"/>
      <c r="L491" s="186"/>
      <c r="M491" s="186"/>
      <c r="N491" s="186"/>
      <c r="O491" s="186"/>
      <c r="P491" s="186"/>
      <c r="Q491" s="186"/>
      <c r="R491" s="186"/>
      <c r="S491" s="186"/>
      <c r="T491" s="186"/>
      <c r="U491" s="186"/>
      <c r="V491" s="186"/>
      <c r="W491" s="186"/>
      <c r="X491" s="186"/>
      <c r="Y491" s="186"/>
      <c r="Z491" s="186"/>
    </row>
    <row r="492" spans="1:26" ht="12.75" customHeight="1" x14ac:dyDescent="0.25">
      <c r="A492" s="186"/>
      <c r="B492" s="186"/>
      <c r="C492" s="186"/>
      <c r="D492" s="186"/>
      <c r="E492" s="186"/>
      <c r="F492" s="186"/>
      <c r="G492" s="186"/>
      <c r="H492" s="186"/>
      <c r="I492" s="186"/>
      <c r="J492" s="186"/>
      <c r="K492" s="186"/>
      <c r="L492" s="186"/>
      <c r="M492" s="186"/>
      <c r="N492" s="186"/>
      <c r="O492" s="186"/>
      <c r="P492" s="186"/>
      <c r="Q492" s="186"/>
      <c r="R492" s="186"/>
      <c r="S492" s="186"/>
      <c r="T492" s="186"/>
      <c r="U492" s="186"/>
      <c r="V492" s="186"/>
      <c r="W492" s="186"/>
      <c r="X492" s="186"/>
      <c r="Y492" s="186"/>
      <c r="Z492" s="186"/>
    </row>
    <row r="493" spans="1:26" ht="12.75" customHeight="1" x14ac:dyDescent="0.25">
      <c r="A493" s="186"/>
      <c r="B493" s="186"/>
      <c r="C493" s="186"/>
      <c r="D493" s="186"/>
      <c r="E493" s="186"/>
      <c r="F493" s="186"/>
      <c r="G493" s="186"/>
      <c r="H493" s="186"/>
      <c r="I493" s="186"/>
      <c r="J493" s="186"/>
      <c r="K493" s="186"/>
      <c r="L493" s="186"/>
      <c r="M493" s="186"/>
      <c r="N493" s="186"/>
      <c r="O493" s="186"/>
      <c r="P493" s="186"/>
      <c r="Q493" s="186"/>
      <c r="R493" s="186"/>
      <c r="S493" s="186"/>
      <c r="T493" s="186"/>
      <c r="U493" s="186"/>
      <c r="V493" s="186"/>
      <c r="W493" s="186"/>
      <c r="X493" s="186"/>
      <c r="Y493" s="186"/>
      <c r="Z493" s="186"/>
    </row>
    <row r="494" spans="1:26" ht="12.75" customHeight="1" x14ac:dyDescent="0.25">
      <c r="A494" s="186"/>
      <c r="B494" s="186"/>
      <c r="C494" s="186"/>
      <c r="D494" s="186"/>
      <c r="E494" s="186"/>
      <c r="F494" s="186"/>
      <c r="G494" s="186"/>
      <c r="H494" s="186"/>
      <c r="I494" s="186"/>
      <c r="J494" s="186"/>
      <c r="K494" s="186"/>
      <c r="L494" s="186"/>
      <c r="M494" s="186"/>
      <c r="N494" s="186"/>
      <c r="O494" s="186"/>
      <c r="P494" s="186"/>
      <c r="Q494" s="186"/>
      <c r="R494" s="186"/>
      <c r="S494" s="186"/>
      <c r="T494" s="186"/>
      <c r="U494" s="186"/>
      <c r="V494" s="186"/>
      <c r="W494" s="186"/>
      <c r="X494" s="186"/>
      <c r="Y494" s="186"/>
      <c r="Z494" s="186"/>
    </row>
    <row r="495" spans="1:26" ht="12.75" customHeight="1" x14ac:dyDescent="0.25">
      <c r="A495" s="186"/>
      <c r="B495" s="186"/>
      <c r="C495" s="186"/>
      <c r="D495" s="186"/>
      <c r="E495" s="186"/>
      <c r="F495" s="186"/>
      <c r="G495" s="186"/>
      <c r="H495" s="186"/>
      <c r="I495" s="186"/>
      <c r="J495" s="186"/>
      <c r="K495" s="186"/>
      <c r="L495" s="186"/>
      <c r="M495" s="186"/>
      <c r="N495" s="186"/>
      <c r="O495" s="186"/>
      <c r="P495" s="186"/>
      <c r="Q495" s="186"/>
      <c r="R495" s="186"/>
      <c r="S495" s="186"/>
      <c r="T495" s="186"/>
      <c r="U495" s="186"/>
      <c r="V495" s="186"/>
      <c r="W495" s="186"/>
      <c r="X495" s="186"/>
      <c r="Y495" s="186"/>
      <c r="Z495" s="186"/>
    </row>
    <row r="496" spans="1:26" ht="12.75" customHeight="1" x14ac:dyDescent="0.25">
      <c r="A496" s="186"/>
      <c r="B496" s="186"/>
      <c r="C496" s="186"/>
      <c r="D496" s="186"/>
      <c r="E496" s="186"/>
      <c r="F496" s="186"/>
      <c r="G496" s="186"/>
      <c r="H496" s="186"/>
      <c r="I496" s="186"/>
      <c r="J496" s="186"/>
      <c r="K496" s="186"/>
      <c r="L496" s="186"/>
      <c r="M496" s="186"/>
      <c r="N496" s="186"/>
      <c r="O496" s="186"/>
      <c r="P496" s="186"/>
      <c r="Q496" s="186"/>
      <c r="R496" s="186"/>
      <c r="S496" s="186"/>
      <c r="T496" s="186"/>
      <c r="U496" s="186"/>
      <c r="V496" s="186"/>
      <c r="W496" s="186"/>
      <c r="X496" s="186"/>
      <c r="Y496" s="186"/>
      <c r="Z496" s="186"/>
    </row>
    <row r="497" spans="1:26" ht="12.75" customHeight="1" x14ac:dyDescent="0.25">
      <c r="A497" s="186"/>
      <c r="B497" s="186"/>
      <c r="C497" s="186"/>
      <c r="D497" s="186"/>
      <c r="E497" s="186"/>
      <c r="F497" s="186"/>
      <c r="G497" s="186"/>
      <c r="H497" s="186"/>
      <c r="I497" s="186"/>
      <c r="J497" s="186"/>
      <c r="K497" s="186"/>
      <c r="L497" s="186"/>
      <c r="M497" s="186"/>
      <c r="N497" s="186"/>
      <c r="O497" s="186"/>
      <c r="P497" s="186"/>
      <c r="Q497" s="186"/>
      <c r="R497" s="186"/>
      <c r="S497" s="186"/>
      <c r="T497" s="186"/>
      <c r="U497" s="186"/>
      <c r="V497" s="186"/>
      <c r="W497" s="186"/>
      <c r="X497" s="186"/>
      <c r="Y497" s="186"/>
      <c r="Z497" s="186"/>
    </row>
    <row r="498" spans="1:26" ht="12.75" customHeight="1" x14ac:dyDescent="0.25">
      <c r="A498" s="186"/>
      <c r="B498" s="186"/>
      <c r="C498" s="186"/>
      <c r="D498" s="186"/>
      <c r="E498" s="186"/>
      <c r="F498" s="186"/>
      <c r="G498" s="186"/>
      <c r="H498" s="186"/>
      <c r="I498" s="186"/>
      <c r="J498" s="186"/>
      <c r="K498" s="186"/>
      <c r="L498" s="186"/>
      <c r="M498" s="186"/>
      <c r="N498" s="186"/>
      <c r="O498" s="186"/>
      <c r="P498" s="186"/>
      <c r="Q498" s="186"/>
      <c r="R498" s="186"/>
      <c r="S498" s="186"/>
      <c r="T498" s="186"/>
      <c r="U498" s="186"/>
      <c r="V498" s="186"/>
      <c r="W498" s="186"/>
      <c r="X498" s="186"/>
      <c r="Y498" s="186"/>
      <c r="Z498" s="186"/>
    </row>
    <row r="499" spans="1:26" ht="12.75" customHeight="1" x14ac:dyDescent="0.25">
      <c r="A499" s="186"/>
      <c r="B499" s="186"/>
      <c r="C499" s="186"/>
      <c r="D499" s="186"/>
      <c r="E499" s="186"/>
      <c r="F499" s="186"/>
      <c r="G499" s="186"/>
      <c r="H499" s="186"/>
      <c r="I499" s="186"/>
      <c r="J499" s="186"/>
      <c r="K499" s="186"/>
      <c r="L499" s="186"/>
      <c r="M499" s="186"/>
      <c r="N499" s="186"/>
      <c r="O499" s="186"/>
      <c r="P499" s="186"/>
      <c r="Q499" s="186"/>
      <c r="R499" s="186"/>
      <c r="S499" s="186"/>
      <c r="T499" s="186"/>
      <c r="U499" s="186"/>
      <c r="V499" s="186"/>
      <c r="W499" s="186"/>
      <c r="X499" s="186"/>
      <c r="Y499" s="186"/>
      <c r="Z499" s="186"/>
    </row>
    <row r="500" spans="1:26" ht="12.75" customHeight="1" x14ac:dyDescent="0.25">
      <c r="A500" s="186"/>
      <c r="B500" s="186"/>
      <c r="C500" s="186"/>
      <c r="D500" s="186"/>
      <c r="E500" s="186"/>
      <c r="F500" s="186"/>
      <c r="G500" s="186"/>
      <c r="H500" s="186"/>
      <c r="I500" s="186"/>
      <c r="J500" s="186"/>
      <c r="K500" s="186"/>
      <c r="L500" s="186"/>
      <c r="M500" s="186"/>
      <c r="N500" s="186"/>
      <c r="O500" s="186"/>
      <c r="P500" s="186"/>
      <c r="Q500" s="186"/>
      <c r="R500" s="186"/>
      <c r="S500" s="186"/>
      <c r="T500" s="186"/>
      <c r="U500" s="186"/>
      <c r="V500" s="186"/>
      <c r="W500" s="186"/>
      <c r="X500" s="186"/>
      <c r="Y500" s="186"/>
      <c r="Z500" s="186"/>
    </row>
    <row r="501" spans="1:26" ht="12.75" customHeight="1" x14ac:dyDescent="0.25">
      <c r="A501" s="186"/>
      <c r="B501" s="186"/>
      <c r="C501" s="186"/>
      <c r="D501" s="186"/>
      <c r="E501" s="186"/>
      <c r="F501" s="186"/>
      <c r="G501" s="186"/>
      <c r="H501" s="186"/>
      <c r="I501" s="186"/>
      <c r="J501" s="186"/>
      <c r="K501" s="186"/>
      <c r="L501" s="186"/>
      <c r="M501" s="186"/>
      <c r="N501" s="186"/>
      <c r="O501" s="186"/>
      <c r="P501" s="186"/>
      <c r="Q501" s="186"/>
      <c r="R501" s="186"/>
      <c r="S501" s="186"/>
      <c r="T501" s="186"/>
      <c r="U501" s="186"/>
      <c r="V501" s="186"/>
      <c r="W501" s="186"/>
      <c r="X501" s="186"/>
      <c r="Y501" s="186"/>
      <c r="Z501" s="186"/>
    </row>
    <row r="502" spans="1:26" ht="12.75" customHeight="1" x14ac:dyDescent="0.25">
      <c r="A502" s="186"/>
      <c r="B502" s="186"/>
      <c r="C502" s="186"/>
      <c r="D502" s="186"/>
      <c r="E502" s="186"/>
      <c r="F502" s="186"/>
      <c r="G502" s="186"/>
      <c r="H502" s="186"/>
      <c r="I502" s="186"/>
      <c r="J502" s="186"/>
      <c r="K502" s="186"/>
      <c r="L502" s="186"/>
      <c r="M502" s="186"/>
      <c r="N502" s="186"/>
      <c r="O502" s="186"/>
      <c r="P502" s="186"/>
      <c r="Q502" s="186"/>
      <c r="R502" s="186"/>
      <c r="S502" s="186"/>
      <c r="T502" s="186"/>
      <c r="U502" s="186"/>
      <c r="V502" s="186"/>
      <c r="W502" s="186"/>
      <c r="X502" s="186"/>
      <c r="Y502" s="186"/>
      <c r="Z502" s="186"/>
    </row>
    <row r="503" spans="1:26" ht="12.75" customHeight="1" x14ac:dyDescent="0.25">
      <c r="A503" s="186"/>
      <c r="B503" s="186"/>
      <c r="C503" s="186"/>
      <c r="D503" s="186"/>
      <c r="E503" s="186"/>
      <c r="F503" s="186"/>
      <c r="G503" s="186"/>
      <c r="H503" s="186"/>
      <c r="I503" s="186"/>
      <c r="J503" s="186"/>
      <c r="K503" s="186"/>
      <c r="L503" s="186"/>
      <c r="M503" s="186"/>
      <c r="N503" s="186"/>
      <c r="O503" s="186"/>
      <c r="P503" s="186"/>
      <c r="Q503" s="186"/>
      <c r="R503" s="186"/>
      <c r="S503" s="186"/>
      <c r="T503" s="186"/>
      <c r="U503" s="186"/>
      <c r="V503" s="186"/>
      <c r="W503" s="186"/>
      <c r="X503" s="186"/>
      <c r="Y503" s="186"/>
      <c r="Z503" s="186"/>
    </row>
    <row r="504" spans="1:26" ht="12.75" customHeight="1" x14ac:dyDescent="0.25">
      <c r="A504" s="186"/>
      <c r="B504" s="186"/>
      <c r="C504" s="186"/>
      <c r="D504" s="186"/>
      <c r="E504" s="186"/>
      <c r="F504" s="186"/>
      <c r="G504" s="186"/>
      <c r="H504" s="186"/>
      <c r="I504" s="186"/>
      <c r="J504" s="186"/>
      <c r="K504" s="186"/>
      <c r="L504" s="186"/>
      <c r="M504" s="186"/>
      <c r="N504" s="186"/>
      <c r="O504" s="186"/>
      <c r="P504" s="186"/>
      <c r="Q504" s="186"/>
      <c r="R504" s="186"/>
      <c r="S504" s="186"/>
      <c r="T504" s="186"/>
      <c r="U504" s="186"/>
      <c r="V504" s="186"/>
      <c r="W504" s="186"/>
      <c r="X504" s="186"/>
      <c r="Y504" s="186"/>
      <c r="Z504" s="186"/>
    </row>
    <row r="505" spans="1:26" ht="12.75" customHeight="1" x14ac:dyDescent="0.25">
      <c r="A505" s="186"/>
      <c r="B505" s="186"/>
      <c r="C505" s="186"/>
      <c r="D505" s="186"/>
      <c r="E505" s="186"/>
      <c r="F505" s="186"/>
      <c r="G505" s="186"/>
      <c r="H505" s="186"/>
      <c r="I505" s="186"/>
      <c r="J505" s="186"/>
      <c r="K505" s="186"/>
      <c r="L505" s="186"/>
      <c r="M505" s="186"/>
      <c r="N505" s="186"/>
      <c r="O505" s="186"/>
      <c r="P505" s="186"/>
      <c r="Q505" s="186"/>
      <c r="R505" s="186"/>
      <c r="S505" s="186"/>
      <c r="T505" s="186"/>
      <c r="U505" s="186"/>
      <c r="V505" s="186"/>
      <c r="W505" s="186"/>
      <c r="X505" s="186"/>
      <c r="Y505" s="186"/>
      <c r="Z505" s="186"/>
    </row>
    <row r="506" spans="1:26" ht="12.75" customHeight="1" x14ac:dyDescent="0.25">
      <c r="A506" s="186"/>
      <c r="B506" s="186"/>
      <c r="C506" s="186"/>
      <c r="D506" s="186"/>
      <c r="E506" s="186"/>
      <c r="F506" s="186"/>
      <c r="G506" s="186"/>
      <c r="H506" s="186"/>
      <c r="I506" s="186"/>
      <c r="J506" s="186"/>
      <c r="K506" s="186"/>
      <c r="L506" s="186"/>
      <c r="M506" s="186"/>
      <c r="N506" s="186"/>
      <c r="O506" s="186"/>
      <c r="P506" s="186"/>
      <c r="Q506" s="186"/>
      <c r="R506" s="186"/>
      <c r="S506" s="186"/>
      <c r="T506" s="186"/>
      <c r="U506" s="186"/>
      <c r="V506" s="186"/>
      <c r="W506" s="186"/>
      <c r="X506" s="186"/>
      <c r="Y506" s="186"/>
      <c r="Z506" s="186"/>
    </row>
    <row r="507" spans="1:26" ht="12.75" customHeight="1" x14ac:dyDescent="0.25">
      <c r="A507" s="186"/>
      <c r="B507" s="186"/>
      <c r="C507" s="186"/>
      <c r="D507" s="186"/>
      <c r="E507" s="186"/>
      <c r="F507" s="186"/>
      <c r="G507" s="186"/>
      <c r="H507" s="186"/>
      <c r="I507" s="186"/>
      <c r="J507" s="186"/>
      <c r="K507" s="186"/>
      <c r="L507" s="186"/>
      <c r="M507" s="186"/>
      <c r="N507" s="186"/>
      <c r="O507" s="186"/>
      <c r="P507" s="186"/>
      <c r="Q507" s="186"/>
      <c r="R507" s="186"/>
      <c r="S507" s="186"/>
      <c r="T507" s="186"/>
      <c r="U507" s="186"/>
      <c r="V507" s="186"/>
      <c r="W507" s="186"/>
      <c r="X507" s="186"/>
      <c r="Y507" s="186"/>
      <c r="Z507" s="186"/>
    </row>
    <row r="508" spans="1:26" ht="12.75" customHeight="1" x14ac:dyDescent="0.25">
      <c r="A508" s="186"/>
      <c r="B508" s="186"/>
      <c r="C508" s="186"/>
      <c r="D508" s="186"/>
      <c r="E508" s="186"/>
      <c r="F508" s="186"/>
      <c r="G508" s="186"/>
      <c r="H508" s="186"/>
      <c r="I508" s="186"/>
      <c r="J508" s="186"/>
      <c r="K508" s="186"/>
      <c r="L508" s="186"/>
      <c r="M508" s="186"/>
      <c r="N508" s="186"/>
      <c r="O508" s="186"/>
      <c r="P508" s="186"/>
      <c r="Q508" s="186"/>
      <c r="R508" s="186"/>
      <c r="S508" s="186"/>
      <c r="T508" s="186"/>
      <c r="U508" s="186"/>
      <c r="V508" s="186"/>
      <c r="W508" s="186"/>
      <c r="X508" s="186"/>
      <c r="Y508" s="186"/>
      <c r="Z508" s="186"/>
    </row>
    <row r="509" spans="1:26" ht="12.75" customHeight="1" x14ac:dyDescent="0.25">
      <c r="A509" s="186"/>
      <c r="B509" s="186"/>
      <c r="C509" s="186"/>
      <c r="D509" s="186"/>
      <c r="E509" s="186"/>
      <c r="F509" s="186"/>
      <c r="G509" s="186"/>
      <c r="H509" s="186"/>
      <c r="I509" s="186"/>
      <c r="J509" s="186"/>
      <c r="K509" s="186"/>
      <c r="L509" s="186"/>
      <c r="M509" s="186"/>
      <c r="N509" s="186"/>
      <c r="O509" s="186"/>
      <c r="P509" s="186"/>
      <c r="Q509" s="186"/>
      <c r="R509" s="186"/>
      <c r="S509" s="186"/>
      <c r="T509" s="186"/>
      <c r="U509" s="186"/>
      <c r="V509" s="186"/>
      <c r="W509" s="186"/>
      <c r="X509" s="186"/>
      <c r="Y509" s="186"/>
      <c r="Z509" s="186"/>
    </row>
    <row r="510" spans="1:26" ht="12.75" customHeight="1" x14ac:dyDescent="0.25">
      <c r="A510" s="186"/>
      <c r="B510" s="186"/>
      <c r="C510" s="186"/>
      <c r="D510" s="186"/>
      <c r="E510" s="186"/>
      <c r="F510" s="186"/>
      <c r="G510" s="186"/>
      <c r="H510" s="186"/>
      <c r="I510" s="186"/>
      <c r="J510" s="186"/>
      <c r="K510" s="186"/>
      <c r="L510" s="186"/>
      <c r="M510" s="186"/>
      <c r="N510" s="186"/>
      <c r="O510" s="186"/>
      <c r="P510" s="186"/>
      <c r="Q510" s="186"/>
      <c r="R510" s="186"/>
      <c r="S510" s="186"/>
      <c r="T510" s="186"/>
      <c r="U510" s="186"/>
      <c r="V510" s="186"/>
      <c r="W510" s="186"/>
      <c r="X510" s="186"/>
      <c r="Y510" s="186"/>
      <c r="Z510" s="186"/>
    </row>
    <row r="511" spans="1:26" ht="12.75" customHeight="1" x14ac:dyDescent="0.25">
      <c r="A511" s="186"/>
      <c r="B511" s="186"/>
      <c r="C511" s="186"/>
      <c r="D511" s="186"/>
      <c r="E511" s="186"/>
      <c r="F511" s="186"/>
      <c r="G511" s="186"/>
      <c r="H511" s="186"/>
      <c r="I511" s="186"/>
      <c r="J511" s="186"/>
      <c r="K511" s="186"/>
      <c r="L511" s="186"/>
      <c r="M511" s="186"/>
      <c r="N511" s="186"/>
      <c r="O511" s="186"/>
      <c r="P511" s="186"/>
      <c r="Q511" s="186"/>
      <c r="R511" s="186"/>
      <c r="S511" s="186"/>
      <c r="T511" s="186"/>
      <c r="U511" s="186"/>
      <c r="V511" s="186"/>
      <c r="W511" s="186"/>
      <c r="X511" s="186"/>
      <c r="Y511" s="186"/>
      <c r="Z511" s="186"/>
    </row>
    <row r="512" spans="1:26" ht="12.75" customHeight="1" x14ac:dyDescent="0.25">
      <c r="A512" s="186"/>
      <c r="B512" s="186"/>
      <c r="C512" s="186"/>
      <c r="D512" s="186"/>
      <c r="E512" s="186"/>
      <c r="F512" s="186"/>
      <c r="G512" s="186"/>
      <c r="H512" s="186"/>
      <c r="I512" s="186"/>
      <c r="J512" s="186"/>
      <c r="K512" s="186"/>
      <c r="L512" s="186"/>
      <c r="M512" s="186"/>
      <c r="N512" s="186"/>
      <c r="O512" s="186"/>
      <c r="P512" s="186"/>
      <c r="Q512" s="186"/>
      <c r="R512" s="186"/>
      <c r="S512" s="186"/>
      <c r="T512" s="186"/>
      <c r="U512" s="186"/>
      <c r="V512" s="186"/>
      <c r="W512" s="186"/>
      <c r="X512" s="186"/>
      <c r="Y512" s="186"/>
      <c r="Z512" s="186"/>
    </row>
    <row r="513" spans="1:26" ht="12.75" customHeight="1" x14ac:dyDescent="0.25">
      <c r="A513" s="186"/>
      <c r="B513" s="186"/>
      <c r="C513" s="186"/>
      <c r="D513" s="186"/>
      <c r="E513" s="186"/>
      <c r="F513" s="186"/>
      <c r="G513" s="186"/>
      <c r="H513" s="186"/>
      <c r="I513" s="186"/>
      <c r="J513" s="186"/>
      <c r="K513" s="186"/>
      <c r="L513" s="186"/>
      <c r="M513" s="186"/>
      <c r="N513" s="186"/>
      <c r="O513" s="186"/>
      <c r="P513" s="186"/>
      <c r="Q513" s="186"/>
      <c r="R513" s="186"/>
      <c r="S513" s="186"/>
      <c r="T513" s="186"/>
      <c r="U513" s="186"/>
      <c r="V513" s="186"/>
      <c r="W513" s="186"/>
      <c r="X513" s="186"/>
      <c r="Y513" s="186"/>
      <c r="Z513" s="186"/>
    </row>
    <row r="514" spans="1:26" ht="12.75" customHeight="1" x14ac:dyDescent="0.25">
      <c r="A514" s="186"/>
      <c r="B514" s="186"/>
      <c r="C514" s="186"/>
      <c r="D514" s="186"/>
      <c r="E514" s="186"/>
      <c r="F514" s="186"/>
      <c r="G514" s="186"/>
      <c r="H514" s="186"/>
      <c r="I514" s="186"/>
      <c r="J514" s="186"/>
      <c r="K514" s="186"/>
      <c r="L514" s="186"/>
      <c r="M514" s="186"/>
      <c r="N514" s="186"/>
      <c r="O514" s="186"/>
      <c r="P514" s="186"/>
      <c r="Q514" s="186"/>
      <c r="R514" s="186"/>
      <c r="S514" s="186"/>
      <c r="T514" s="186"/>
      <c r="U514" s="186"/>
      <c r="V514" s="186"/>
      <c r="W514" s="186"/>
      <c r="X514" s="186"/>
      <c r="Y514" s="186"/>
      <c r="Z514" s="186"/>
    </row>
    <row r="515" spans="1:26" ht="12.75" customHeight="1" x14ac:dyDescent="0.25">
      <c r="A515" s="186"/>
      <c r="B515" s="186"/>
      <c r="C515" s="186"/>
      <c r="D515" s="186"/>
      <c r="E515" s="186"/>
      <c r="F515" s="186"/>
      <c r="G515" s="186"/>
      <c r="H515" s="186"/>
      <c r="I515" s="186"/>
      <c r="J515" s="186"/>
      <c r="K515" s="186"/>
      <c r="L515" s="186"/>
      <c r="M515" s="186"/>
      <c r="N515" s="186"/>
      <c r="O515" s="186"/>
      <c r="P515" s="186"/>
      <c r="Q515" s="186"/>
      <c r="R515" s="186"/>
      <c r="S515" s="186"/>
      <c r="T515" s="186"/>
      <c r="U515" s="186"/>
      <c r="V515" s="186"/>
      <c r="W515" s="186"/>
      <c r="X515" s="186"/>
      <c r="Y515" s="186"/>
      <c r="Z515" s="186"/>
    </row>
    <row r="516" spans="1:26" ht="12.75" customHeight="1" x14ac:dyDescent="0.25">
      <c r="A516" s="186"/>
      <c r="B516" s="186"/>
      <c r="C516" s="186"/>
      <c r="D516" s="186"/>
      <c r="E516" s="186"/>
      <c r="F516" s="186"/>
      <c r="G516" s="186"/>
      <c r="H516" s="186"/>
      <c r="I516" s="186"/>
      <c r="J516" s="186"/>
      <c r="K516" s="186"/>
      <c r="L516" s="186"/>
      <c r="M516" s="186"/>
      <c r="N516" s="186"/>
      <c r="O516" s="186"/>
      <c r="P516" s="186"/>
      <c r="Q516" s="186"/>
      <c r="R516" s="186"/>
      <c r="S516" s="186"/>
      <c r="T516" s="186"/>
      <c r="U516" s="186"/>
      <c r="V516" s="186"/>
      <c r="W516" s="186"/>
      <c r="X516" s="186"/>
      <c r="Y516" s="186"/>
      <c r="Z516" s="186"/>
    </row>
    <row r="517" spans="1:26" ht="12.75" customHeight="1" x14ac:dyDescent="0.25">
      <c r="A517" s="186"/>
      <c r="B517" s="186"/>
      <c r="C517" s="186"/>
      <c r="D517" s="186"/>
      <c r="E517" s="186"/>
      <c r="F517" s="186"/>
      <c r="G517" s="186"/>
      <c r="H517" s="186"/>
      <c r="I517" s="186"/>
      <c r="J517" s="186"/>
      <c r="K517" s="186"/>
      <c r="L517" s="186"/>
      <c r="M517" s="186"/>
      <c r="N517" s="186"/>
      <c r="O517" s="186"/>
      <c r="P517" s="186"/>
      <c r="Q517" s="186"/>
      <c r="R517" s="186"/>
      <c r="S517" s="186"/>
      <c r="T517" s="186"/>
      <c r="U517" s="186"/>
      <c r="V517" s="186"/>
      <c r="W517" s="186"/>
      <c r="X517" s="186"/>
      <c r="Y517" s="186"/>
      <c r="Z517" s="186"/>
    </row>
    <row r="518" spans="1:26" ht="12.75" customHeight="1" x14ac:dyDescent="0.25">
      <c r="A518" s="186"/>
      <c r="B518" s="186"/>
      <c r="C518" s="186"/>
      <c r="D518" s="186"/>
      <c r="E518" s="186"/>
      <c r="F518" s="186"/>
      <c r="G518" s="186"/>
      <c r="H518" s="186"/>
      <c r="I518" s="186"/>
      <c r="J518" s="186"/>
      <c r="K518" s="186"/>
      <c r="L518" s="186"/>
      <c r="M518" s="186"/>
      <c r="N518" s="186"/>
      <c r="O518" s="186"/>
      <c r="P518" s="186"/>
      <c r="Q518" s="186"/>
      <c r="R518" s="186"/>
      <c r="S518" s="186"/>
      <c r="T518" s="186"/>
      <c r="U518" s="186"/>
      <c r="V518" s="186"/>
      <c r="W518" s="186"/>
      <c r="X518" s="186"/>
      <c r="Y518" s="186"/>
      <c r="Z518" s="186"/>
    </row>
    <row r="519" spans="1:26" ht="12.75" customHeight="1" x14ac:dyDescent="0.25">
      <c r="A519" s="186"/>
      <c r="B519" s="186"/>
      <c r="C519" s="186"/>
      <c r="D519" s="186"/>
      <c r="E519" s="186"/>
      <c r="F519" s="186"/>
      <c r="G519" s="186"/>
      <c r="H519" s="186"/>
      <c r="I519" s="186"/>
      <c r="J519" s="186"/>
      <c r="K519" s="186"/>
      <c r="L519" s="186"/>
      <c r="M519" s="186"/>
      <c r="N519" s="186"/>
      <c r="O519" s="186"/>
      <c r="P519" s="186"/>
      <c r="Q519" s="186"/>
      <c r="R519" s="186"/>
      <c r="S519" s="186"/>
      <c r="T519" s="186"/>
      <c r="U519" s="186"/>
      <c r="V519" s="186"/>
      <c r="W519" s="186"/>
      <c r="X519" s="186"/>
      <c r="Y519" s="186"/>
      <c r="Z519" s="186"/>
    </row>
    <row r="520" spans="1:26" ht="12.75" customHeight="1" x14ac:dyDescent="0.25">
      <c r="A520" s="186"/>
      <c r="B520" s="186"/>
      <c r="C520" s="186"/>
      <c r="D520" s="186"/>
      <c r="E520" s="186"/>
      <c r="F520" s="186"/>
      <c r="G520" s="186"/>
      <c r="H520" s="186"/>
      <c r="I520" s="186"/>
      <c r="J520" s="186"/>
      <c r="K520" s="186"/>
      <c r="L520" s="186"/>
      <c r="M520" s="186"/>
      <c r="N520" s="186"/>
      <c r="O520" s="186"/>
      <c r="P520" s="186"/>
      <c r="Q520" s="186"/>
      <c r="R520" s="186"/>
      <c r="S520" s="186"/>
      <c r="T520" s="186"/>
      <c r="U520" s="186"/>
      <c r="V520" s="186"/>
      <c r="W520" s="186"/>
      <c r="X520" s="186"/>
      <c r="Y520" s="186"/>
      <c r="Z520" s="186"/>
    </row>
    <row r="521" spans="1:26" ht="12.75" customHeight="1" x14ac:dyDescent="0.25">
      <c r="A521" s="186"/>
      <c r="B521" s="186"/>
      <c r="C521" s="186"/>
      <c r="D521" s="186"/>
      <c r="E521" s="186"/>
      <c r="F521" s="186"/>
      <c r="G521" s="186"/>
      <c r="H521" s="186"/>
      <c r="I521" s="186"/>
      <c r="J521" s="186"/>
      <c r="K521" s="186"/>
      <c r="L521" s="186"/>
      <c r="M521" s="186"/>
      <c r="N521" s="186"/>
      <c r="O521" s="186"/>
      <c r="P521" s="186"/>
      <c r="Q521" s="186"/>
      <c r="R521" s="186"/>
      <c r="S521" s="186"/>
      <c r="T521" s="186"/>
      <c r="U521" s="186"/>
      <c r="V521" s="186"/>
      <c r="W521" s="186"/>
      <c r="X521" s="186"/>
      <c r="Y521" s="186"/>
      <c r="Z521" s="186"/>
    </row>
    <row r="522" spans="1:26" ht="12.75" customHeight="1" x14ac:dyDescent="0.25">
      <c r="A522" s="186"/>
      <c r="B522" s="186"/>
      <c r="C522" s="186"/>
      <c r="D522" s="186"/>
      <c r="E522" s="186"/>
      <c r="F522" s="186"/>
      <c r="G522" s="186"/>
      <c r="H522" s="186"/>
      <c r="I522" s="186"/>
      <c r="J522" s="186"/>
      <c r="K522" s="186"/>
      <c r="L522" s="186"/>
      <c r="M522" s="186"/>
      <c r="N522" s="186"/>
      <c r="O522" s="186"/>
      <c r="P522" s="186"/>
      <c r="Q522" s="186"/>
      <c r="R522" s="186"/>
      <c r="S522" s="186"/>
      <c r="T522" s="186"/>
      <c r="U522" s="186"/>
      <c r="V522" s="186"/>
      <c r="W522" s="186"/>
      <c r="X522" s="186"/>
      <c r="Y522" s="186"/>
      <c r="Z522" s="186"/>
    </row>
    <row r="523" spans="1:26" ht="12.75" customHeight="1" x14ac:dyDescent="0.25">
      <c r="A523" s="186"/>
      <c r="B523" s="186"/>
      <c r="C523" s="186"/>
      <c r="D523" s="186"/>
      <c r="E523" s="186"/>
      <c r="F523" s="186"/>
      <c r="G523" s="186"/>
      <c r="H523" s="186"/>
      <c r="I523" s="186"/>
      <c r="J523" s="186"/>
      <c r="K523" s="186"/>
      <c r="L523" s="186"/>
      <c r="M523" s="186"/>
      <c r="N523" s="186"/>
      <c r="O523" s="186"/>
      <c r="P523" s="186"/>
      <c r="Q523" s="186"/>
      <c r="R523" s="186"/>
      <c r="S523" s="186"/>
      <c r="T523" s="186"/>
      <c r="U523" s="186"/>
      <c r="V523" s="186"/>
      <c r="W523" s="186"/>
      <c r="X523" s="186"/>
      <c r="Y523" s="186"/>
      <c r="Z523" s="186"/>
    </row>
    <row r="524" spans="1:26" ht="12.75" customHeight="1" x14ac:dyDescent="0.25">
      <c r="A524" s="186"/>
      <c r="B524" s="186"/>
      <c r="C524" s="186"/>
      <c r="D524" s="186"/>
      <c r="E524" s="186"/>
      <c r="F524" s="186"/>
      <c r="G524" s="186"/>
      <c r="H524" s="186"/>
      <c r="I524" s="186"/>
      <c r="J524" s="186"/>
      <c r="K524" s="186"/>
      <c r="L524" s="186"/>
      <c r="M524" s="186"/>
      <c r="N524" s="186"/>
      <c r="O524" s="186"/>
      <c r="P524" s="186"/>
      <c r="Q524" s="186"/>
      <c r="R524" s="186"/>
      <c r="S524" s="186"/>
      <c r="T524" s="186"/>
      <c r="U524" s="186"/>
      <c r="V524" s="186"/>
      <c r="W524" s="186"/>
      <c r="X524" s="186"/>
      <c r="Y524" s="186"/>
      <c r="Z524" s="186"/>
    </row>
    <row r="525" spans="1:26" ht="12.75" customHeight="1" x14ac:dyDescent="0.25">
      <c r="A525" s="186"/>
      <c r="B525" s="186"/>
      <c r="C525" s="186"/>
      <c r="D525" s="186"/>
      <c r="E525" s="186"/>
      <c r="F525" s="186"/>
      <c r="G525" s="186"/>
      <c r="H525" s="186"/>
      <c r="I525" s="186"/>
      <c r="J525" s="186"/>
      <c r="K525" s="186"/>
      <c r="L525" s="186"/>
      <c r="M525" s="186"/>
      <c r="N525" s="186"/>
      <c r="O525" s="186"/>
      <c r="P525" s="186"/>
      <c r="Q525" s="186"/>
      <c r="R525" s="186"/>
      <c r="S525" s="186"/>
      <c r="T525" s="186"/>
      <c r="U525" s="186"/>
      <c r="V525" s="186"/>
      <c r="W525" s="186"/>
      <c r="X525" s="186"/>
      <c r="Y525" s="186"/>
      <c r="Z525" s="186"/>
    </row>
    <row r="526" spans="1:26" ht="12.75" customHeight="1" x14ac:dyDescent="0.25">
      <c r="A526" s="186"/>
      <c r="B526" s="186"/>
      <c r="C526" s="186"/>
      <c r="D526" s="186"/>
      <c r="E526" s="186"/>
      <c r="F526" s="186"/>
      <c r="G526" s="186"/>
      <c r="H526" s="186"/>
      <c r="I526" s="186"/>
      <c r="J526" s="186"/>
      <c r="K526" s="186"/>
      <c r="L526" s="186"/>
      <c r="M526" s="186"/>
      <c r="N526" s="186"/>
      <c r="O526" s="186"/>
      <c r="P526" s="186"/>
      <c r="Q526" s="186"/>
      <c r="R526" s="186"/>
      <c r="S526" s="186"/>
      <c r="T526" s="186"/>
      <c r="U526" s="186"/>
      <c r="V526" s="186"/>
      <c r="W526" s="186"/>
      <c r="X526" s="186"/>
      <c r="Y526" s="186"/>
      <c r="Z526" s="186"/>
    </row>
    <row r="527" spans="1:26" ht="12.75" customHeight="1" x14ac:dyDescent="0.25">
      <c r="A527" s="186"/>
      <c r="B527" s="186"/>
      <c r="C527" s="186"/>
      <c r="D527" s="186"/>
      <c r="E527" s="186"/>
      <c r="F527" s="186"/>
      <c r="G527" s="186"/>
      <c r="H527" s="186"/>
      <c r="I527" s="186"/>
      <c r="J527" s="186"/>
      <c r="K527" s="186"/>
      <c r="L527" s="186"/>
      <c r="M527" s="186"/>
      <c r="N527" s="186"/>
      <c r="O527" s="186"/>
      <c r="P527" s="186"/>
      <c r="Q527" s="186"/>
      <c r="R527" s="186"/>
      <c r="S527" s="186"/>
      <c r="T527" s="186"/>
      <c r="U527" s="186"/>
      <c r="V527" s="186"/>
      <c r="W527" s="186"/>
      <c r="X527" s="186"/>
      <c r="Y527" s="186"/>
      <c r="Z527" s="186"/>
    </row>
    <row r="528" spans="1:26" ht="12.75" customHeight="1" x14ac:dyDescent="0.25">
      <c r="A528" s="186"/>
      <c r="B528" s="186"/>
      <c r="C528" s="186"/>
      <c r="D528" s="186"/>
      <c r="E528" s="186"/>
      <c r="F528" s="186"/>
      <c r="G528" s="186"/>
      <c r="H528" s="186"/>
      <c r="I528" s="186"/>
      <c r="J528" s="186"/>
      <c r="K528" s="186"/>
      <c r="L528" s="186"/>
      <c r="M528" s="186"/>
      <c r="N528" s="186"/>
      <c r="O528" s="186"/>
      <c r="P528" s="186"/>
      <c r="Q528" s="186"/>
      <c r="R528" s="186"/>
      <c r="S528" s="186"/>
      <c r="T528" s="186"/>
      <c r="U528" s="186"/>
      <c r="V528" s="186"/>
      <c r="W528" s="186"/>
      <c r="X528" s="186"/>
      <c r="Y528" s="186"/>
      <c r="Z528" s="186"/>
    </row>
    <row r="529" spans="1:26" ht="12.75" customHeight="1" x14ac:dyDescent="0.25">
      <c r="A529" s="186"/>
      <c r="B529" s="186"/>
      <c r="C529" s="186"/>
      <c r="D529" s="186"/>
      <c r="E529" s="186"/>
      <c r="F529" s="186"/>
      <c r="G529" s="186"/>
      <c r="H529" s="186"/>
      <c r="I529" s="186"/>
      <c r="J529" s="186"/>
      <c r="K529" s="186"/>
      <c r="L529" s="186"/>
      <c r="M529" s="186"/>
      <c r="N529" s="186"/>
      <c r="O529" s="186"/>
      <c r="P529" s="186"/>
      <c r="Q529" s="186"/>
      <c r="R529" s="186"/>
      <c r="S529" s="186"/>
      <c r="T529" s="186"/>
      <c r="U529" s="186"/>
      <c r="V529" s="186"/>
      <c r="W529" s="186"/>
      <c r="X529" s="186"/>
      <c r="Y529" s="186"/>
      <c r="Z529" s="186"/>
    </row>
    <row r="530" spans="1:26" ht="12.75" customHeight="1" x14ac:dyDescent="0.25">
      <c r="A530" s="186"/>
      <c r="B530" s="186"/>
      <c r="C530" s="186"/>
      <c r="D530" s="186"/>
      <c r="E530" s="186"/>
      <c r="F530" s="186"/>
      <c r="G530" s="186"/>
      <c r="H530" s="186"/>
      <c r="I530" s="186"/>
      <c r="J530" s="186"/>
      <c r="K530" s="186"/>
      <c r="L530" s="186"/>
      <c r="M530" s="186"/>
      <c r="N530" s="186"/>
      <c r="O530" s="186"/>
      <c r="P530" s="186"/>
      <c r="Q530" s="186"/>
      <c r="R530" s="186"/>
      <c r="S530" s="186"/>
      <c r="T530" s="186"/>
      <c r="U530" s="186"/>
      <c r="V530" s="186"/>
      <c r="W530" s="186"/>
      <c r="X530" s="186"/>
      <c r="Y530" s="186"/>
      <c r="Z530" s="186"/>
    </row>
    <row r="531" spans="1:26" ht="12.75" customHeight="1" x14ac:dyDescent="0.25">
      <c r="A531" s="186"/>
      <c r="B531" s="186"/>
      <c r="C531" s="186"/>
      <c r="D531" s="186"/>
      <c r="E531" s="186"/>
      <c r="F531" s="186"/>
      <c r="G531" s="186"/>
      <c r="H531" s="186"/>
      <c r="I531" s="186"/>
      <c r="J531" s="186"/>
      <c r="K531" s="186"/>
      <c r="L531" s="186"/>
      <c r="M531" s="186"/>
      <c r="N531" s="186"/>
      <c r="O531" s="186"/>
      <c r="P531" s="186"/>
      <c r="Q531" s="186"/>
      <c r="R531" s="186"/>
      <c r="S531" s="186"/>
      <c r="T531" s="186"/>
      <c r="U531" s="186"/>
      <c r="V531" s="186"/>
      <c r="W531" s="186"/>
      <c r="X531" s="186"/>
      <c r="Y531" s="186"/>
      <c r="Z531" s="186"/>
    </row>
    <row r="532" spans="1:26" ht="12.75" customHeight="1" x14ac:dyDescent="0.25">
      <c r="A532" s="186"/>
      <c r="B532" s="186"/>
      <c r="C532" s="186"/>
      <c r="D532" s="186"/>
      <c r="E532" s="186"/>
      <c r="F532" s="186"/>
      <c r="G532" s="186"/>
      <c r="H532" s="186"/>
      <c r="I532" s="186"/>
      <c r="J532" s="186"/>
      <c r="K532" s="186"/>
      <c r="L532" s="186"/>
      <c r="M532" s="186"/>
      <c r="N532" s="186"/>
      <c r="O532" s="186"/>
      <c r="P532" s="186"/>
      <c r="Q532" s="186"/>
      <c r="R532" s="186"/>
      <c r="S532" s="186"/>
      <c r="T532" s="186"/>
      <c r="U532" s="186"/>
      <c r="V532" s="186"/>
      <c r="W532" s="186"/>
      <c r="X532" s="186"/>
      <c r="Y532" s="186"/>
      <c r="Z532" s="186"/>
    </row>
    <row r="533" spans="1:26" ht="12.75" customHeight="1" x14ac:dyDescent="0.25">
      <c r="A533" s="186"/>
      <c r="B533" s="186"/>
      <c r="C533" s="186"/>
      <c r="D533" s="186"/>
      <c r="E533" s="186"/>
      <c r="F533" s="186"/>
      <c r="G533" s="186"/>
      <c r="H533" s="186"/>
      <c r="I533" s="186"/>
      <c r="J533" s="186"/>
      <c r="K533" s="186"/>
      <c r="L533" s="186"/>
      <c r="M533" s="186"/>
      <c r="N533" s="186"/>
      <c r="O533" s="186"/>
      <c r="P533" s="186"/>
      <c r="Q533" s="186"/>
      <c r="R533" s="186"/>
      <c r="S533" s="186"/>
      <c r="T533" s="186"/>
      <c r="U533" s="186"/>
      <c r="V533" s="186"/>
      <c r="W533" s="186"/>
      <c r="X533" s="186"/>
      <c r="Y533" s="186"/>
      <c r="Z533" s="186"/>
    </row>
    <row r="534" spans="1:26" ht="12.75" customHeight="1" x14ac:dyDescent="0.25">
      <c r="A534" s="186"/>
      <c r="B534" s="186"/>
      <c r="C534" s="186"/>
      <c r="D534" s="186"/>
      <c r="E534" s="186"/>
      <c r="F534" s="186"/>
      <c r="G534" s="186"/>
      <c r="H534" s="186"/>
      <c r="I534" s="186"/>
      <c r="J534" s="186"/>
      <c r="K534" s="186"/>
      <c r="L534" s="186"/>
      <c r="M534" s="186"/>
      <c r="N534" s="186"/>
      <c r="O534" s="186"/>
      <c r="P534" s="186"/>
      <c r="Q534" s="186"/>
      <c r="R534" s="186"/>
      <c r="S534" s="186"/>
      <c r="T534" s="186"/>
      <c r="U534" s="186"/>
      <c r="V534" s="186"/>
      <c r="W534" s="186"/>
      <c r="X534" s="186"/>
      <c r="Y534" s="186"/>
      <c r="Z534" s="186"/>
    </row>
    <row r="535" spans="1:26" ht="12.75" customHeight="1" x14ac:dyDescent="0.25">
      <c r="A535" s="186"/>
      <c r="B535" s="186"/>
      <c r="C535" s="186"/>
      <c r="D535" s="186"/>
      <c r="E535" s="186"/>
      <c r="F535" s="186"/>
      <c r="G535" s="186"/>
      <c r="H535" s="186"/>
      <c r="I535" s="186"/>
      <c r="J535" s="186"/>
      <c r="K535" s="186"/>
      <c r="L535" s="186"/>
      <c r="M535" s="186"/>
      <c r="N535" s="186"/>
      <c r="O535" s="186"/>
      <c r="P535" s="186"/>
      <c r="Q535" s="186"/>
      <c r="R535" s="186"/>
      <c r="S535" s="186"/>
      <c r="T535" s="186"/>
      <c r="U535" s="186"/>
      <c r="V535" s="186"/>
      <c r="W535" s="186"/>
      <c r="X535" s="186"/>
      <c r="Y535" s="186"/>
      <c r="Z535" s="186"/>
    </row>
    <row r="536" spans="1:26" ht="12.75" customHeight="1" x14ac:dyDescent="0.25">
      <c r="A536" s="186"/>
      <c r="B536" s="186"/>
      <c r="C536" s="186"/>
      <c r="D536" s="186"/>
      <c r="E536" s="186"/>
      <c r="F536" s="186"/>
      <c r="G536" s="186"/>
      <c r="H536" s="186"/>
      <c r="I536" s="186"/>
      <c r="J536" s="186"/>
      <c r="K536" s="186"/>
      <c r="L536" s="186"/>
      <c r="M536" s="186"/>
      <c r="N536" s="186"/>
      <c r="O536" s="186"/>
      <c r="P536" s="186"/>
      <c r="Q536" s="186"/>
      <c r="R536" s="186"/>
      <c r="S536" s="186"/>
      <c r="T536" s="186"/>
      <c r="U536" s="186"/>
      <c r="V536" s="186"/>
      <c r="W536" s="186"/>
      <c r="X536" s="186"/>
      <c r="Y536" s="186"/>
      <c r="Z536" s="186"/>
    </row>
    <row r="537" spans="1:26" ht="12.75" customHeight="1" x14ac:dyDescent="0.25">
      <c r="A537" s="186"/>
      <c r="B537" s="186"/>
      <c r="C537" s="186"/>
      <c r="D537" s="186"/>
      <c r="E537" s="186"/>
      <c r="F537" s="186"/>
      <c r="G537" s="186"/>
      <c r="H537" s="186"/>
      <c r="I537" s="186"/>
      <c r="J537" s="186"/>
      <c r="K537" s="186"/>
      <c r="L537" s="186"/>
      <c r="M537" s="186"/>
      <c r="N537" s="186"/>
      <c r="O537" s="186"/>
      <c r="P537" s="186"/>
      <c r="Q537" s="186"/>
      <c r="R537" s="186"/>
      <c r="S537" s="186"/>
      <c r="T537" s="186"/>
      <c r="U537" s="186"/>
      <c r="V537" s="186"/>
      <c r="W537" s="186"/>
      <c r="X537" s="186"/>
      <c r="Y537" s="186"/>
      <c r="Z537" s="186"/>
    </row>
    <row r="538" spans="1:26" ht="12.75" customHeight="1" x14ac:dyDescent="0.25">
      <c r="A538" s="186"/>
      <c r="B538" s="186"/>
      <c r="C538" s="186"/>
      <c r="D538" s="186"/>
      <c r="E538" s="186"/>
      <c r="F538" s="186"/>
      <c r="G538" s="186"/>
      <c r="H538" s="186"/>
      <c r="I538" s="186"/>
      <c r="J538" s="186"/>
      <c r="K538" s="186"/>
      <c r="L538" s="186"/>
      <c r="M538" s="186"/>
      <c r="N538" s="186"/>
      <c r="O538" s="186"/>
      <c r="P538" s="186"/>
      <c r="Q538" s="186"/>
      <c r="R538" s="186"/>
      <c r="S538" s="186"/>
      <c r="T538" s="186"/>
      <c r="U538" s="186"/>
      <c r="V538" s="186"/>
      <c r="W538" s="186"/>
      <c r="X538" s="186"/>
      <c r="Y538" s="186"/>
      <c r="Z538" s="186"/>
    </row>
    <row r="539" spans="1:26" ht="12.75" customHeight="1" x14ac:dyDescent="0.25">
      <c r="A539" s="186"/>
      <c r="B539" s="186"/>
      <c r="C539" s="186"/>
      <c r="D539" s="186"/>
      <c r="E539" s="186"/>
      <c r="F539" s="186"/>
      <c r="G539" s="186"/>
      <c r="H539" s="186"/>
      <c r="I539" s="186"/>
      <c r="J539" s="186"/>
      <c r="K539" s="186"/>
      <c r="L539" s="186"/>
      <c r="M539" s="186"/>
      <c r="N539" s="186"/>
      <c r="O539" s="186"/>
      <c r="P539" s="186"/>
      <c r="Q539" s="186"/>
      <c r="R539" s="186"/>
      <c r="S539" s="186"/>
      <c r="T539" s="186"/>
      <c r="U539" s="186"/>
      <c r="V539" s="186"/>
      <c r="W539" s="186"/>
      <c r="X539" s="186"/>
      <c r="Y539" s="186"/>
      <c r="Z539" s="186"/>
    </row>
    <row r="540" spans="1:26" ht="12.75" customHeight="1" x14ac:dyDescent="0.25">
      <c r="A540" s="186"/>
      <c r="B540" s="186"/>
      <c r="C540" s="186"/>
      <c r="D540" s="186"/>
      <c r="E540" s="186"/>
      <c r="F540" s="186"/>
      <c r="G540" s="186"/>
      <c r="H540" s="186"/>
      <c r="I540" s="186"/>
      <c r="J540" s="186"/>
      <c r="K540" s="186"/>
      <c r="L540" s="186"/>
      <c r="M540" s="186"/>
      <c r="N540" s="186"/>
      <c r="O540" s="186"/>
      <c r="P540" s="186"/>
      <c r="Q540" s="186"/>
      <c r="R540" s="186"/>
      <c r="S540" s="186"/>
      <c r="T540" s="186"/>
      <c r="U540" s="186"/>
      <c r="V540" s="186"/>
      <c r="W540" s="186"/>
      <c r="X540" s="186"/>
      <c r="Y540" s="186"/>
      <c r="Z540" s="186"/>
    </row>
    <row r="541" spans="1:26" ht="12.75" customHeight="1" x14ac:dyDescent="0.25">
      <c r="A541" s="186"/>
      <c r="B541" s="186"/>
      <c r="C541" s="186"/>
      <c r="D541" s="186"/>
      <c r="E541" s="186"/>
      <c r="F541" s="186"/>
      <c r="G541" s="186"/>
      <c r="H541" s="186"/>
      <c r="I541" s="186"/>
      <c r="J541" s="186"/>
      <c r="K541" s="186"/>
      <c r="L541" s="186"/>
      <c r="M541" s="186"/>
      <c r="N541" s="186"/>
      <c r="O541" s="186"/>
      <c r="P541" s="186"/>
      <c r="Q541" s="186"/>
      <c r="R541" s="186"/>
      <c r="S541" s="186"/>
      <c r="T541" s="186"/>
      <c r="U541" s="186"/>
      <c r="V541" s="186"/>
      <c r="W541" s="186"/>
      <c r="X541" s="186"/>
      <c r="Y541" s="186"/>
      <c r="Z541" s="186"/>
    </row>
    <row r="542" spans="1:26" ht="12.75" customHeight="1" x14ac:dyDescent="0.25">
      <c r="A542" s="186"/>
      <c r="B542" s="186"/>
      <c r="C542" s="186"/>
      <c r="D542" s="186"/>
      <c r="E542" s="186"/>
      <c r="F542" s="186"/>
      <c r="G542" s="186"/>
      <c r="H542" s="186"/>
      <c r="I542" s="186"/>
      <c r="J542" s="186"/>
      <c r="K542" s="186"/>
      <c r="L542" s="186"/>
      <c r="M542" s="186"/>
      <c r="N542" s="186"/>
      <c r="O542" s="186"/>
      <c r="P542" s="186"/>
      <c r="Q542" s="186"/>
      <c r="R542" s="186"/>
      <c r="S542" s="186"/>
      <c r="T542" s="186"/>
      <c r="U542" s="186"/>
      <c r="V542" s="186"/>
      <c r="W542" s="186"/>
      <c r="X542" s="186"/>
      <c r="Y542" s="186"/>
      <c r="Z542" s="186"/>
    </row>
    <row r="543" spans="1:26" ht="12.75" customHeight="1" x14ac:dyDescent="0.25">
      <c r="A543" s="186"/>
      <c r="B543" s="186"/>
      <c r="C543" s="186"/>
      <c r="D543" s="186"/>
      <c r="E543" s="186"/>
      <c r="F543" s="186"/>
      <c r="G543" s="186"/>
      <c r="H543" s="186"/>
      <c r="I543" s="186"/>
      <c r="J543" s="186"/>
      <c r="K543" s="186"/>
      <c r="L543" s="186"/>
      <c r="M543" s="186"/>
      <c r="N543" s="186"/>
      <c r="O543" s="186"/>
      <c r="P543" s="186"/>
      <c r="Q543" s="186"/>
      <c r="R543" s="186"/>
      <c r="S543" s="186"/>
      <c r="T543" s="186"/>
      <c r="U543" s="186"/>
      <c r="V543" s="186"/>
      <c r="W543" s="186"/>
      <c r="X543" s="186"/>
      <c r="Y543" s="186"/>
      <c r="Z543" s="186"/>
    </row>
    <row r="544" spans="1:26" ht="12.75" customHeight="1" x14ac:dyDescent="0.25">
      <c r="A544" s="186"/>
      <c r="B544" s="186"/>
      <c r="C544" s="186"/>
      <c r="D544" s="186"/>
      <c r="E544" s="186"/>
      <c r="F544" s="186"/>
      <c r="G544" s="186"/>
      <c r="H544" s="186"/>
      <c r="I544" s="186"/>
      <c r="J544" s="186"/>
      <c r="K544" s="186"/>
      <c r="L544" s="186"/>
      <c r="M544" s="186"/>
      <c r="N544" s="186"/>
      <c r="O544" s="186"/>
      <c r="P544" s="186"/>
      <c r="Q544" s="186"/>
      <c r="R544" s="186"/>
      <c r="S544" s="186"/>
      <c r="T544" s="186"/>
      <c r="U544" s="186"/>
      <c r="V544" s="186"/>
      <c r="W544" s="186"/>
      <c r="X544" s="186"/>
      <c r="Y544" s="186"/>
      <c r="Z544" s="186"/>
    </row>
    <row r="545" spans="1:26" ht="12.75" customHeight="1" x14ac:dyDescent="0.25">
      <c r="A545" s="186"/>
      <c r="B545" s="186"/>
      <c r="C545" s="186"/>
      <c r="D545" s="186"/>
      <c r="E545" s="186"/>
      <c r="F545" s="186"/>
      <c r="G545" s="186"/>
      <c r="H545" s="186"/>
      <c r="I545" s="186"/>
      <c r="J545" s="186"/>
      <c r="K545" s="186"/>
      <c r="L545" s="186"/>
      <c r="M545" s="186"/>
      <c r="N545" s="186"/>
      <c r="O545" s="186"/>
      <c r="P545" s="186"/>
      <c r="Q545" s="186"/>
      <c r="R545" s="186"/>
      <c r="S545" s="186"/>
      <c r="T545" s="186"/>
      <c r="U545" s="186"/>
      <c r="V545" s="186"/>
      <c r="W545" s="186"/>
      <c r="X545" s="186"/>
      <c r="Y545" s="186"/>
      <c r="Z545" s="186"/>
    </row>
    <row r="546" spans="1:26" ht="12.75" customHeight="1" x14ac:dyDescent="0.25">
      <c r="A546" s="186"/>
      <c r="B546" s="186"/>
      <c r="C546" s="186"/>
      <c r="D546" s="186"/>
      <c r="E546" s="186"/>
      <c r="F546" s="186"/>
      <c r="G546" s="186"/>
      <c r="H546" s="186"/>
      <c r="I546" s="186"/>
      <c r="J546" s="186"/>
      <c r="K546" s="186"/>
      <c r="L546" s="186"/>
      <c r="M546" s="186"/>
      <c r="N546" s="186"/>
      <c r="O546" s="186"/>
      <c r="P546" s="186"/>
      <c r="Q546" s="186"/>
      <c r="R546" s="186"/>
      <c r="S546" s="186"/>
      <c r="T546" s="186"/>
      <c r="U546" s="186"/>
      <c r="V546" s="186"/>
      <c r="W546" s="186"/>
      <c r="X546" s="186"/>
      <c r="Y546" s="186"/>
      <c r="Z546" s="186"/>
    </row>
    <row r="547" spans="1:26" ht="12.75" customHeight="1" x14ac:dyDescent="0.25">
      <c r="A547" s="186"/>
      <c r="B547" s="186"/>
      <c r="C547" s="186"/>
      <c r="D547" s="186"/>
      <c r="E547" s="186"/>
      <c r="F547" s="186"/>
      <c r="G547" s="186"/>
      <c r="H547" s="186"/>
      <c r="I547" s="186"/>
      <c r="J547" s="186"/>
      <c r="K547" s="186"/>
      <c r="L547" s="186"/>
      <c r="M547" s="186"/>
      <c r="N547" s="186"/>
      <c r="O547" s="186"/>
      <c r="P547" s="186"/>
      <c r="Q547" s="186"/>
      <c r="R547" s="186"/>
      <c r="S547" s="186"/>
      <c r="T547" s="186"/>
      <c r="U547" s="186"/>
      <c r="V547" s="186"/>
      <c r="W547" s="186"/>
      <c r="X547" s="186"/>
      <c r="Y547" s="186"/>
      <c r="Z547" s="186"/>
    </row>
    <row r="548" spans="1:26" ht="12.75" customHeight="1" x14ac:dyDescent="0.25">
      <c r="A548" s="186"/>
      <c r="B548" s="186"/>
      <c r="C548" s="186"/>
      <c r="D548" s="186"/>
      <c r="E548" s="186"/>
      <c r="F548" s="186"/>
      <c r="G548" s="186"/>
      <c r="H548" s="186"/>
      <c r="I548" s="186"/>
      <c r="J548" s="186"/>
      <c r="K548" s="186"/>
      <c r="L548" s="186"/>
      <c r="M548" s="186"/>
      <c r="N548" s="186"/>
      <c r="O548" s="186"/>
      <c r="P548" s="186"/>
      <c r="Q548" s="186"/>
      <c r="R548" s="186"/>
      <c r="S548" s="186"/>
      <c r="T548" s="186"/>
      <c r="U548" s="186"/>
      <c r="V548" s="186"/>
      <c r="W548" s="186"/>
      <c r="X548" s="186"/>
      <c r="Y548" s="186"/>
      <c r="Z548" s="186"/>
    </row>
    <row r="549" spans="1:26" ht="12.75" customHeight="1" x14ac:dyDescent="0.25">
      <c r="A549" s="186"/>
      <c r="B549" s="186"/>
      <c r="C549" s="186"/>
      <c r="D549" s="186"/>
      <c r="E549" s="186"/>
      <c r="F549" s="186"/>
      <c r="G549" s="186"/>
      <c r="H549" s="186"/>
      <c r="I549" s="186"/>
      <c r="J549" s="186"/>
      <c r="K549" s="186"/>
      <c r="L549" s="186"/>
      <c r="M549" s="186"/>
      <c r="N549" s="186"/>
      <c r="O549" s="186"/>
      <c r="P549" s="186"/>
      <c r="Q549" s="186"/>
      <c r="R549" s="186"/>
      <c r="S549" s="186"/>
      <c r="T549" s="186"/>
      <c r="U549" s="186"/>
      <c r="V549" s="186"/>
      <c r="W549" s="186"/>
      <c r="X549" s="186"/>
      <c r="Y549" s="186"/>
      <c r="Z549" s="186"/>
    </row>
    <row r="550" spans="1:26" ht="12.75" customHeight="1" x14ac:dyDescent="0.25">
      <c r="A550" s="186"/>
      <c r="B550" s="186"/>
      <c r="C550" s="186"/>
      <c r="D550" s="186"/>
      <c r="E550" s="186"/>
      <c r="F550" s="186"/>
      <c r="G550" s="186"/>
      <c r="H550" s="186"/>
      <c r="I550" s="186"/>
      <c r="J550" s="186"/>
      <c r="K550" s="186"/>
      <c r="L550" s="186"/>
      <c r="M550" s="186"/>
      <c r="N550" s="186"/>
      <c r="O550" s="186"/>
      <c r="P550" s="186"/>
      <c r="Q550" s="186"/>
      <c r="R550" s="186"/>
      <c r="S550" s="186"/>
      <c r="T550" s="186"/>
      <c r="U550" s="186"/>
      <c r="V550" s="186"/>
      <c r="W550" s="186"/>
      <c r="X550" s="186"/>
      <c r="Y550" s="186"/>
      <c r="Z550" s="186"/>
    </row>
    <row r="551" spans="1:26" ht="12.75" customHeight="1" x14ac:dyDescent="0.25">
      <c r="A551" s="186"/>
      <c r="B551" s="186"/>
      <c r="C551" s="186"/>
      <c r="D551" s="186"/>
      <c r="E551" s="186"/>
      <c r="F551" s="186"/>
      <c r="G551" s="186"/>
      <c r="H551" s="186"/>
      <c r="I551" s="186"/>
      <c r="J551" s="186"/>
      <c r="K551" s="186"/>
      <c r="L551" s="186"/>
      <c r="M551" s="186"/>
      <c r="N551" s="186"/>
      <c r="O551" s="186"/>
      <c r="P551" s="186"/>
      <c r="Q551" s="186"/>
      <c r="R551" s="186"/>
      <c r="S551" s="186"/>
      <c r="T551" s="186"/>
      <c r="U551" s="186"/>
      <c r="V551" s="186"/>
      <c r="W551" s="186"/>
      <c r="X551" s="186"/>
      <c r="Y551" s="186"/>
      <c r="Z551" s="186"/>
    </row>
    <row r="552" spans="1:26" ht="12.75" customHeight="1" x14ac:dyDescent="0.25">
      <c r="A552" s="186"/>
      <c r="B552" s="186"/>
      <c r="C552" s="186"/>
      <c r="D552" s="186"/>
      <c r="E552" s="186"/>
      <c r="F552" s="186"/>
      <c r="G552" s="186"/>
      <c r="H552" s="186"/>
      <c r="I552" s="186"/>
      <c r="J552" s="186"/>
      <c r="K552" s="186"/>
      <c r="L552" s="186"/>
      <c r="M552" s="186"/>
      <c r="N552" s="186"/>
      <c r="O552" s="186"/>
      <c r="P552" s="186"/>
      <c r="Q552" s="186"/>
      <c r="R552" s="186"/>
      <c r="S552" s="186"/>
      <c r="T552" s="186"/>
      <c r="U552" s="186"/>
      <c r="V552" s="186"/>
      <c r="W552" s="186"/>
      <c r="X552" s="186"/>
      <c r="Y552" s="186"/>
      <c r="Z552" s="186"/>
    </row>
    <row r="553" spans="1:26" ht="12.75" customHeight="1" x14ac:dyDescent="0.25">
      <c r="A553" s="186"/>
      <c r="B553" s="186"/>
      <c r="C553" s="186"/>
      <c r="D553" s="186"/>
      <c r="E553" s="186"/>
      <c r="F553" s="186"/>
      <c r="G553" s="186"/>
      <c r="H553" s="186"/>
      <c r="I553" s="186"/>
      <c r="J553" s="186"/>
      <c r="K553" s="186"/>
      <c r="L553" s="186"/>
      <c r="M553" s="186"/>
      <c r="N553" s="186"/>
      <c r="O553" s="186"/>
      <c r="P553" s="186"/>
      <c r="Q553" s="186"/>
      <c r="R553" s="186"/>
      <c r="S553" s="186"/>
      <c r="T553" s="186"/>
      <c r="U553" s="186"/>
      <c r="V553" s="186"/>
      <c r="W553" s="186"/>
      <c r="X553" s="186"/>
      <c r="Y553" s="186"/>
      <c r="Z553" s="186"/>
    </row>
    <row r="554" spans="1:26" ht="12.75" customHeight="1" x14ac:dyDescent="0.25">
      <c r="A554" s="186"/>
      <c r="B554" s="186"/>
      <c r="C554" s="186"/>
      <c r="D554" s="186"/>
      <c r="E554" s="186"/>
      <c r="F554" s="186"/>
      <c r="G554" s="186"/>
      <c r="H554" s="186"/>
      <c r="I554" s="186"/>
      <c r="J554" s="186"/>
      <c r="K554" s="186"/>
      <c r="L554" s="186"/>
      <c r="M554" s="186"/>
      <c r="N554" s="186"/>
      <c r="O554" s="186"/>
      <c r="P554" s="186"/>
      <c r="Q554" s="186"/>
      <c r="R554" s="186"/>
      <c r="S554" s="186"/>
      <c r="T554" s="186"/>
      <c r="U554" s="186"/>
      <c r="V554" s="186"/>
      <c r="W554" s="186"/>
      <c r="X554" s="186"/>
      <c r="Y554" s="186"/>
      <c r="Z554" s="186"/>
    </row>
    <row r="555" spans="1:26" ht="12.75" customHeight="1" x14ac:dyDescent="0.25">
      <c r="A555" s="186"/>
      <c r="B555" s="186"/>
      <c r="C555" s="186"/>
      <c r="D555" s="186"/>
      <c r="E555" s="186"/>
      <c r="F555" s="186"/>
      <c r="G555" s="186"/>
      <c r="H555" s="186"/>
      <c r="I555" s="186"/>
      <c r="J555" s="186"/>
      <c r="K555" s="186"/>
      <c r="L555" s="186"/>
      <c r="M555" s="186"/>
      <c r="N555" s="186"/>
      <c r="O555" s="186"/>
      <c r="P555" s="186"/>
      <c r="Q555" s="186"/>
      <c r="R555" s="186"/>
      <c r="S555" s="186"/>
      <c r="T555" s="186"/>
      <c r="U555" s="186"/>
      <c r="V555" s="186"/>
      <c r="W555" s="186"/>
      <c r="X555" s="186"/>
      <c r="Y555" s="186"/>
      <c r="Z555" s="186"/>
    </row>
    <row r="556" spans="1:26" ht="12.75" customHeight="1" x14ac:dyDescent="0.25">
      <c r="A556" s="186"/>
      <c r="B556" s="186"/>
      <c r="C556" s="186"/>
      <c r="D556" s="186"/>
      <c r="E556" s="186"/>
      <c r="F556" s="186"/>
      <c r="G556" s="186"/>
      <c r="H556" s="186"/>
      <c r="I556" s="186"/>
      <c r="J556" s="186"/>
      <c r="K556" s="186"/>
      <c r="L556" s="186"/>
      <c r="M556" s="186"/>
      <c r="N556" s="186"/>
      <c r="O556" s="186"/>
      <c r="P556" s="186"/>
      <c r="Q556" s="186"/>
      <c r="R556" s="186"/>
      <c r="S556" s="186"/>
      <c r="T556" s="186"/>
      <c r="U556" s="186"/>
      <c r="V556" s="186"/>
      <c r="W556" s="186"/>
      <c r="X556" s="186"/>
      <c r="Y556" s="186"/>
      <c r="Z556" s="186"/>
    </row>
    <row r="557" spans="1:26" ht="12.75" customHeight="1" x14ac:dyDescent="0.25">
      <c r="A557" s="186"/>
      <c r="B557" s="186"/>
      <c r="C557" s="186"/>
      <c r="D557" s="186"/>
      <c r="E557" s="186"/>
      <c r="F557" s="186"/>
      <c r="G557" s="186"/>
      <c r="H557" s="186"/>
      <c r="I557" s="186"/>
      <c r="J557" s="186"/>
      <c r="K557" s="186"/>
      <c r="L557" s="186"/>
      <c r="M557" s="186"/>
      <c r="N557" s="186"/>
      <c r="O557" s="186"/>
      <c r="P557" s="186"/>
      <c r="Q557" s="186"/>
      <c r="R557" s="186"/>
      <c r="S557" s="186"/>
      <c r="T557" s="186"/>
      <c r="U557" s="186"/>
      <c r="V557" s="186"/>
      <c r="W557" s="186"/>
      <c r="X557" s="186"/>
      <c r="Y557" s="186"/>
      <c r="Z557" s="186"/>
    </row>
    <row r="558" spans="1:26" ht="12.75" customHeight="1" x14ac:dyDescent="0.25">
      <c r="A558" s="186"/>
      <c r="B558" s="186"/>
      <c r="C558" s="186"/>
      <c r="D558" s="186"/>
      <c r="E558" s="186"/>
      <c r="F558" s="186"/>
      <c r="G558" s="186"/>
      <c r="H558" s="186"/>
      <c r="I558" s="186"/>
      <c r="J558" s="186"/>
      <c r="K558" s="186"/>
      <c r="L558" s="186"/>
      <c r="M558" s="186"/>
      <c r="N558" s="186"/>
      <c r="O558" s="186"/>
      <c r="P558" s="186"/>
      <c r="Q558" s="186"/>
      <c r="R558" s="186"/>
      <c r="S558" s="186"/>
      <c r="T558" s="186"/>
      <c r="U558" s="186"/>
      <c r="V558" s="186"/>
      <c r="W558" s="186"/>
      <c r="X558" s="186"/>
      <c r="Y558" s="186"/>
      <c r="Z558" s="186"/>
    </row>
    <row r="559" spans="1:26" ht="12.75" customHeight="1" x14ac:dyDescent="0.25">
      <c r="A559" s="186"/>
      <c r="B559" s="186"/>
      <c r="C559" s="186"/>
      <c r="D559" s="186"/>
      <c r="E559" s="186"/>
      <c r="F559" s="186"/>
      <c r="G559" s="186"/>
      <c r="H559" s="186"/>
      <c r="I559" s="186"/>
      <c r="J559" s="186"/>
      <c r="K559" s="186"/>
      <c r="L559" s="186"/>
      <c r="M559" s="186"/>
      <c r="N559" s="186"/>
      <c r="O559" s="186"/>
      <c r="P559" s="186"/>
      <c r="Q559" s="186"/>
      <c r="R559" s="186"/>
      <c r="S559" s="186"/>
      <c r="T559" s="186"/>
      <c r="U559" s="186"/>
      <c r="V559" s="186"/>
      <c r="W559" s="186"/>
      <c r="X559" s="186"/>
      <c r="Y559" s="186"/>
      <c r="Z559" s="186"/>
    </row>
    <row r="560" spans="1:26" ht="12.75" customHeight="1" x14ac:dyDescent="0.25">
      <c r="A560" s="186"/>
      <c r="B560" s="186"/>
      <c r="C560" s="186"/>
      <c r="D560" s="186"/>
      <c r="E560" s="186"/>
      <c r="F560" s="186"/>
      <c r="G560" s="186"/>
      <c r="H560" s="186"/>
      <c r="I560" s="186"/>
      <c r="J560" s="186"/>
      <c r="K560" s="186"/>
      <c r="L560" s="186"/>
      <c r="M560" s="186"/>
      <c r="N560" s="186"/>
      <c r="O560" s="186"/>
      <c r="P560" s="186"/>
      <c r="Q560" s="186"/>
      <c r="R560" s="186"/>
      <c r="S560" s="186"/>
      <c r="T560" s="186"/>
      <c r="U560" s="186"/>
      <c r="V560" s="186"/>
      <c r="W560" s="186"/>
      <c r="X560" s="186"/>
      <c r="Y560" s="186"/>
      <c r="Z560" s="186"/>
    </row>
    <row r="561" spans="1:26" ht="12.75" customHeight="1" x14ac:dyDescent="0.25">
      <c r="A561" s="186"/>
      <c r="B561" s="186"/>
      <c r="C561" s="186"/>
      <c r="D561" s="186"/>
      <c r="E561" s="186"/>
      <c r="F561" s="186"/>
      <c r="G561" s="186"/>
      <c r="H561" s="186"/>
      <c r="I561" s="186"/>
      <c r="J561" s="186"/>
      <c r="K561" s="186"/>
      <c r="L561" s="186"/>
      <c r="M561" s="186"/>
      <c r="N561" s="186"/>
      <c r="O561" s="186"/>
      <c r="P561" s="186"/>
      <c r="Q561" s="186"/>
      <c r="R561" s="186"/>
      <c r="S561" s="186"/>
      <c r="T561" s="186"/>
      <c r="U561" s="186"/>
      <c r="V561" s="186"/>
      <c r="W561" s="186"/>
      <c r="X561" s="186"/>
      <c r="Y561" s="186"/>
      <c r="Z561" s="186"/>
    </row>
    <row r="562" spans="1:26" ht="12.75" customHeight="1" x14ac:dyDescent="0.25">
      <c r="A562" s="186"/>
      <c r="B562" s="186"/>
      <c r="C562" s="186"/>
      <c r="D562" s="186"/>
      <c r="E562" s="186"/>
      <c r="F562" s="186"/>
      <c r="G562" s="186"/>
      <c r="H562" s="186"/>
      <c r="I562" s="186"/>
      <c r="J562" s="186"/>
      <c r="K562" s="186"/>
      <c r="L562" s="186"/>
      <c r="M562" s="186"/>
      <c r="N562" s="186"/>
      <c r="O562" s="186"/>
      <c r="P562" s="186"/>
      <c r="Q562" s="186"/>
      <c r="R562" s="186"/>
      <c r="S562" s="186"/>
      <c r="T562" s="186"/>
      <c r="U562" s="186"/>
      <c r="V562" s="186"/>
      <c r="W562" s="186"/>
      <c r="X562" s="186"/>
      <c r="Y562" s="186"/>
      <c r="Z562" s="186"/>
    </row>
    <row r="563" spans="1:26" ht="12.75" customHeight="1" x14ac:dyDescent="0.25">
      <c r="A563" s="186"/>
      <c r="B563" s="186"/>
      <c r="C563" s="186"/>
      <c r="D563" s="186"/>
      <c r="E563" s="186"/>
      <c r="F563" s="186"/>
      <c r="G563" s="186"/>
      <c r="H563" s="186"/>
      <c r="I563" s="186"/>
      <c r="J563" s="186"/>
      <c r="K563" s="186"/>
      <c r="L563" s="186"/>
      <c r="M563" s="186"/>
      <c r="N563" s="186"/>
      <c r="O563" s="186"/>
      <c r="P563" s="186"/>
      <c r="Q563" s="186"/>
      <c r="R563" s="186"/>
      <c r="S563" s="186"/>
      <c r="T563" s="186"/>
      <c r="U563" s="186"/>
      <c r="V563" s="186"/>
      <c r="W563" s="186"/>
      <c r="X563" s="186"/>
      <c r="Y563" s="186"/>
      <c r="Z563" s="186"/>
    </row>
    <row r="564" spans="1:26" ht="12.75" customHeight="1" x14ac:dyDescent="0.25">
      <c r="A564" s="186"/>
      <c r="B564" s="186"/>
      <c r="C564" s="186"/>
      <c r="D564" s="186"/>
      <c r="E564" s="186"/>
      <c r="F564" s="186"/>
      <c r="G564" s="186"/>
      <c r="H564" s="186"/>
      <c r="I564" s="186"/>
      <c r="J564" s="186"/>
      <c r="K564" s="186"/>
      <c r="L564" s="186"/>
      <c r="M564" s="186"/>
      <c r="N564" s="186"/>
      <c r="O564" s="186"/>
      <c r="P564" s="186"/>
      <c r="Q564" s="186"/>
      <c r="R564" s="186"/>
      <c r="S564" s="186"/>
      <c r="T564" s="186"/>
      <c r="U564" s="186"/>
      <c r="V564" s="186"/>
      <c r="W564" s="186"/>
      <c r="X564" s="186"/>
      <c r="Y564" s="186"/>
      <c r="Z564" s="186"/>
    </row>
    <row r="565" spans="1:26" ht="12.75" customHeight="1" x14ac:dyDescent="0.25">
      <c r="A565" s="186"/>
      <c r="B565" s="186"/>
      <c r="C565" s="186"/>
      <c r="D565" s="186"/>
      <c r="E565" s="186"/>
      <c r="F565" s="186"/>
      <c r="G565" s="186"/>
      <c r="H565" s="186"/>
      <c r="I565" s="186"/>
      <c r="J565" s="186"/>
      <c r="K565" s="186"/>
      <c r="L565" s="186"/>
      <c r="M565" s="186"/>
      <c r="N565" s="186"/>
      <c r="O565" s="186"/>
      <c r="P565" s="186"/>
      <c r="Q565" s="186"/>
      <c r="R565" s="186"/>
      <c r="S565" s="186"/>
      <c r="T565" s="186"/>
      <c r="U565" s="186"/>
      <c r="V565" s="186"/>
      <c r="W565" s="186"/>
      <c r="X565" s="186"/>
      <c r="Y565" s="186"/>
      <c r="Z565" s="186"/>
    </row>
    <row r="566" spans="1:26" ht="12.75" customHeight="1" x14ac:dyDescent="0.25">
      <c r="A566" s="186"/>
      <c r="B566" s="186"/>
      <c r="C566" s="186"/>
      <c r="D566" s="186"/>
      <c r="E566" s="186"/>
      <c r="F566" s="186"/>
      <c r="G566" s="186"/>
      <c r="H566" s="186"/>
      <c r="I566" s="186"/>
      <c r="J566" s="186"/>
      <c r="K566" s="186"/>
      <c r="L566" s="186"/>
      <c r="M566" s="186"/>
      <c r="N566" s="186"/>
      <c r="O566" s="186"/>
      <c r="P566" s="186"/>
      <c r="Q566" s="186"/>
      <c r="R566" s="186"/>
      <c r="S566" s="186"/>
      <c r="T566" s="186"/>
      <c r="U566" s="186"/>
      <c r="V566" s="186"/>
      <c r="W566" s="186"/>
      <c r="X566" s="186"/>
      <c r="Y566" s="186"/>
      <c r="Z566" s="186"/>
    </row>
    <row r="567" spans="1:26" ht="12.75" customHeight="1" x14ac:dyDescent="0.25">
      <c r="A567" s="186"/>
      <c r="B567" s="186"/>
      <c r="C567" s="186"/>
      <c r="D567" s="186"/>
      <c r="E567" s="186"/>
      <c r="F567" s="186"/>
      <c r="G567" s="186"/>
      <c r="H567" s="186"/>
      <c r="I567" s="186"/>
      <c r="J567" s="186"/>
      <c r="K567" s="186"/>
      <c r="L567" s="186"/>
      <c r="M567" s="186"/>
      <c r="N567" s="186"/>
      <c r="O567" s="186"/>
      <c r="P567" s="186"/>
      <c r="Q567" s="186"/>
      <c r="R567" s="186"/>
      <c r="S567" s="186"/>
      <c r="T567" s="186"/>
      <c r="U567" s="186"/>
      <c r="V567" s="186"/>
      <c r="W567" s="186"/>
      <c r="X567" s="186"/>
      <c r="Y567" s="186"/>
      <c r="Z567" s="186"/>
    </row>
    <row r="568" spans="1:26" ht="12.75" customHeight="1" x14ac:dyDescent="0.25">
      <c r="A568" s="186"/>
      <c r="B568" s="186"/>
      <c r="C568" s="186"/>
      <c r="D568" s="186"/>
      <c r="E568" s="186"/>
      <c r="F568" s="186"/>
      <c r="G568" s="186"/>
      <c r="H568" s="186"/>
      <c r="I568" s="186"/>
      <c r="J568" s="186"/>
      <c r="K568" s="186"/>
      <c r="L568" s="186"/>
      <c r="M568" s="186"/>
      <c r="N568" s="186"/>
      <c r="O568" s="186"/>
      <c r="P568" s="186"/>
      <c r="Q568" s="186"/>
      <c r="R568" s="186"/>
      <c r="S568" s="186"/>
      <c r="T568" s="186"/>
      <c r="U568" s="186"/>
      <c r="V568" s="186"/>
      <c r="W568" s="186"/>
      <c r="X568" s="186"/>
      <c r="Y568" s="186"/>
      <c r="Z568" s="186"/>
    </row>
    <row r="569" spans="1:26" ht="12.75" customHeight="1" x14ac:dyDescent="0.25">
      <c r="A569" s="186"/>
      <c r="B569" s="186"/>
      <c r="C569" s="186"/>
      <c r="D569" s="186"/>
      <c r="E569" s="186"/>
      <c r="F569" s="186"/>
      <c r="G569" s="186"/>
      <c r="H569" s="186"/>
      <c r="I569" s="186"/>
      <c r="J569" s="186"/>
      <c r="K569" s="186"/>
      <c r="L569" s="186"/>
      <c r="M569" s="186"/>
      <c r="N569" s="186"/>
      <c r="O569" s="186"/>
      <c r="P569" s="186"/>
      <c r="Q569" s="186"/>
      <c r="R569" s="186"/>
      <c r="S569" s="186"/>
      <c r="T569" s="186"/>
      <c r="U569" s="186"/>
      <c r="V569" s="186"/>
      <c r="W569" s="186"/>
      <c r="X569" s="186"/>
      <c r="Y569" s="186"/>
      <c r="Z569" s="186"/>
    </row>
    <row r="570" spans="1:26" ht="12.75" customHeight="1" x14ac:dyDescent="0.25">
      <c r="A570" s="186"/>
      <c r="B570" s="186"/>
      <c r="C570" s="186"/>
      <c r="D570" s="186"/>
      <c r="E570" s="186"/>
      <c r="F570" s="186"/>
      <c r="G570" s="186"/>
      <c r="H570" s="186"/>
      <c r="I570" s="186"/>
      <c r="J570" s="186"/>
      <c r="K570" s="186"/>
      <c r="L570" s="186"/>
      <c r="M570" s="186"/>
      <c r="N570" s="186"/>
      <c r="O570" s="186"/>
      <c r="P570" s="186"/>
      <c r="Q570" s="186"/>
      <c r="R570" s="186"/>
      <c r="S570" s="186"/>
      <c r="T570" s="186"/>
      <c r="U570" s="186"/>
      <c r="V570" s="186"/>
      <c r="W570" s="186"/>
      <c r="X570" s="186"/>
      <c r="Y570" s="186"/>
      <c r="Z570" s="186"/>
    </row>
    <row r="571" spans="1:26" ht="12.75" customHeight="1" x14ac:dyDescent="0.25">
      <c r="A571" s="186"/>
      <c r="B571" s="186"/>
      <c r="C571" s="186"/>
      <c r="D571" s="186"/>
      <c r="E571" s="186"/>
      <c r="F571" s="186"/>
      <c r="G571" s="186"/>
      <c r="H571" s="186"/>
      <c r="I571" s="186"/>
      <c r="J571" s="186"/>
      <c r="K571" s="186"/>
      <c r="L571" s="186"/>
      <c r="M571" s="186"/>
      <c r="N571" s="186"/>
      <c r="O571" s="186"/>
      <c r="P571" s="186"/>
      <c r="Q571" s="186"/>
      <c r="R571" s="186"/>
      <c r="S571" s="186"/>
      <c r="T571" s="186"/>
      <c r="U571" s="186"/>
      <c r="V571" s="186"/>
      <c r="W571" s="186"/>
      <c r="X571" s="186"/>
      <c r="Y571" s="186"/>
      <c r="Z571" s="186"/>
    </row>
    <row r="572" spans="1:26" ht="12.75" customHeight="1" x14ac:dyDescent="0.25">
      <c r="A572" s="186"/>
      <c r="B572" s="186"/>
      <c r="C572" s="186"/>
      <c r="D572" s="186"/>
      <c r="E572" s="186"/>
      <c r="F572" s="186"/>
      <c r="G572" s="186"/>
      <c r="H572" s="186"/>
      <c r="I572" s="186"/>
      <c r="J572" s="186"/>
      <c r="K572" s="186"/>
      <c r="L572" s="186"/>
      <c r="M572" s="186"/>
      <c r="N572" s="186"/>
      <c r="O572" s="186"/>
      <c r="P572" s="186"/>
      <c r="Q572" s="186"/>
      <c r="R572" s="186"/>
      <c r="S572" s="186"/>
      <c r="T572" s="186"/>
      <c r="U572" s="186"/>
      <c r="V572" s="186"/>
      <c r="W572" s="186"/>
      <c r="X572" s="186"/>
      <c r="Y572" s="186"/>
      <c r="Z572" s="186"/>
    </row>
    <row r="573" spans="1:26" ht="12.75" customHeight="1" x14ac:dyDescent="0.25">
      <c r="A573" s="186"/>
      <c r="B573" s="186"/>
      <c r="C573" s="186"/>
      <c r="D573" s="186"/>
      <c r="E573" s="186"/>
      <c r="F573" s="186"/>
      <c r="G573" s="186"/>
      <c r="H573" s="186"/>
      <c r="I573" s="186"/>
      <c r="J573" s="186"/>
      <c r="K573" s="186"/>
      <c r="L573" s="186"/>
      <c r="M573" s="186"/>
      <c r="N573" s="186"/>
      <c r="O573" s="186"/>
      <c r="P573" s="186"/>
      <c r="Q573" s="186"/>
      <c r="R573" s="186"/>
      <c r="S573" s="186"/>
      <c r="T573" s="186"/>
      <c r="U573" s="186"/>
      <c r="V573" s="186"/>
      <c r="W573" s="186"/>
      <c r="X573" s="186"/>
      <c r="Y573" s="186"/>
      <c r="Z573" s="186"/>
    </row>
    <row r="574" spans="1:26" ht="12.75" customHeight="1" x14ac:dyDescent="0.25">
      <c r="A574" s="186"/>
      <c r="B574" s="186"/>
      <c r="C574" s="186"/>
      <c r="D574" s="186"/>
      <c r="E574" s="186"/>
      <c r="F574" s="186"/>
      <c r="G574" s="186"/>
      <c r="H574" s="186"/>
      <c r="I574" s="186"/>
      <c r="J574" s="186"/>
      <c r="K574" s="186"/>
      <c r="L574" s="186"/>
      <c r="M574" s="186"/>
      <c r="N574" s="186"/>
      <c r="O574" s="186"/>
      <c r="P574" s="186"/>
      <c r="Q574" s="186"/>
      <c r="R574" s="186"/>
      <c r="S574" s="186"/>
      <c r="T574" s="186"/>
      <c r="U574" s="186"/>
      <c r="V574" s="186"/>
      <c r="W574" s="186"/>
      <c r="X574" s="186"/>
      <c r="Y574" s="186"/>
      <c r="Z574" s="186"/>
    </row>
    <row r="575" spans="1:26" ht="12.75" customHeight="1" x14ac:dyDescent="0.25">
      <c r="A575" s="186"/>
      <c r="B575" s="186"/>
      <c r="C575" s="186"/>
      <c r="D575" s="186"/>
      <c r="E575" s="186"/>
      <c r="F575" s="186"/>
      <c r="G575" s="186"/>
      <c r="H575" s="186"/>
      <c r="I575" s="186"/>
      <c r="J575" s="186"/>
      <c r="K575" s="186"/>
      <c r="L575" s="186"/>
      <c r="M575" s="186"/>
      <c r="N575" s="186"/>
      <c r="O575" s="186"/>
      <c r="P575" s="186"/>
      <c r="Q575" s="186"/>
      <c r="R575" s="186"/>
      <c r="S575" s="186"/>
      <c r="T575" s="186"/>
      <c r="U575" s="186"/>
      <c r="V575" s="186"/>
      <c r="W575" s="186"/>
      <c r="X575" s="186"/>
      <c r="Y575" s="186"/>
      <c r="Z575" s="186"/>
    </row>
    <row r="576" spans="1:26" ht="12.75" customHeight="1" x14ac:dyDescent="0.25">
      <c r="A576" s="186"/>
      <c r="B576" s="186"/>
      <c r="C576" s="186"/>
      <c r="D576" s="186"/>
      <c r="E576" s="186"/>
      <c r="F576" s="186"/>
      <c r="G576" s="186"/>
      <c r="H576" s="186"/>
      <c r="I576" s="186"/>
      <c r="J576" s="186"/>
      <c r="K576" s="186"/>
      <c r="L576" s="186"/>
      <c r="M576" s="186"/>
      <c r="N576" s="186"/>
      <c r="O576" s="186"/>
      <c r="P576" s="186"/>
      <c r="Q576" s="186"/>
      <c r="R576" s="186"/>
      <c r="S576" s="186"/>
      <c r="T576" s="186"/>
      <c r="U576" s="186"/>
      <c r="V576" s="186"/>
      <c r="W576" s="186"/>
      <c r="X576" s="186"/>
      <c r="Y576" s="186"/>
      <c r="Z576" s="186"/>
    </row>
    <row r="577" spans="1:26" ht="12.75" customHeight="1" x14ac:dyDescent="0.25">
      <c r="A577" s="186"/>
      <c r="B577" s="186"/>
      <c r="C577" s="186"/>
      <c r="D577" s="186"/>
      <c r="E577" s="186"/>
      <c r="F577" s="186"/>
      <c r="G577" s="186"/>
      <c r="H577" s="186"/>
      <c r="I577" s="186"/>
      <c r="J577" s="186"/>
      <c r="K577" s="186"/>
      <c r="L577" s="186"/>
      <c r="M577" s="186"/>
      <c r="N577" s="186"/>
      <c r="O577" s="186"/>
      <c r="P577" s="186"/>
      <c r="Q577" s="186"/>
      <c r="R577" s="186"/>
      <c r="S577" s="186"/>
      <c r="T577" s="186"/>
      <c r="U577" s="186"/>
      <c r="V577" s="186"/>
      <c r="W577" s="186"/>
      <c r="X577" s="186"/>
      <c r="Y577" s="186"/>
      <c r="Z577" s="186"/>
    </row>
    <row r="578" spans="1:26" ht="12.75" customHeight="1" x14ac:dyDescent="0.25">
      <c r="A578" s="186"/>
      <c r="B578" s="186"/>
      <c r="C578" s="186"/>
      <c r="D578" s="186"/>
      <c r="E578" s="186"/>
      <c r="F578" s="186"/>
      <c r="G578" s="186"/>
      <c r="H578" s="186"/>
      <c r="I578" s="186"/>
      <c r="J578" s="186"/>
      <c r="K578" s="186"/>
      <c r="L578" s="186"/>
      <c r="M578" s="186"/>
      <c r="N578" s="186"/>
      <c r="O578" s="186"/>
      <c r="P578" s="186"/>
      <c r="Q578" s="186"/>
      <c r="R578" s="186"/>
      <c r="S578" s="186"/>
      <c r="T578" s="186"/>
      <c r="U578" s="186"/>
      <c r="V578" s="186"/>
      <c r="W578" s="186"/>
      <c r="X578" s="186"/>
      <c r="Y578" s="186"/>
      <c r="Z578" s="186"/>
    </row>
    <row r="579" spans="1:26" ht="12.75" customHeight="1" x14ac:dyDescent="0.25">
      <c r="A579" s="186"/>
      <c r="B579" s="186"/>
      <c r="C579" s="186"/>
      <c r="D579" s="186"/>
      <c r="E579" s="186"/>
      <c r="F579" s="186"/>
      <c r="G579" s="186"/>
      <c r="H579" s="186"/>
      <c r="I579" s="186"/>
      <c r="J579" s="186"/>
      <c r="K579" s="186"/>
      <c r="L579" s="186"/>
      <c r="M579" s="186"/>
      <c r="N579" s="186"/>
      <c r="O579" s="186"/>
      <c r="P579" s="186"/>
      <c r="Q579" s="186"/>
      <c r="R579" s="186"/>
      <c r="S579" s="186"/>
      <c r="T579" s="186"/>
      <c r="U579" s="186"/>
      <c r="V579" s="186"/>
      <c r="W579" s="186"/>
      <c r="X579" s="186"/>
      <c r="Y579" s="186"/>
      <c r="Z579" s="186"/>
    </row>
    <row r="580" spans="1:26" ht="12.75" customHeight="1" x14ac:dyDescent="0.25">
      <c r="A580" s="186"/>
      <c r="B580" s="186"/>
      <c r="C580" s="186"/>
      <c r="D580" s="186"/>
      <c r="E580" s="186"/>
      <c r="F580" s="186"/>
      <c r="G580" s="186"/>
      <c r="H580" s="186"/>
      <c r="I580" s="186"/>
      <c r="J580" s="186"/>
      <c r="K580" s="186"/>
      <c r="L580" s="186"/>
      <c r="M580" s="186"/>
      <c r="N580" s="186"/>
      <c r="O580" s="186"/>
      <c r="P580" s="186"/>
      <c r="Q580" s="186"/>
      <c r="R580" s="186"/>
      <c r="S580" s="186"/>
      <c r="T580" s="186"/>
      <c r="U580" s="186"/>
      <c r="V580" s="186"/>
      <c r="W580" s="186"/>
      <c r="X580" s="186"/>
      <c r="Y580" s="186"/>
      <c r="Z580" s="186"/>
    </row>
    <row r="581" spans="1:26" ht="12.75" customHeight="1" x14ac:dyDescent="0.25">
      <c r="A581" s="186"/>
      <c r="B581" s="186"/>
      <c r="C581" s="186"/>
      <c r="D581" s="186"/>
      <c r="E581" s="186"/>
      <c r="F581" s="186"/>
      <c r="G581" s="186"/>
      <c r="H581" s="186"/>
      <c r="I581" s="186"/>
      <c r="J581" s="186"/>
      <c r="K581" s="186"/>
      <c r="L581" s="186"/>
      <c r="M581" s="186"/>
      <c r="N581" s="186"/>
      <c r="O581" s="186"/>
      <c r="P581" s="186"/>
      <c r="Q581" s="186"/>
      <c r="R581" s="186"/>
      <c r="S581" s="186"/>
      <c r="T581" s="186"/>
      <c r="U581" s="186"/>
      <c r="V581" s="186"/>
      <c r="W581" s="186"/>
      <c r="X581" s="186"/>
      <c r="Y581" s="186"/>
      <c r="Z581" s="186"/>
    </row>
    <row r="582" spans="1:26" ht="12.75" customHeight="1" x14ac:dyDescent="0.25">
      <c r="A582" s="186"/>
      <c r="B582" s="186"/>
      <c r="C582" s="186"/>
      <c r="D582" s="186"/>
      <c r="E582" s="186"/>
      <c r="F582" s="186"/>
      <c r="G582" s="186"/>
      <c r="H582" s="186"/>
      <c r="I582" s="186"/>
      <c r="J582" s="186"/>
      <c r="K582" s="186"/>
      <c r="L582" s="186"/>
      <c r="M582" s="186"/>
      <c r="N582" s="186"/>
      <c r="O582" s="186"/>
      <c r="P582" s="186"/>
      <c r="Q582" s="186"/>
      <c r="R582" s="186"/>
      <c r="S582" s="186"/>
      <c r="T582" s="186"/>
      <c r="U582" s="186"/>
      <c r="V582" s="186"/>
      <c r="W582" s="186"/>
      <c r="X582" s="186"/>
      <c r="Y582" s="186"/>
      <c r="Z582" s="186"/>
    </row>
    <row r="583" spans="1:26" ht="12.75" customHeight="1" x14ac:dyDescent="0.25">
      <c r="A583" s="186"/>
      <c r="B583" s="186"/>
      <c r="C583" s="186"/>
      <c r="D583" s="186"/>
      <c r="E583" s="186"/>
      <c r="F583" s="186"/>
      <c r="G583" s="186"/>
      <c r="H583" s="186"/>
      <c r="I583" s="186"/>
      <c r="J583" s="186"/>
      <c r="K583" s="186"/>
      <c r="L583" s="186"/>
      <c r="M583" s="186"/>
      <c r="N583" s="186"/>
      <c r="O583" s="186"/>
      <c r="P583" s="186"/>
      <c r="Q583" s="186"/>
      <c r="R583" s="186"/>
      <c r="S583" s="186"/>
      <c r="T583" s="186"/>
      <c r="U583" s="186"/>
      <c r="V583" s="186"/>
      <c r="W583" s="186"/>
      <c r="X583" s="186"/>
      <c r="Y583" s="186"/>
      <c r="Z583" s="186"/>
    </row>
    <row r="584" spans="1:26" ht="12.75" customHeight="1" x14ac:dyDescent="0.25">
      <c r="A584" s="186"/>
      <c r="B584" s="186"/>
      <c r="C584" s="186"/>
      <c r="D584" s="186"/>
      <c r="E584" s="186"/>
      <c r="F584" s="186"/>
      <c r="G584" s="186"/>
      <c r="H584" s="186"/>
      <c r="I584" s="186"/>
      <c r="J584" s="186"/>
      <c r="K584" s="186"/>
      <c r="L584" s="186"/>
      <c r="M584" s="186"/>
      <c r="N584" s="186"/>
      <c r="O584" s="186"/>
      <c r="P584" s="186"/>
      <c r="Q584" s="186"/>
      <c r="R584" s="186"/>
      <c r="S584" s="186"/>
      <c r="T584" s="186"/>
      <c r="U584" s="186"/>
      <c r="V584" s="186"/>
      <c r="W584" s="186"/>
      <c r="X584" s="186"/>
      <c r="Y584" s="186"/>
      <c r="Z584" s="186"/>
    </row>
    <row r="585" spans="1:26" ht="12.75" customHeight="1" x14ac:dyDescent="0.25">
      <c r="A585" s="186"/>
      <c r="B585" s="186"/>
      <c r="C585" s="186"/>
      <c r="D585" s="186"/>
      <c r="E585" s="186"/>
      <c r="F585" s="186"/>
      <c r="G585" s="186"/>
      <c r="H585" s="186"/>
      <c r="I585" s="186"/>
      <c r="J585" s="186"/>
      <c r="K585" s="186"/>
      <c r="L585" s="186"/>
      <c r="M585" s="186"/>
      <c r="N585" s="186"/>
      <c r="O585" s="186"/>
      <c r="P585" s="186"/>
      <c r="Q585" s="186"/>
      <c r="R585" s="186"/>
      <c r="S585" s="186"/>
      <c r="T585" s="186"/>
      <c r="U585" s="186"/>
      <c r="V585" s="186"/>
      <c r="W585" s="186"/>
      <c r="X585" s="186"/>
      <c r="Y585" s="186"/>
      <c r="Z585" s="186"/>
    </row>
    <row r="586" spans="1:26" ht="12.75" customHeight="1" x14ac:dyDescent="0.25">
      <c r="A586" s="186"/>
      <c r="B586" s="186"/>
      <c r="C586" s="186"/>
      <c r="D586" s="186"/>
      <c r="E586" s="186"/>
      <c r="F586" s="186"/>
      <c r="G586" s="186"/>
      <c r="H586" s="186"/>
      <c r="I586" s="186"/>
      <c r="J586" s="186"/>
      <c r="K586" s="186"/>
      <c r="L586" s="186"/>
      <c r="M586" s="186"/>
      <c r="N586" s="186"/>
      <c r="O586" s="186"/>
      <c r="P586" s="186"/>
      <c r="Q586" s="186"/>
      <c r="R586" s="186"/>
      <c r="S586" s="186"/>
      <c r="T586" s="186"/>
      <c r="U586" s="186"/>
      <c r="V586" s="186"/>
      <c r="W586" s="186"/>
      <c r="X586" s="186"/>
      <c r="Y586" s="186"/>
      <c r="Z586" s="186"/>
    </row>
    <row r="587" spans="1:26" ht="12.75" customHeight="1" x14ac:dyDescent="0.25">
      <c r="A587" s="186"/>
      <c r="B587" s="186"/>
      <c r="C587" s="186"/>
      <c r="D587" s="186"/>
      <c r="E587" s="186"/>
      <c r="F587" s="186"/>
      <c r="G587" s="186"/>
      <c r="H587" s="186"/>
      <c r="I587" s="186"/>
      <c r="J587" s="186"/>
      <c r="K587" s="186"/>
      <c r="L587" s="186"/>
      <c r="M587" s="186"/>
      <c r="N587" s="186"/>
      <c r="O587" s="186"/>
      <c r="P587" s="186"/>
      <c r="Q587" s="186"/>
      <c r="R587" s="186"/>
      <c r="S587" s="186"/>
      <c r="T587" s="186"/>
      <c r="U587" s="186"/>
      <c r="V587" s="186"/>
      <c r="W587" s="186"/>
      <c r="X587" s="186"/>
      <c r="Y587" s="186"/>
      <c r="Z587" s="186"/>
    </row>
    <row r="588" spans="1:26" ht="12.75" customHeight="1" x14ac:dyDescent="0.25">
      <c r="A588" s="186"/>
      <c r="B588" s="186"/>
      <c r="C588" s="186"/>
      <c r="D588" s="186"/>
      <c r="E588" s="186"/>
      <c r="F588" s="186"/>
      <c r="G588" s="186"/>
      <c r="H588" s="186"/>
      <c r="I588" s="186"/>
      <c r="J588" s="186"/>
      <c r="K588" s="186"/>
      <c r="L588" s="186"/>
      <c r="M588" s="186"/>
      <c r="N588" s="186"/>
      <c r="O588" s="186"/>
      <c r="P588" s="186"/>
      <c r="Q588" s="186"/>
      <c r="R588" s="186"/>
      <c r="S588" s="186"/>
      <c r="T588" s="186"/>
      <c r="U588" s="186"/>
      <c r="V588" s="186"/>
      <c r="W588" s="186"/>
      <c r="X588" s="186"/>
      <c r="Y588" s="186"/>
      <c r="Z588" s="186"/>
    </row>
    <row r="589" spans="1:26" ht="12.75" customHeight="1" x14ac:dyDescent="0.25">
      <c r="A589" s="186"/>
      <c r="B589" s="186"/>
      <c r="C589" s="186"/>
      <c r="D589" s="186"/>
      <c r="E589" s="186"/>
      <c r="F589" s="186"/>
      <c r="G589" s="186"/>
      <c r="H589" s="186"/>
      <c r="I589" s="186"/>
      <c r="J589" s="186"/>
      <c r="K589" s="186"/>
      <c r="L589" s="186"/>
      <c r="M589" s="186"/>
      <c r="N589" s="186"/>
      <c r="O589" s="186"/>
      <c r="P589" s="186"/>
      <c r="Q589" s="186"/>
      <c r="R589" s="186"/>
      <c r="S589" s="186"/>
      <c r="T589" s="186"/>
      <c r="U589" s="186"/>
      <c r="V589" s="186"/>
      <c r="W589" s="186"/>
      <c r="X589" s="186"/>
      <c r="Y589" s="186"/>
      <c r="Z589" s="186"/>
    </row>
    <row r="590" spans="1:26" ht="12.75" customHeight="1" x14ac:dyDescent="0.25">
      <c r="A590" s="186"/>
      <c r="B590" s="186"/>
      <c r="C590" s="186"/>
      <c r="D590" s="186"/>
      <c r="E590" s="186"/>
      <c r="F590" s="186"/>
      <c r="G590" s="186"/>
      <c r="H590" s="186"/>
      <c r="I590" s="186"/>
      <c r="J590" s="186"/>
      <c r="K590" s="186"/>
      <c r="L590" s="186"/>
      <c r="M590" s="186"/>
      <c r="N590" s="186"/>
      <c r="O590" s="186"/>
      <c r="P590" s="186"/>
      <c r="Q590" s="186"/>
      <c r="R590" s="186"/>
      <c r="S590" s="186"/>
      <c r="T590" s="186"/>
      <c r="U590" s="186"/>
      <c r="V590" s="186"/>
      <c r="W590" s="186"/>
      <c r="X590" s="186"/>
      <c r="Y590" s="186"/>
      <c r="Z590" s="186"/>
    </row>
    <row r="591" spans="1:26" ht="12.75" customHeight="1" x14ac:dyDescent="0.25">
      <c r="A591" s="186"/>
      <c r="B591" s="186"/>
      <c r="C591" s="186"/>
      <c r="D591" s="186"/>
      <c r="E591" s="186"/>
      <c r="F591" s="186"/>
      <c r="G591" s="186"/>
      <c r="H591" s="186"/>
      <c r="I591" s="186"/>
      <c r="J591" s="186"/>
      <c r="K591" s="186"/>
      <c r="L591" s="186"/>
      <c r="M591" s="186"/>
      <c r="N591" s="186"/>
      <c r="O591" s="186"/>
      <c r="P591" s="186"/>
      <c r="Q591" s="186"/>
      <c r="R591" s="186"/>
      <c r="S591" s="186"/>
      <c r="T591" s="186"/>
      <c r="U591" s="186"/>
      <c r="V591" s="186"/>
      <c r="W591" s="186"/>
      <c r="X591" s="186"/>
      <c r="Y591" s="186"/>
      <c r="Z591" s="186"/>
    </row>
    <row r="592" spans="1:26" ht="12.75" customHeight="1" x14ac:dyDescent="0.25">
      <c r="A592" s="186"/>
      <c r="B592" s="186"/>
      <c r="C592" s="186"/>
      <c r="D592" s="186"/>
      <c r="E592" s="186"/>
      <c r="F592" s="186"/>
      <c r="G592" s="186"/>
      <c r="H592" s="186"/>
      <c r="I592" s="186"/>
      <c r="J592" s="186"/>
      <c r="K592" s="186"/>
      <c r="L592" s="186"/>
      <c r="M592" s="186"/>
      <c r="N592" s="186"/>
      <c r="O592" s="186"/>
      <c r="P592" s="186"/>
      <c r="Q592" s="186"/>
      <c r="R592" s="186"/>
      <c r="S592" s="186"/>
      <c r="T592" s="186"/>
      <c r="U592" s="186"/>
      <c r="V592" s="186"/>
      <c r="W592" s="186"/>
      <c r="X592" s="186"/>
      <c r="Y592" s="186"/>
      <c r="Z592" s="186"/>
    </row>
    <row r="593" spans="1:26" ht="12.75" customHeight="1" x14ac:dyDescent="0.25">
      <c r="A593" s="186"/>
      <c r="B593" s="186"/>
      <c r="C593" s="186"/>
      <c r="D593" s="186"/>
      <c r="E593" s="186"/>
      <c r="F593" s="186"/>
      <c r="G593" s="186"/>
      <c r="H593" s="186"/>
      <c r="I593" s="186"/>
      <c r="J593" s="186"/>
      <c r="K593" s="186"/>
      <c r="L593" s="186"/>
      <c r="M593" s="186"/>
      <c r="N593" s="186"/>
      <c r="O593" s="186"/>
      <c r="P593" s="186"/>
      <c r="Q593" s="186"/>
      <c r="R593" s="186"/>
      <c r="S593" s="186"/>
      <c r="T593" s="186"/>
      <c r="U593" s="186"/>
      <c r="V593" s="186"/>
      <c r="W593" s="186"/>
      <c r="X593" s="186"/>
      <c r="Y593" s="186"/>
      <c r="Z593" s="186"/>
    </row>
    <row r="594" spans="1:26" ht="12.75" customHeight="1" x14ac:dyDescent="0.25">
      <c r="A594" s="186"/>
      <c r="B594" s="186"/>
      <c r="C594" s="186"/>
      <c r="D594" s="186"/>
      <c r="E594" s="186"/>
      <c r="F594" s="186"/>
      <c r="G594" s="186"/>
      <c r="H594" s="186"/>
      <c r="I594" s="186"/>
      <c r="J594" s="186"/>
      <c r="K594" s="186"/>
      <c r="L594" s="186"/>
      <c r="M594" s="186"/>
      <c r="N594" s="186"/>
      <c r="O594" s="186"/>
      <c r="P594" s="186"/>
      <c r="Q594" s="186"/>
      <c r="R594" s="186"/>
      <c r="S594" s="186"/>
      <c r="T594" s="186"/>
      <c r="U594" s="186"/>
      <c r="V594" s="186"/>
      <c r="W594" s="186"/>
      <c r="X594" s="186"/>
      <c r="Y594" s="186"/>
      <c r="Z594" s="186"/>
    </row>
    <row r="595" spans="1:26" ht="12.75" customHeight="1" x14ac:dyDescent="0.25">
      <c r="A595" s="186"/>
      <c r="B595" s="186"/>
      <c r="C595" s="186"/>
      <c r="D595" s="186"/>
      <c r="E595" s="186"/>
      <c r="F595" s="186"/>
      <c r="G595" s="186"/>
      <c r="H595" s="186"/>
      <c r="I595" s="186"/>
      <c r="J595" s="186"/>
      <c r="K595" s="186"/>
      <c r="L595" s="186"/>
      <c r="M595" s="186"/>
      <c r="N595" s="186"/>
      <c r="O595" s="186"/>
      <c r="P595" s="186"/>
      <c r="Q595" s="186"/>
      <c r="R595" s="186"/>
      <c r="S595" s="186"/>
      <c r="T595" s="186"/>
      <c r="U595" s="186"/>
      <c r="V595" s="186"/>
      <c r="W595" s="186"/>
      <c r="X595" s="186"/>
      <c r="Y595" s="186"/>
      <c r="Z595" s="186"/>
    </row>
    <row r="596" spans="1:26" ht="12.75" customHeight="1" x14ac:dyDescent="0.25">
      <c r="A596" s="186"/>
      <c r="B596" s="186"/>
      <c r="C596" s="186"/>
      <c r="D596" s="186"/>
      <c r="E596" s="186"/>
      <c r="F596" s="186"/>
      <c r="G596" s="186"/>
      <c r="H596" s="186"/>
      <c r="I596" s="186"/>
      <c r="J596" s="186"/>
      <c r="K596" s="186"/>
      <c r="L596" s="186"/>
      <c r="M596" s="186"/>
      <c r="N596" s="186"/>
      <c r="O596" s="186"/>
      <c r="P596" s="186"/>
      <c r="Q596" s="186"/>
      <c r="R596" s="186"/>
      <c r="S596" s="186"/>
      <c r="T596" s="186"/>
      <c r="U596" s="186"/>
      <c r="V596" s="186"/>
      <c r="W596" s="186"/>
      <c r="X596" s="186"/>
      <c r="Y596" s="186"/>
      <c r="Z596" s="186"/>
    </row>
    <row r="597" spans="1:26" ht="12.75" customHeight="1" x14ac:dyDescent="0.25">
      <c r="A597" s="186"/>
      <c r="B597" s="186"/>
      <c r="C597" s="186"/>
      <c r="D597" s="186"/>
      <c r="E597" s="186"/>
      <c r="F597" s="186"/>
      <c r="G597" s="186"/>
      <c r="H597" s="186"/>
      <c r="I597" s="186"/>
      <c r="J597" s="186"/>
      <c r="K597" s="186"/>
      <c r="L597" s="186"/>
      <c r="M597" s="186"/>
      <c r="N597" s="186"/>
      <c r="O597" s="186"/>
      <c r="P597" s="186"/>
      <c r="Q597" s="186"/>
      <c r="R597" s="186"/>
      <c r="S597" s="186"/>
      <c r="T597" s="186"/>
      <c r="U597" s="186"/>
      <c r="V597" s="186"/>
      <c r="W597" s="186"/>
      <c r="X597" s="186"/>
      <c r="Y597" s="186"/>
      <c r="Z597" s="186"/>
    </row>
    <row r="598" spans="1:26" ht="12.75" customHeight="1" x14ac:dyDescent="0.25">
      <c r="A598" s="186"/>
      <c r="B598" s="186"/>
      <c r="C598" s="186"/>
      <c r="D598" s="186"/>
      <c r="E598" s="186"/>
      <c r="F598" s="186"/>
      <c r="G598" s="186"/>
      <c r="H598" s="186"/>
      <c r="I598" s="186"/>
      <c r="J598" s="186"/>
      <c r="K598" s="186"/>
      <c r="L598" s="186"/>
      <c r="M598" s="186"/>
      <c r="N598" s="186"/>
      <c r="O598" s="186"/>
      <c r="P598" s="186"/>
      <c r="Q598" s="186"/>
      <c r="R598" s="186"/>
      <c r="S598" s="186"/>
      <c r="T598" s="186"/>
      <c r="U598" s="186"/>
      <c r="V598" s="186"/>
      <c r="W598" s="186"/>
      <c r="X598" s="186"/>
      <c r="Y598" s="186"/>
      <c r="Z598" s="186"/>
    </row>
    <row r="599" spans="1:26" ht="12.75" customHeight="1" x14ac:dyDescent="0.25">
      <c r="A599" s="186"/>
      <c r="B599" s="186"/>
      <c r="C599" s="186"/>
      <c r="D599" s="186"/>
      <c r="E599" s="186"/>
      <c r="F599" s="186"/>
      <c r="G599" s="186"/>
      <c r="H599" s="186"/>
      <c r="I599" s="186"/>
      <c r="J599" s="186"/>
      <c r="K599" s="186"/>
      <c r="L599" s="186"/>
      <c r="M599" s="186"/>
      <c r="N599" s="186"/>
      <c r="O599" s="186"/>
      <c r="P599" s="186"/>
      <c r="Q599" s="186"/>
      <c r="R599" s="186"/>
      <c r="S599" s="186"/>
      <c r="T599" s="186"/>
      <c r="U599" s="186"/>
      <c r="V599" s="186"/>
      <c r="W599" s="186"/>
      <c r="X599" s="186"/>
      <c r="Y599" s="186"/>
      <c r="Z599" s="186"/>
    </row>
    <row r="600" spans="1:26" ht="12.75" customHeight="1" x14ac:dyDescent="0.25">
      <c r="A600" s="186"/>
      <c r="B600" s="186"/>
      <c r="C600" s="186"/>
      <c r="D600" s="186"/>
      <c r="E600" s="186"/>
      <c r="F600" s="186"/>
      <c r="G600" s="186"/>
      <c r="H600" s="186"/>
      <c r="I600" s="186"/>
      <c r="J600" s="186"/>
      <c r="K600" s="186"/>
      <c r="L600" s="186"/>
      <c r="M600" s="186"/>
      <c r="N600" s="186"/>
      <c r="O600" s="186"/>
      <c r="P600" s="186"/>
      <c r="Q600" s="186"/>
      <c r="R600" s="186"/>
      <c r="S600" s="186"/>
      <c r="T600" s="186"/>
      <c r="U600" s="186"/>
      <c r="V600" s="186"/>
      <c r="W600" s="186"/>
      <c r="X600" s="186"/>
      <c r="Y600" s="186"/>
      <c r="Z600" s="186"/>
    </row>
    <row r="601" spans="1:26" ht="12.75" customHeight="1" x14ac:dyDescent="0.25">
      <c r="A601" s="186"/>
      <c r="B601" s="186"/>
      <c r="C601" s="186"/>
      <c r="D601" s="186"/>
      <c r="E601" s="186"/>
      <c r="F601" s="186"/>
      <c r="G601" s="186"/>
      <c r="H601" s="186"/>
      <c r="I601" s="186"/>
      <c r="J601" s="186"/>
      <c r="K601" s="186"/>
      <c r="L601" s="186"/>
      <c r="M601" s="186"/>
      <c r="N601" s="186"/>
      <c r="O601" s="186"/>
      <c r="P601" s="186"/>
      <c r="Q601" s="186"/>
      <c r="R601" s="186"/>
      <c r="S601" s="186"/>
      <c r="T601" s="186"/>
      <c r="U601" s="186"/>
      <c r="V601" s="186"/>
      <c r="W601" s="186"/>
      <c r="X601" s="186"/>
      <c r="Y601" s="186"/>
      <c r="Z601" s="186"/>
    </row>
    <row r="602" spans="1:26" ht="12.75" customHeight="1" x14ac:dyDescent="0.25">
      <c r="A602" s="186"/>
      <c r="B602" s="186"/>
      <c r="C602" s="186"/>
      <c r="D602" s="186"/>
      <c r="E602" s="186"/>
      <c r="F602" s="186"/>
      <c r="G602" s="186"/>
      <c r="H602" s="186"/>
      <c r="I602" s="186"/>
      <c r="J602" s="186"/>
      <c r="K602" s="186"/>
      <c r="L602" s="186"/>
      <c r="M602" s="186"/>
      <c r="N602" s="186"/>
      <c r="O602" s="186"/>
      <c r="P602" s="186"/>
      <c r="Q602" s="186"/>
      <c r="R602" s="186"/>
      <c r="S602" s="186"/>
      <c r="T602" s="186"/>
      <c r="U602" s="186"/>
      <c r="V602" s="186"/>
      <c r="W602" s="186"/>
      <c r="X602" s="186"/>
      <c r="Y602" s="186"/>
      <c r="Z602" s="186"/>
    </row>
    <row r="603" spans="1:26" ht="12.75" customHeight="1" x14ac:dyDescent="0.25">
      <c r="A603" s="186"/>
      <c r="B603" s="186"/>
      <c r="C603" s="186"/>
      <c r="D603" s="186"/>
      <c r="E603" s="186"/>
      <c r="F603" s="186"/>
      <c r="G603" s="186"/>
      <c r="H603" s="186"/>
      <c r="I603" s="186"/>
      <c r="J603" s="186"/>
      <c r="K603" s="186"/>
      <c r="L603" s="186"/>
      <c r="M603" s="186"/>
      <c r="N603" s="186"/>
      <c r="O603" s="186"/>
      <c r="P603" s="186"/>
      <c r="Q603" s="186"/>
      <c r="R603" s="186"/>
      <c r="S603" s="186"/>
      <c r="T603" s="186"/>
      <c r="U603" s="186"/>
      <c r="V603" s="186"/>
      <c r="W603" s="186"/>
      <c r="X603" s="186"/>
      <c r="Y603" s="186"/>
      <c r="Z603" s="186"/>
    </row>
    <row r="604" spans="1:26" ht="12.75" customHeight="1" x14ac:dyDescent="0.25">
      <c r="A604" s="186"/>
      <c r="B604" s="186"/>
      <c r="C604" s="186"/>
      <c r="D604" s="186"/>
      <c r="E604" s="186"/>
      <c r="F604" s="186"/>
      <c r="G604" s="186"/>
      <c r="H604" s="186"/>
      <c r="I604" s="186"/>
      <c r="J604" s="186"/>
      <c r="K604" s="186"/>
      <c r="L604" s="186"/>
      <c r="M604" s="186"/>
      <c r="N604" s="186"/>
      <c r="O604" s="186"/>
      <c r="P604" s="186"/>
      <c r="Q604" s="186"/>
      <c r="R604" s="186"/>
      <c r="S604" s="186"/>
      <c r="T604" s="186"/>
      <c r="U604" s="186"/>
      <c r="V604" s="186"/>
      <c r="W604" s="186"/>
      <c r="X604" s="186"/>
      <c r="Y604" s="186"/>
      <c r="Z604" s="186"/>
    </row>
    <row r="605" spans="1:26" ht="12.75" customHeight="1" x14ac:dyDescent="0.25">
      <c r="A605" s="186"/>
      <c r="B605" s="186"/>
      <c r="C605" s="186"/>
      <c r="D605" s="186"/>
      <c r="E605" s="186"/>
      <c r="F605" s="186"/>
      <c r="G605" s="186"/>
      <c r="H605" s="186"/>
      <c r="I605" s="186"/>
      <c r="J605" s="186"/>
      <c r="K605" s="186"/>
      <c r="L605" s="186"/>
      <c r="M605" s="186"/>
      <c r="N605" s="186"/>
      <c r="O605" s="186"/>
      <c r="P605" s="186"/>
      <c r="Q605" s="186"/>
      <c r="R605" s="186"/>
      <c r="S605" s="186"/>
      <c r="T605" s="186"/>
      <c r="U605" s="186"/>
      <c r="V605" s="186"/>
      <c r="W605" s="186"/>
      <c r="X605" s="186"/>
      <c r="Y605" s="186"/>
      <c r="Z605" s="186"/>
    </row>
    <row r="606" spans="1:26" ht="12.75" customHeight="1" x14ac:dyDescent="0.25">
      <c r="A606" s="186"/>
      <c r="B606" s="186"/>
      <c r="C606" s="186"/>
      <c r="D606" s="186"/>
      <c r="E606" s="186"/>
      <c r="F606" s="186"/>
      <c r="G606" s="186"/>
      <c r="H606" s="186"/>
      <c r="I606" s="186"/>
      <c r="J606" s="186"/>
      <c r="K606" s="186"/>
      <c r="L606" s="186"/>
      <c r="M606" s="186"/>
      <c r="N606" s="186"/>
      <c r="O606" s="186"/>
      <c r="P606" s="186"/>
      <c r="Q606" s="186"/>
      <c r="R606" s="186"/>
      <c r="S606" s="186"/>
      <c r="T606" s="186"/>
      <c r="U606" s="186"/>
      <c r="V606" s="186"/>
      <c r="W606" s="186"/>
      <c r="X606" s="186"/>
      <c r="Y606" s="186"/>
      <c r="Z606" s="186"/>
    </row>
    <row r="607" spans="1:26" ht="12.75" customHeight="1" x14ac:dyDescent="0.25">
      <c r="A607" s="186"/>
      <c r="B607" s="186"/>
      <c r="C607" s="186"/>
      <c r="D607" s="186"/>
      <c r="E607" s="186"/>
      <c r="F607" s="186"/>
      <c r="G607" s="186"/>
      <c r="H607" s="186"/>
      <c r="I607" s="186"/>
      <c r="J607" s="186"/>
      <c r="K607" s="186"/>
      <c r="L607" s="186"/>
      <c r="M607" s="186"/>
      <c r="N607" s="186"/>
      <c r="O607" s="186"/>
      <c r="P607" s="186"/>
      <c r="Q607" s="186"/>
      <c r="R607" s="186"/>
      <c r="S607" s="186"/>
      <c r="T607" s="186"/>
      <c r="U607" s="186"/>
      <c r="V607" s="186"/>
      <c r="W607" s="186"/>
      <c r="X607" s="186"/>
      <c r="Y607" s="186"/>
      <c r="Z607" s="186"/>
    </row>
    <row r="608" spans="1:26" ht="12.75" customHeight="1" x14ac:dyDescent="0.25">
      <c r="A608" s="186"/>
      <c r="B608" s="186"/>
      <c r="C608" s="186"/>
      <c r="D608" s="186"/>
      <c r="E608" s="186"/>
      <c r="F608" s="186"/>
      <c r="G608" s="186"/>
      <c r="H608" s="186"/>
      <c r="I608" s="186"/>
      <c r="J608" s="186"/>
      <c r="K608" s="186"/>
      <c r="L608" s="186"/>
      <c r="M608" s="186"/>
      <c r="N608" s="186"/>
      <c r="O608" s="186"/>
      <c r="P608" s="186"/>
      <c r="Q608" s="186"/>
      <c r="R608" s="186"/>
      <c r="S608" s="186"/>
      <c r="T608" s="186"/>
      <c r="U608" s="186"/>
      <c r="V608" s="186"/>
      <c r="W608" s="186"/>
      <c r="X608" s="186"/>
      <c r="Y608" s="186"/>
      <c r="Z608" s="186"/>
    </row>
    <row r="609" spans="1:26" ht="12.75" customHeight="1" x14ac:dyDescent="0.25">
      <c r="A609" s="186"/>
      <c r="B609" s="186"/>
      <c r="C609" s="186"/>
      <c r="D609" s="186"/>
      <c r="E609" s="186"/>
      <c r="F609" s="186"/>
      <c r="G609" s="186"/>
      <c r="H609" s="186"/>
      <c r="I609" s="186"/>
      <c r="J609" s="186"/>
      <c r="K609" s="186"/>
      <c r="L609" s="186"/>
      <c r="M609" s="186"/>
      <c r="N609" s="186"/>
      <c r="O609" s="186"/>
      <c r="P609" s="186"/>
      <c r="Q609" s="186"/>
      <c r="R609" s="186"/>
      <c r="S609" s="186"/>
      <c r="T609" s="186"/>
      <c r="U609" s="186"/>
      <c r="V609" s="186"/>
      <c r="W609" s="186"/>
      <c r="X609" s="186"/>
      <c r="Y609" s="186"/>
      <c r="Z609" s="186"/>
    </row>
    <row r="610" spans="1:26" ht="12.75" customHeight="1" x14ac:dyDescent="0.25">
      <c r="A610" s="186"/>
      <c r="B610" s="186"/>
      <c r="C610" s="186"/>
      <c r="D610" s="186"/>
      <c r="E610" s="186"/>
      <c r="F610" s="186"/>
      <c r="G610" s="186"/>
      <c r="H610" s="186"/>
      <c r="I610" s="186"/>
      <c r="J610" s="186"/>
      <c r="K610" s="186"/>
      <c r="L610" s="186"/>
      <c r="M610" s="186"/>
      <c r="N610" s="186"/>
      <c r="O610" s="186"/>
      <c r="P610" s="186"/>
      <c r="Q610" s="186"/>
      <c r="R610" s="186"/>
      <c r="S610" s="186"/>
      <c r="T610" s="186"/>
      <c r="U610" s="186"/>
      <c r="V610" s="186"/>
      <c r="W610" s="186"/>
      <c r="X610" s="186"/>
      <c r="Y610" s="186"/>
      <c r="Z610" s="186"/>
    </row>
    <row r="611" spans="1:26" ht="12.75" customHeight="1" x14ac:dyDescent="0.25">
      <c r="A611" s="186"/>
      <c r="B611" s="186"/>
      <c r="C611" s="186"/>
      <c r="D611" s="186"/>
      <c r="E611" s="186"/>
      <c r="F611" s="186"/>
      <c r="G611" s="186"/>
      <c r="H611" s="186"/>
      <c r="I611" s="186"/>
      <c r="J611" s="186"/>
      <c r="K611" s="186"/>
      <c r="L611" s="186"/>
      <c r="M611" s="186"/>
      <c r="N611" s="186"/>
      <c r="O611" s="186"/>
      <c r="P611" s="186"/>
      <c r="Q611" s="186"/>
      <c r="R611" s="186"/>
      <c r="S611" s="186"/>
      <c r="T611" s="186"/>
      <c r="U611" s="186"/>
      <c r="V611" s="186"/>
      <c r="W611" s="186"/>
      <c r="X611" s="186"/>
      <c r="Y611" s="186"/>
      <c r="Z611" s="186"/>
    </row>
    <row r="612" spans="1:26" ht="12.75" customHeight="1" x14ac:dyDescent="0.25">
      <c r="A612" s="186"/>
      <c r="B612" s="186"/>
      <c r="C612" s="186"/>
      <c r="D612" s="186"/>
      <c r="E612" s="186"/>
      <c r="F612" s="186"/>
      <c r="G612" s="186"/>
      <c r="H612" s="186"/>
      <c r="I612" s="186"/>
      <c r="J612" s="186"/>
      <c r="K612" s="186"/>
      <c r="L612" s="186"/>
      <c r="M612" s="186"/>
      <c r="N612" s="186"/>
      <c r="O612" s="186"/>
      <c r="P612" s="186"/>
      <c r="Q612" s="186"/>
      <c r="R612" s="186"/>
      <c r="S612" s="186"/>
      <c r="T612" s="186"/>
      <c r="U612" s="186"/>
      <c r="V612" s="186"/>
      <c r="W612" s="186"/>
      <c r="X612" s="186"/>
      <c r="Y612" s="186"/>
      <c r="Z612" s="186"/>
    </row>
    <row r="613" spans="1:26" ht="12.75" customHeight="1" x14ac:dyDescent="0.25">
      <c r="A613" s="186"/>
      <c r="B613" s="186"/>
      <c r="C613" s="186"/>
      <c r="D613" s="186"/>
      <c r="E613" s="186"/>
      <c r="F613" s="186"/>
      <c r="G613" s="186"/>
      <c r="H613" s="186"/>
      <c r="I613" s="186"/>
      <c r="J613" s="186"/>
      <c r="K613" s="186"/>
      <c r="L613" s="186"/>
      <c r="M613" s="186"/>
      <c r="N613" s="186"/>
      <c r="O613" s="186"/>
      <c r="P613" s="186"/>
      <c r="Q613" s="186"/>
      <c r="R613" s="186"/>
      <c r="S613" s="186"/>
      <c r="T613" s="186"/>
      <c r="U613" s="186"/>
      <c r="V613" s="186"/>
      <c r="W613" s="186"/>
      <c r="X613" s="186"/>
      <c r="Y613" s="186"/>
      <c r="Z613" s="186"/>
    </row>
    <row r="614" spans="1:26" ht="12.75" customHeight="1" x14ac:dyDescent="0.25">
      <c r="A614" s="186"/>
      <c r="B614" s="186"/>
      <c r="C614" s="186"/>
      <c r="D614" s="186"/>
      <c r="E614" s="186"/>
      <c r="F614" s="186"/>
      <c r="G614" s="186"/>
      <c r="H614" s="186"/>
      <c r="I614" s="186"/>
      <c r="J614" s="186"/>
      <c r="K614" s="186"/>
      <c r="L614" s="186"/>
      <c r="M614" s="186"/>
      <c r="N614" s="186"/>
      <c r="O614" s="186"/>
      <c r="P614" s="186"/>
      <c r="Q614" s="186"/>
      <c r="R614" s="186"/>
      <c r="S614" s="186"/>
      <c r="T614" s="186"/>
      <c r="U614" s="186"/>
      <c r="V614" s="186"/>
      <c r="W614" s="186"/>
      <c r="X614" s="186"/>
      <c r="Y614" s="186"/>
      <c r="Z614" s="186"/>
    </row>
    <row r="615" spans="1:26" ht="12.75" customHeight="1" x14ac:dyDescent="0.25">
      <c r="A615" s="186"/>
      <c r="B615" s="186"/>
      <c r="C615" s="186"/>
      <c r="D615" s="186"/>
      <c r="E615" s="186"/>
      <c r="F615" s="186"/>
      <c r="G615" s="186"/>
      <c r="H615" s="186"/>
      <c r="I615" s="186"/>
      <c r="J615" s="186"/>
      <c r="K615" s="186"/>
      <c r="L615" s="186"/>
      <c r="M615" s="186"/>
      <c r="N615" s="186"/>
      <c r="O615" s="186"/>
      <c r="P615" s="186"/>
      <c r="Q615" s="186"/>
      <c r="R615" s="186"/>
      <c r="S615" s="186"/>
      <c r="T615" s="186"/>
      <c r="U615" s="186"/>
      <c r="V615" s="186"/>
      <c r="W615" s="186"/>
      <c r="X615" s="186"/>
      <c r="Y615" s="186"/>
      <c r="Z615" s="186"/>
    </row>
    <row r="616" spans="1:26" ht="12.75" customHeight="1" x14ac:dyDescent="0.25">
      <c r="A616" s="186"/>
      <c r="B616" s="186"/>
      <c r="C616" s="186"/>
      <c r="D616" s="186"/>
      <c r="E616" s="186"/>
      <c r="F616" s="186"/>
      <c r="G616" s="186"/>
      <c r="H616" s="186"/>
      <c r="I616" s="186"/>
      <c r="J616" s="186"/>
      <c r="K616" s="186"/>
      <c r="L616" s="186"/>
      <c r="M616" s="186"/>
      <c r="N616" s="186"/>
      <c r="O616" s="186"/>
      <c r="P616" s="186"/>
      <c r="Q616" s="186"/>
      <c r="R616" s="186"/>
      <c r="S616" s="186"/>
      <c r="T616" s="186"/>
      <c r="U616" s="186"/>
      <c r="V616" s="186"/>
      <c r="W616" s="186"/>
      <c r="X616" s="186"/>
      <c r="Y616" s="186"/>
      <c r="Z616" s="186"/>
    </row>
    <row r="617" spans="1:26" ht="12.75" customHeight="1" x14ac:dyDescent="0.25">
      <c r="A617" s="186"/>
      <c r="B617" s="186"/>
      <c r="C617" s="186"/>
      <c r="D617" s="186"/>
      <c r="E617" s="186"/>
      <c r="F617" s="186"/>
      <c r="G617" s="186"/>
      <c r="H617" s="186"/>
      <c r="I617" s="186"/>
      <c r="J617" s="186"/>
      <c r="K617" s="186"/>
      <c r="L617" s="186"/>
      <c r="M617" s="186"/>
      <c r="N617" s="186"/>
      <c r="O617" s="186"/>
      <c r="P617" s="186"/>
      <c r="Q617" s="186"/>
      <c r="R617" s="186"/>
      <c r="S617" s="186"/>
      <c r="T617" s="186"/>
      <c r="U617" s="186"/>
      <c r="V617" s="186"/>
      <c r="W617" s="186"/>
      <c r="X617" s="186"/>
      <c r="Y617" s="186"/>
      <c r="Z617" s="186"/>
    </row>
    <row r="618" spans="1:26" ht="12.75" customHeight="1" x14ac:dyDescent="0.25">
      <c r="A618" s="186"/>
      <c r="B618" s="186"/>
      <c r="C618" s="186"/>
      <c r="D618" s="186"/>
      <c r="E618" s="186"/>
      <c r="F618" s="186"/>
      <c r="G618" s="186"/>
      <c r="H618" s="186"/>
      <c r="I618" s="186"/>
      <c r="J618" s="186"/>
      <c r="K618" s="186"/>
      <c r="L618" s="186"/>
      <c r="M618" s="186"/>
      <c r="N618" s="186"/>
      <c r="O618" s="186"/>
      <c r="P618" s="186"/>
      <c r="Q618" s="186"/>
      <c r="R618" s="186"/>
      <c r="S618" s="186"/>
      <c r="T618" s="186"/>
      <c r="U618" s="186"/>
      <c r="V618" s="186"/>
      <c r="W618" s="186"/>
      <c r="X618" s="186"/>
      <c r="Y618" s="186"/>
      <c r="Z618" s="186"/>
    </row>
    <row r="619" spans="1:26" ht="12.75" customHeight="1" x14ac:dyDescent="0.25">
      <c r="A619" s="186"/>
      <c r="B619" s="186"/>
      <c r="C619" s="186"/>
      <c r="D619" s="186"/>
      <c r="E619" s="186"/>
      <c r="F619" s="186"/>
      <c r="G619" s="186"/>
      <c r="H619" s="186"/>
      <c r="I619" s="186"/>
      <c r="J619" s="186"/>
      <c r="K619" s="186"/>
      <c r="L619" s="186"/>
      <c r="M619" s="186"/>
      <c r="N619" s="186"/>
      <c r="O619" s="186"/>
      <c r="P619" s="186"/>
      <c r="Q619" s="186"/>
      <c r="R619" s="186"/>
      <c r="S619" s="186"/>
      <c r="T619" s="186"/>
      <c r="U619" s="186"/>
      <c r="V619" s="186"/>
      <c r="W619" s="186"/>
      <c r="X619" s="186"/>
      <c r="Y619" s="186"/>
      <c r="Z619" s="186"/>
    </row>
    <row r="620" spans="1:26" ht="12.75" customHeight="1" x14ac:dyDescent="0.25">
      <c r="A620" s="186"/>
      <c r="B620" s="186"/>
      <c r="C620" s="186"/>
      <c r="D620" s="186"/>
      <c r="E620" s="186"/>
      <c r="F620" s="186"/>
      <c r="G620" s="186"/>
      <c r="H620" s="186"/>
      <c r="I620" s="186"/>
      <c r="J620" s="186"/>
      <c r="K620" s="186"/>
      <c r="L620" s="186"/>
      <c r="M620" s="186"/>
      <c r="N620" s="186"/>
      <c r="O620" s="186"/>
      <c r="P620" s="186"/>
      <c r="Q620" s="186"/>
      <c r="R620" s="186"/>
      <c r="S620" s="186"/>
      <c r="T620" s="186"/>
      <c r="U620" s="186"/>
      <c r="V620" s="186"/>
      <c r="W620" s="186"/>
      <c r="X620" s="186"/>
      <c r="Y620" s="186"/>
      <c r="Z620" s="186"/>
    </row>
    <row r="621" spans="1:26" ht="12.75" customHeight="1" x14ac:dyDescent="0.25">
      <c r="A621" s="186"/>
      <c r="B621" s="186"/>
      <c r="C621" s="186"/>
      <c r="D621" s="186"/>
      <c r="E621" s="186"/>
      <c r="F621" s="186"/>
      <c r="G621" s="186"/>
      <c r="H621" s="186"/>
      <c r="I621" s="186"/>
      <c r="J621" s="186"/>
      <c r="K621" s="186"/>
      <c r="L621" s="186"/>
      <c r="M621" s="186"/>
      <c r="N621" s="186"/>
      <c r="O621" s="186"/>
      <c r="P621" s="186"/>
      <c r="Q621" s="186"/>
      <c r="R621" s="186"/>
      <c r="S621" s="186"/>
      <c r="T621" s="186"/>
      <c r="U621" s="186"/>
      <c r="V621" s="186"/>
      <c r="W621" s="186"/>
      <c r="X621" s="186"/>
      <c r="Y621" s="186"/>
      <c r="Z621" s="186"/>
    </row>
    <row r="622" spans="1:26" ht="12.75" customHeight="1" x14ac:dyDescent="0.25">
      <c r="A622" s="186"/>
      <c r="B622" s="186"/>
      <c r="C622" s="186"/>
      <c r="D622" s="186"/>
      <c r="E622" s="186"/>
      <c r="F622" s="186"/>
      <c r="G622" s="186"/>
      <c r="H622" s="186"/>
      <c r="I622" s="186"/>
      <c r="J622" s="186"/>
      <c r="K622" s="186"/>
      <c r="L622" s="186"/>
      <c r="M622" s="186"/>
      <c r="N622" s="186"/>
      <c r="O622" s="186"/>
      <c r="P622" s="186"/>
      <c r="Q622" s="186"/>
      <c r="R622" s="186"/>
      <c r="S622" s="186"/>
      <c r="T622" s="186"/>
      <c r="U622" s="186"/>
      <c r="V622" s="186"/>
      <c r="W622" s="186"/>
      <c r="X622" s="186"/>
      <c r="Y622" s="186"/>
      <c r="Z622" s="186"/>
    </row>
    <row r="623" spans="1:26" ht="12.75" customHeight="1" x14ac:dyDescent="0.25">
      <c r="A623" s="186"/>
      <c r="B623" s="186"/>
      <c r="C623" s="186"/>
      <c r="D623" s="186"/>
      <c r="E623" s="186"/>
      <c r="F623" s="186"/>
      <c r="G623" s="186"/>
      <c r="H623" s="186"/>
      <c r="I623" s="186"/>
      <c r="J623" s="186"/>
      <c r="K623" s="186"/>
      <c r="L623" s="186"/>
      <c r="M623" s="186"/>
      <c r="N623" s="186"/>
      <c r="O623" s="186"/>
      <c r="P623" s="186"/>
      <c r="Q623" s="186"/>
      <c r="R623" s="186"/>
      <c r="S623" s="186"/>
      <c r="T623" s="186"/>
      <c r="U623" s="186"/>
      <c r="V623" s="186"/>
      <c r="W623" s="186"/>
      <c r="X623" s="186"/>
      <c r="Y623" s="186"/>
      <c r="Z623" s="186"/>
    </row>
    <row r="624" spans="1:26" ht="12.75" customHeight="1" x14ac:dyDescent="0.25">
      <c r="A624" s="186"/>
      <c r="B624" s="186"/>
      <c r="C624" s="186"/>
      <c r="D624" s="186"/>
      <c r="E624" s="186"/>
      <c r="F624" s="186"/>
      <c r="G624" s="186"/>
      <c r="H624" s="186"/>
      <c r="I624" s="186"/>
      <c r="J624" s="186"/>
      <c r="K624" s="186"/>
      <c r="L624" s="186"/>
      <c r="M624" s="186"/>
      <c r="N624" s="186"/>
      <c r="O624" s="186"/>
      <c r="P624" s="186"/>
      <c r="Q624" s="186"/>
      <c r="R624" s="186"/>
      <c r="S624" s="186"/>
      <c r="T624" s="186"/>
      <c r="U624" s="186"/>
      <c r="V624" s="186"/>
      <c r="W624" s="186"/>
      <c r="X624" s="186"/>
      <c r="Y624" s="186"/>
      <c r="Z624" s="186"/>
    </row>
    <row r="625" spans="1:26" ht="12.75" customHeight="1" x14ac:dyDescent="0.25">
      <c r="A625" s="186"/>
      <c r="B625" s="186"/>
      <c r="C625" s="186"/>
      <c r="D625" s="186"/>
      <c r="E625" s="186"/>
      <c r="F625" s="186"/>
      <c r="G625" s="186"/>
      <c r="H625" s="186"/>
      <c r="I625" s="186"/>
      <c r="J625" s="186"/>
      <c r="K625" s="186"/>
      <c r="L625" s="186"/>
      <c r="M625" s="186"/>
      <c r="N625" s="186"/>
      <c r="O625" s="186"/>
      <c r="P625" s="186"/>
      <c r="Q625" s="186"/>
      <c r="R625" s="186"/>
      <c r="S625" s="186"/>
      <c r="T625" s="186"/>
      <c r="U625" s="186"/>
      <c r="V625" s="186"/>
      <c r="W625" s="186"/>
      <c r="X625" s="186"/>
      <c r="Y625" s="186"/>
      <c r="Z625" s="186"/>
    </row>
    <row r="626" spans="1:26" ht="12.75" customHeight="1" x14ac:dyDescent="0.25">
      <c r="A626" s="186"/>
      <c r="B626" s="186"/>
      <c r="C626" s="186"/>
      <c r="D626" s="186"/>
      <c r="E626" s="186"/>
      <c r="F626" s="186"/>
      <c r="G626" s="186"/>
      <c r="H626" s="186"/>
      <c r="I626" s="186"/>
      <c r="J626" s="186"/>
      <c r="K626" s="186"/>
      <c r="L626" s="186"/>
      <c r="M626" s="186"/>
      <c r="N626" s="186"/>
      <c r="O626" s="186"/>
      <c r="P626" s="186"/>
      <c r="Q626" s="186"/>
      <c r="R626" s="186"/>
      <c r="S626" s="186"/>
      <c r="T626" s="186"/>
      <c r="U626" s="186"/>
      <c r="V626" s="186"/>
      <c r="W626" s="186"/>
      <c r="X626" s="186"/>
      <c r="Y626" s="186"/>
      <c r="Z626" s="186"/>
    </row>
    <row r="627" spans="1:26" ht="12.75" customHeight="1" x14ac:dyDescent="0.25">
      <c r="A627" s="186"/>
      <c r="B627" s="186"/>
      <c r="C627" s="186"/>
      <c r="D627" s="186"/>
      <c r="E627" s="186"/>
      <c r="F627" s="186"/>
      <c r="G627" s="186"/>
      <c r="H627" s="186"/>
      <c r="I627" s="186"/>
      <c r="J627" s="186"/>
      <c r="K627" s="186"/>
      <c r="L627" s="186"/>
      <c r="M627" s="186"/>
      <c r="N627" s="186"/>
      <c r="O627" s="186"/>
      <c r="P627" s="186"/>
      <c r="Q627" s="186"/>
      <c r="R627" s="186"/>
      <c r="S627" s="186"/>
      <c r="T627" s="186"/>
      <c r="U627" s="186"/>
      <c r="V627" s="186"/>
      <c r="W627" s="186"/>
      <c r="X627" s="186"/>
      <c r="Y627" s="186"/>
      <c r="Z627" s="186"/>
    </row>
    <row r="628" spans="1:26" ht="12.75" customHeight="1" x14ac:dyDescent="0.25">
      <c r="A628" s="186"/>
      <c r="B628" s="186"/>
      <c r="C628" s="186"/>
      <c r="D628" s="186"/>
      <c r="E628" s="186"/>
      <c r="F628" s="186"/>
      <c r="G628" s="186"/>
      <c r="H628" s="186"/>
      <c r="I628" s="186"/>
      <c r="J628" s="186"/>
      <c r="K628" s="186"/>
      <c r="L628" s="186"/>
      <c r="M628" s="186"/>
      <c r="N628" s="186"/>
      <c r="O628" s="186"/>
      <c r="P628" s="186"/>
      <c r="Q628" s="186"/>
      <c r="R628" s="186"/>
      <c r="S628" s="186"/>
      <c r="T628" s="186"/>
      <c r="U628" s="186"/>
      <c r="V628" s="186"/>
      <c r="W628" s="186"/>
      <c r="X628" s="186"/>
      <c r="Y628" s="186"/>
      <c r="Z628" s="186"/>
    </row>
    <row r="629" spans="1:26" ht="12.75" customHeight="1" x14ac:dyDescent="0.25">
      <c r="A629" s="186"/>
      <c r="B629" s="186"/>
      <c r="C629" s="186"/>
      <c r="D629" s="186"/>
      <c r="E629" s="186"/>
      <c r="F629" s="186"/>
      <c r="G629" s="186"/>
      <c r="H629" s="186"/>
      <c r="I629" s="186"/>
      <c r="J629" s="186"/>
      <c r="K629" s="186"/>
      <c r="L629" s="186"/>
      <c r="M629" s="186"/>
      <c r="N629" s="186"/>
      <c r="O629" s="186"/>
      <c r="P629" s="186"/>
      <c r="Q629" s="186"/>
      <c r="R629" s="186"/>
      <c r="S629" s="186"/>
      <c r="T629" s="186"/>
      <c r="U629" s="186"/>
      <c r="V629" s="186"/>
      <c r="W629" s="186"/>
      <c r="X629" s="186"/>
      <c r="Y629" s="186"/>
      <c r="Z629" s="186"/>
    </row>
    <row r="630" spans="1:26" ht="12.75" customHeight="1" x14ac:dyDescent="0.25">
      <c r="A630" s="186"/>
      <c r="B630" s="186"/>
      <c r="C630" s="186"/>
      <c r="D630" s="186"/>
      <c r="E630" s="186"/>
      <c r="F630" s="186"/>
      <c r="G630" s="186"/>
      <c r="H630" s="186"/>
      <c r="I630" s="186"/>
      <c r="J630" s="186"/>
      <c r="K630" s="186"/>
      <c r="L630" s="186"/>
      <c r="M630" s="186"/>
      <c r="N630" s="186"/>
      <c r="O630" s="186"/>
      <c r="P630" s="186"/>
      <c r="Q630" s="186"/>
      <c r="R630" s="186"/>
      <c r="S630" s="186"/>
      <c r="T630" s="186"/>
      <c r="U630" s="186"/>
      <c r="V630" s="186"/>
      <c r="W630" s="186"/>
      <c r="X630" s="186"/>
      <c r="Y630" s="186"/>
      <c r="Z630" s="186"/>
    </row>
    <row r="631" spans="1:26" ht="12.75" customHeight="1" x14ac:dyDescent="0.25">
      <c r="A631" s="186"/>
      <c r="B631" s="186"/>
      <c r="C631" s="186"/>
      <c r="D631" s="186"/>
      <c r="E631" s="186"/>
      <c r="F631" s="186"/>
      <c r="G631" s="186"/>
      <c r="H631" s="186"/>
      <c r="I631" s="186"/>
      <c r="J631" s="186"/>
      <c r="K631" s="186"/>
      <c r="L631" s="186"/>
      <c r="M631" s="186"/>
      <c r="N631" s="186"/>
      <c r="O631" s="186"/>
      <c r="P631" s="186"/>
      <c r="Q631" s="186"/>
      <c r="R631" s="186"/>
      <c r="S631" s="186"/>
      <c r="T631" s="186"/>
      <c r="U631" s="186"/>
      <c r="V631" s="186"/>
      <c r="W631" s="186"/>
      <c r="X631" s="186"/>
      <c r="Y631" s="186"/>
      <c r="Z631" s="186"/>
    </row>
    <row r="632" spans="1:26" ht="12.75" customHeight="1" x14ac:dyDescent="0.25">
      <c r="A632" s="186"/>
      <c r="B632" s="186"/>
      <c r="C632" s="186"/>
      <c r="D632" s="186"/>
      <c r="E632" s="186"/>
      <c r="F632" s="186"/>
      <c r="G632" s="186"/>
      <c r="H632" s="186"/>
      <c r="I632" s="186"/>
      <c r="J632" s="186"/>
      <c r="K632" s="186"/>
      <c r="L632" s="186"/>
      <c r="M632" s="186"/>
      <c r="N632" s="186"/>
      <c r="O632" s="186"/>
      <c r="P632" s="186"/>
      <c r="Q632" s="186"/>
      <c r="R632" s="186"/>
      <c r="S632" s="186"/>
      <c r="T632" s="186"/>
      <c r="U632" s="186"/>
      <c r="V632" s="186"/>
      <c r="W632" s="186"/>
      <c r="X632" s="186"/>
      <c r="Y632" s="186"/>
      <c r="Z632" s="186"/>
    </row>
    <row r="633" spans="1:26" ht="12.75" customHeight="1" x14ac:dyDescent="0.25">
      <c r="A633" s="186"/>
      <c r="B633" s="186"/>
      <c r="C633" s="186"/>
      <c r="D633" s="186"/>
      <c r="E633" s="186"/>
      <c r="F633" s="186"/>
      <c r="G633" s="186"/>
      <c r="H633" s="186"/>
      <c r="I633" s="186"/>
      <c r="J633" s="186"/>
      <c r="K633" s="186"/>
      <c r="L633" s="186"/>
      <c r="M633" s="186"/>
      <c r="N633" s="186"/>
      <c r="O633" s="186"/>
      <c r="P633" s="186"/>
      <c r="Q633" s="186"/>
      <c r="R633" s="186"/>
      <c r="S633" s="186"/>
      <c r="T633" s="186"/>
      <c r="U633" s="186"/>
      <c r="V633" s="186"/>
      <c r="W633" s="186"/>
      <c r="X633" s="186"/>
      <c r="Y633" s="186"/>
      <c r="Z633" s="186"/>
    </row>
    <row r="634" spans="1:26" ht="12.75" customHeight="1" x14ac:dyDescent="0.25">
      <c r="A634" s="186"/>
      <c r="B634" s="186"/>
      <c r="C634" s="186"/>
      <c r="D634" s="186"/>
      <c r="E634" s="186"/>
      <c r="F634" s="186"/>
      <c r="G634" s="186"/>
      <c r="H634" s="186"/>
      <c r="I634" s="186"/>
      <c r="J634" s="186"/>
      <c r="K634" s="186"/>
      <c r="L634" s="186"/>
      <c r="M634" s="186"/>
      <c r="N634" s="186"/>
      <c r="O634" s="186"/>
      <c r="P634" s="186"/>
      <c r="Q634" s="186"/>
      <c r="R634" s="186"/>
      <c r="S634" s="186"/>
      <c r="T634" s="186"/>
      <c r="U634" s="186"/>
      <c r="V634" s="186"/>
      <c r="W634" s="186"/>
      <c r="X634" s="186"/>
      <c r="Y634" s="186"/>
      <c r="Z634" s="186"/>
    </row>
    <row r="635" spans="1:26" ht="12.75" customHeight="1" x14ac:dyDescent="0.25">
      <c r="A635" s="186"/>
      <c r="B635" s="186"/>
      <c r="C635" s="186"/>
      <c r="D635" s="186"/>
      <c r="E635" s="186"/>
      <c r="F635" s="186"/>
      <c r="G635" s="186"/>
      <c r="H635" s="186"/>
      <c r="I635" s="186"/>
      <c r="J635" s="186"/>
      <c r="K635" s="186"/>
      <c r="L635" s="186"/>
      <c r="M635" s="186"/>
      <c r="N635" s="186"/>
      <c r="O635" s="186"/>
      <c r="P635" s="186"/>
      <c r="Q635" s="186"/>
      <c r="R635" s="186"/>
      <c r="S635" s="186"/>
      <c r="T635" s="186"/>
      <c r="U635" s="186"/>
      <c r="V635" s="186"/>
      <c r="W635" s="186"/>
      <c r="X635" s="186"/>
      <c r="Y635" s="186"/>
      <c r="Z635" s="186"/>
    </row>
    <row r="636" spans="1:26" ht="12.75" customHeight="1" x14ac:dyDescent="0.25">
      <c r="A636" s="186"/>
      <c r="B636" s="186"/>
      <c r="C636" s="186"/>
      <c r="D636" s="186"/>
      <c r="E636" s="186"/>
      <c r="F636" s="186"/>
      <c r="G636" s="186"/>
      <c r="H636" s="186"/>
      <c r="I636" s="186"/>
      <c r="J636" s="186"/>
      <c r="K636" s="186"/>
      <c r="L636" s="186"/>
      <c r="M636" s="186"/>
      <c r="N636" s="186"/>
      <c r="O636" s="186"/>
      <c r="P636" s="186"/>
      <c r="Q636" s="186"/>
      <c r="R636" s="186"/>
      <c r="S636" s="186"/>
      <c r="T636" s="186"/>
      <c r="U636" s="186"/>
      <c r="V636" s="186"/>
      <c r="W636" s="186"/>
      <c r="X636" s="186"/>
      <c r="Y636" s="186"/>
      <c r="Z636" s="186"/>
    </row>
    <row r="637" spans="1:26" ht="12.75" customHeight="1" x14ac:dyDescent="0.25">
      <c r="A637" s="186"/>
      <c r="B637" s="186"/>
      <c r="C637" s="186"/>
      <c r="D637" s="186"/>
      <c r="E637" s="186"/>
      <c r="F637" s="186"/>
      <c r="G637" s="186"/>
      <c r="H637" s="186"/>
      <c r="I637" s="186"/>
      <c r="J637" s="186"/>
      <c r="K637" s="186"/>
      <c r="L637" s="186"/>
      <c r="M637" s="186"/>
      <c r="N637" s="186"/>
      <c r="O637" s="186"/>
      <c r="P637" s="186"/>
      <c r="Q637" s="186"/>
      <c r="R637" s="186"/>
      <c r="S637" s="186"/>
      <c r="T637" s="186"/>
      <c r="U637" s="186"/>
      <c r="V637" s="186"/>
      <c r="W637" s="186"/>
      <c r="X637" s="186"/>
      <c r="Y637" s="186"/>
      <c r="Z637" s="186"/>
    </row>
    <row r="638" spans="1:26" ht="12.75" customHeight="1" x14ac:dyDescent="0.25">
      <c r="A638" s="186"/>
      <c r="B638" s="186"/>
      <c r="C638" s="186"/>
      <c r="D638" s="186"/>
      <c r="E638" s="186"/>
      <c r="F638" s="186"/>
      <c r="G638" s="186"/>
      <c r="H638" s="186"/>
      <c r="I638" s="186"/>
      <c r="J638" s="186"/>
      <c r="K638" s="186"/>
      <c r="L638" s="186"/>
      <c r="M638" s="186"/>
      <c r="N638" s="186"/>
      <c r="O638" s="186"/>
      <c r="P638" s="186"/>
      <c r="Q638" s="186"/>
      <c r="R638" s="186"/>
      <c r="S638" s="186"/>
      <c r="T638" s="186"/>
      <c r="U638" s="186"/>
      <c r="V638" s="186"/>
      <c r="W638" s="186"/>
      <c r="X638" s="186"/>
      <c r="Y638" s="186"/>
      <c r="Z638" s="186"/>
    </row>
    <row r="639" spans="1:26" ht="12.75" customHeight="1" x14ac:dyDescent="0.25">
      <c r="A639" s="186"/>
      <c r="B639" s="186"/>
      <c r="C639" s="186"/>
      <c r="D639" s="186"/>
      <c r="E639" s="186"/>
      <c r="F639" s="186"/>
      <c r="G639" s="186"/>
      <c r="H639" s="186"/>
      <c r="I639" s="186"/>
      <c r="J639" s="186"/>
      <c r="K639" s="186"/>
      <c r="L639" s="186"/>
      <c r="M639" s="186"/>
      <c r="N639" s="186"/>
      <c r="O639" s="186"/>
      <c r="P639" s="186"/>
      <c r="Q639" s="186"/>
      <c r="R639" s="186"/>
      <c r="S639" s="186"/>
      <c r="T639" s="186"/>
      <c r="U639" s="186"/>
      <c r="V639" s="186"/>
      <c r="W639" s="186"/>
      <c r="X639" s="186"/>
      <c r="Y639" s="186"/>
      <c r="Z639" s="186"/>
    </row>
    <row r="640" spans="1:26" ht="12.75" customHeight="1" x14ac:dyDescent="0.25">
      <c r="A640" s="186"/>
      <c r="B640" s="186"/>
      <c r="C640" s="186"/>
      <c r="D640" s="186"/>
      <c r="E640" s="186"/>
      <c r="F640" s="186"/>
      <c r="G640" s="186"/>
      <c r="H640" s="186"/>
      <c r="I640" s="186"/>
      <c r="J640" s="186"/>
      <c r="K640" s="186"/>
      <c r="L640" s="186"/>
      <c r="M640" s="186"/>
      <c r="N640" s="186"/>
      <c r="O640" s="186"/>
      <c r="P640" s="186"/>
      <c r="Q640" s="186"/>
      <c r="R640" s="186"/>
      <c r="S640" s="186"/>
      <c r="T640" s="186"/>
      <c r="U640" s="186"/>
      <c r="V640" s="186"/>
      <c r="W640" s="186"/>
      <c r="X640" s="186"/>
      <c r="Y640" s="186"/>
      <c r="Z640" s="186"/>
    </row>
    <row r="641" spans="1:26" ht="12.75" customHeight="1" x14ac:dyDescent="0.25">
      <c r="A641" s="186"/>
      <c r="B641" s="186"/>
      <c r="C641" s="186"/>
      <c r="D641" s="186"/>
      <c r="E641" s="186"/>
      <c r="F641" s="186"/>
      <c r="G641" s="186"/>
      <c r="H641" s="186"/>
      <c r="I641" s="186"/>
      <c r="J641" s="186"/>
      <c r="K641" s="186"/>
      <c r="L641" s="186"/>
      <c r="M641" s="186"/>
      <c r="N641" s="186"/>
      <c r="O641" s="186"/>
      <c r="P641" s="186"/>
      <c r="Q641" s="186"/>
      <c r="R641" s="186"/>
      <c r="S641" s="186"/>
      <c r="T641" s="186"/>
      <c r="U641" s="186"/>
      <c r="V641" s="186"/>
      <c r="W641" s="186"/>
      <c r="X641" s="186"/>
      <c r="Y641" s="186"/>
      <c r="Z641" s="186"/>
    </row>
    <row r="642" spans="1:26" ht="12.75" customHeight="1" x14ac:dyDescent="0.25">
      <c r="A642" s="186"/>
      <c r="B642" s="186"/>
      <c r="C642" s="186"/>
      <c r="D642" s="186"/>
      <c r="E642" s="186"/>
      <c r="F642" s="186"/>
      <c r="G642" s="186"/>
      <c r="H642" s="186"/>
      <c r="I642" s="186"/>
      <c r="J642" s="186"/>
      <c r="K642" s="186"/>
      <c r="L642" s="186"/>
      <c r="M642" s="186"/>
      <c r="N642" s="186"/>
      <c r="O642" s="186"/>
      <c r="P642" s="186"/>
      <c r="Q642" s="186"/>
      <c r="R642" s="186"/>
      <c r="S642" s="186"/>
      <c r="T642" s="186"/>
      <c r="U642" s="186"/>
      <c r="V642" s="186"/>
      <c r="W642" s="186"/>
      <c r="X642" s="186"/>
      <c r="Y642" s="186"/>
      <c r="Z642" s="186"/>
    </row>
    <row r="643" spans="1:26" ht="12.75" customHeight="1" x14ac:dyDescent="0.25">
      <c r="A643" s="186"/>
      <c r="B643" s="186"/>
      <c r="C643" s="186"/>
      <c r="D643" s="186"/>
      <c r="E643" s="186"/>
      <c r="F643" s="186"/>
      <c r="G643" s="186"/>
      <c r="H643" s="186"/>
      <c r="I643" s="186"/>
      <c r="J643" s="186"/>
      <c r="K643" s="186"/>
      <c r="L643" s="186"/>
      <c r="M643" s="186"/>
      <c r="N643" s="186"/>
      <c r="O643" s="186"/>
      <c r="P643" s="186"/>
      <c r="Q643" s="186"/>
      <c r="R643" s="186"/>
      <c r="S643" s="186"/>
      <c r="T643" s="186"/>
      <c r="U643" s="186"/>
      <c r="V643" s="186"/>
      <c r="W643" s="186"/>
      <c r="X643" s="186"/>
      <c r="Y643" s="186"/>
      <c r="Z643" s="186"/>
    </row>
    <row r="644" spans="1:26" ht="12.75" customHeight="1" x14ac:dyDescent="0.25">
      <c r="A644" s="186"/>
      <c r="B644" s="186"/>
      <c r="C644" s="186"/>
      <c r="D644" s="186"/>
      <c r="E644" s="186"/>
      <c r="F644" s="186"/>
      <c r="G644" s="186"/>
      <c r="H644" s="186"/>
      <c r="I644" s="186"/>
      <c r="J644" s="186"/>
      <c r="K644" s="186"/>
      <c r="L644" s="186"/>
      <c r="M644" s="186"/>
      <c r="N644" s="186"/>
      <c r="O644" s="186"/>
      <c r="P644" s="186"/>
      <c r="Q644" s="186"/>
      <c r="R644" s="186"/>
      <c r="S644" s="186"/>
      <c r="T644" s="186"/>
      <c r="U644" s="186"/>
      <c r="V644" s="186"/>
      <c r="W644" s="186"/>
      <c r="X644" s="186"/>
      <c r="Y644" s="186"/>
      <c r="Z644" s="186"/>
    </row>
    <row r="645" spans="1:26" ht="12.75" customHeight="1" x14ac:dyDescent="0.25">
      <c r="A645" s="186"/>
      <c r="B645" s="186"/>
      <c r="C645" s="186"/>
      <c r="D645" s="186"/>
      <c r="E645" s="186"/>
      <c r="F645" s="186"/>
      <c r="G645" s="186"/>
      <c r="H645" s="186"/>
      <c r="I645" s="186"/>
      <c r="J645" s="186"/>
      <c r="K645" s="186"/>
      <c r="L645" s="186"/>
      <c r="M645" s="186"/>
      <c r="N645" s="186"/>
      <c r="O645" s="186"/>
      <c r="P645" s="186"/>
      <c r="Q645" s="186"/>
      <c r="R645" s="186"/>
      <c r="S645" s="186"/>
      <c r="T645" s="186"/>
      <c r="U645" s="186"/>
      <c r="V645" s="186"/>
      <c r="W645" s="186"/>
      <c r="X645" s="186"/>
      <c r="Y645" s="186"/>
      <c r="Z645" s="186"/>
    </row>
    <row r="646" spans="1:26" ht="12.75" customHeight="1" x14ac:dyDescent="0.25">
      <c r="A646" s="186"/>
      <c r="B646" s="186"/>
      <c r="C646" s="186"/>
      <c r="D646" s="186"/>
      <c r="E646" s="186"/>
      <c r="F646" s="186"/>
      <c r="G646" s="186"/>
      <c r="H646" s="186"/>
      <c r="I646" s="186"/>
      <c r="J646" s="186"/>
      <c r="K646" s="186"/>
      <c r="L646" s="186"/>
      <c r="M646" s="186"/>
      <c r="N646" s="186"/>
      <c r="O646" s="186"/>
      <c r="P646" s="186"/>
      <c r="Q646" s="186"/>
      <c r="R646" s="186"/>
      <c r="S646" s="186"/>
      <c r="T646" s="186"/>
      <c r="U646" s="186"/>
      <c r="V646" s="186"/>
      <c r="W646" s="186"/>
      <c r="X646" s="186"/>
      <c r="Y646" s="186"/>
      <c r="Z646" s="186"/>
    </row>
    <row r="647" spans="1:26" ht="12.75" customHeight="1" x14ac:dyDescent="0.25">
      <c r="A647" s="186"/>
      <c r="B647" s="186"/>
      <c r="C647" s="186"/>
      <c r="D647" s="186"/>
      <c r="E647" s="186"/>
      <c r="F647" s="186"/>
      <c r="G647" s="186"/>
      <c r="H647" s="186"/>
      <c r="I647" s="186"/>
      <c r="J647" s="186"/>
      <c r="K647" s="186"/>
      <c r="L647" s="186"/>
      <c r="M647" s="186"/>
      <c r="N647" s="186"/>
      <c r="O647" s="186"/>
      <c r="P647" s="186"/>
      <c r="Q647" s="186"/>
      <c r="R647" s="186"/>
      <c r="S647" s="186"/>
      <c r="T647" s="186"/>
      <c r="U647" s="186"/>
      <c r="V647" s="186"/>
      <c r="W647" s="186"/>
      <c r="X647" s="186"/>
      <c r="Y647" s="186"/>
      <c r="Z647" s="186"/>
    </row>
    <row r="648" spans="1:26" ht="12.75" customHeight="1" x14ac:dyDescent="0.25">
      <c r="A648" s="186"/>
      <c r="B648" s="186"/>
      <c r="C648" s="186"/>
      <c r="D648" s="186"/>
      <c r="E648" s="186"/>
      <c r="F648" s="186"/>
      <c r="G648" s="186"/>
      <c r="H648" s="186"/>
      <c r="I648" s="186"/>
      <c r="J648" s="186"/>
      <c r="K648" s="186"/>
      <c r="L648" s="186"/>
      <c r="M648" s="186"/>
      <c r="N648" s="186"/>
      <c r="O648" s="186"/>
      <c r="P648" s="186"/>
      <c r="Q648" s="186"/>
      <c r="R648" s="186"/>
      <c r="S648" s="186"/>
      <c r="T648" s="186"/>
      <c r="U648" s="186"/>
      <c r="V648" s="186"/>
      <c r="W648" s="186"/>
      <c r="X648" s="186"/>
      <c r="Y648" s="186"/>
      <c r="Z648" s="186"/>
    </row>
    <row r="649" spans="1:26" ht="12.75" customHeight="1" x14ac:dyDescent="0.25">
      <c r="A649" s="186"/>
      <c r="B649" s="186"/>
      <c r="C649" s="186"/>
      <c r="D649" s="186"/>
      <c r="E649" s="186"/>
      <c r="F649" s="186"/>
      <c r="G649" s="186"/>
      <c r="H649" s="186"/>
      <c r="I649" s="186"/>
      <c r="J649" s="186"/>
      <c r="K649" s="186"/>
      <c r="L649" s="186"/>
      <c r="M649" s="186"/>
      <c r="N649" s="186"/>
      <c r="O649" s="186"/>
      <c r="P649" s="186"/>
      <c r="Q649" s="186"/>
      <c r="R649" s="186"/>
      <c r="S649" s="186"/>
      <c r="T649" s="186"/>
      <c r="U649" s="186"/>
      <c r="V649" s="186"/>
      <c r="W649" s="186"/>
      <c r="X649" s="186"/>
      <c r="Y649" s="186"/>
      <c r="Z649" s="186"/>
    </row>
    <row r="650" spans="1:26" ht="12.75" customHeight="1" x14ac:dyDescent="0.25">
      <c r="A650" s="186"/>
      <c r="B650" s="186"/>
      <c r="C650" s="186"/>
      <c r="D650" s="186"/>
      <c r="E650" s="186"/>
      <c r="F650" s="186"/>
      <c r="G650" s="186"/>
      <c r="H650" s="186"/>
      <c r="I650" s="186"/>
      <c r="J650" s="186"/>
      <c r="K650" s="186"/>
      <c r="L650" s="186"/>
      <c r="M650" s="186"/>
      <c r="N650" s="186"/>
      <c r="O650" s="186"/>
      <c r="P650" s="186"/>
      <c r="Q650" s="186"/>
      <c r="R650" s="186"/>
      <c r="S650" s="186"/>
      <c r="T650" s="186"/>
      <c r="U650" s="186"/>
      <c r="V650" s="186"/>
      <c r="W650" s="186"/>
      <c r="X650" s="186"/>
      <c r="Y650" s="186"/>
      <c r="Z650" s="186"/>
    </row>
    <row r="651" spans="1:26" ht="12.75" customHeight="1" x14ac:dyDescent="0.25">
      <c r="A651" s="186"/>
      <c r="B651" s="186"/>
      <c r="C651" s="186"/>
      <c r="D651" s="186"/>
      <c r="E651" s="186"/>
      <c r="F651" s="186"/>
      <c r="G651" s="186"/>
      <c r="H651" s="186"/>
      <c r="I651" s="186"/>
      <c r="J651" s="186"/>
      <c r="K651" s="186"/>
      <c r="L651" s="186"/>
      <c r="M651" s="186"/>
      <c r="N651" s="186"/>
      <c r="O651" s="186"/>
      <c r="P651" s="186"/>
      <c r="Q651" s="186"/>
      <c r="R651" s="186"/>
      <c r="S651" s="186"/>
      <c r="T651" s="186"/>
      <c r="U651" s="186"/>
      <c r="V651" s="186"/>
      <c r="W651" s="186"/>
      <c r="X651" s="186"/>
      <c r="Y651" s="186"/>
      <c r="Z651" s="186"/>
    </row>
    <row r="652" spans="1:26" ht="12.75" customHeight="1" x14ac:dyDescent="0.25">
      <c r="A652" s="186"/>
      <c r="B652" s="186"/>
      <c r="C652" s="186"/>
      <c r="D652" s="186"/>
      <c r="E652" s="186"/>
      <c r="F652" s="186"/>
      <c r="G652" s="186"/>
      <c r="H652" s="186"/>
      <c r="I652" s="186"/>
      <c r="J652" s="186"/>
      <c r="K652" s="186"/>
      <c r="L652" s="186"/>
      <c r="M652" s="186"/>
      <c r="N652" s="186"/>
      <c r="O652" s="186"/>
      <c r="P652" s="186"/>
      <c r="Q652" s="186"/>
      <c r="R652" s="186"/>
      <c r="S652" s="186"/>
      <c r="T652" s="186"/>
      <c r="U652" s="186"/>
      <c r="V652" s="186"/>
      <c r="W652" s="186"/>
      <c r="X652" s="186"/>
      <c r="Y652" s="186"/>
      <c r="Z652" s="186"/>
    </row>
    <row r="653" spans="1:26" ht="12.75" customHeight="1" x14ac:dyDescent="0.25">
      <c r="A653" s="186"/>
      <c r="B653" s="186"/>
      <c r="C653" s="186"/>
      <c r="D653" s="186"/>
      <c r="E653" s="186"/>
      <c r="F653" s="186"/>
      <c r="G653" s="186"/>
      <c r="H653" s="186"/>
      <c r="I653" s="186"/>
      <c r="J653" s="186"/>
      <c r="K653" s="186"/>
      <c r="L653" s="186"/>
      <c r="M653" s="186"/>
      <c r="N653" s="186"/>
      <c r="O653" s="186"/>
      <c r="P653" s="186"/>
      <c r="Q653" s="186"/>
      <c r="R653" s="186"/>
      <c r="S653" s="186"/>
      <c r="T653" s="186"/>
      <c r="U653" s="186"/>
      <c r="V653" s="186"/>
      <c r="W653" s="186"/>
      <c r="X653" s="186"/>
      <c r="Y653" s="186"/>
      <c r="Z653" s="186"/>
    </row>
    <row r="654" spans="1:26" ht="12.75" customHeight="1" x14ac:dyDescent="0.25">
      <c r="A654" s="186"/>
      <c r="B654" s="186"/>
      <c r="C654" s="186"/>
      <c r="D654" s="186"/>
      <c r="E654" s="186"/>
      <c r="F654" s="186"/>
      <c r="G654" s="186"/>
      <c r="H654" s="186"/>
      <c r="I654" s="186"/>
      <c r="J654" s="186"/>
      <c r="K654" s="186"/>
      <c r="L654" s="186"/>
      <c r="M654" s="186"/>
      <c r="N654" s="186"/>
      <c r="O654" s="186"/>
      <c r="P654" s="186"/>
      <c r="Q654" s="186"/>
      <c r="R654" s="186"/>
      <c r="S654" s="186"/>
      <c r="T654" s="186"/>
      <c r="U654" s="186"/>
      <c r="V654" s="186"/>
      <c r="W654" s="186"/>
      <c r="X654" s="186"/>
      <c r="Y654" s="186"/>
      <c r="Z654" s="186"/>
    </row>
    <row r="655" spans="1:26" ht="12.75" customHeight="1" x14ac:dyDescent="0.25">
      <c r="A655" s="186"/>
      <c r="B655" s="186"/>
      <c r="C655" s="186"/>
      <c r="D655" s="186"/>
      <c r="E655" s="186"/>
      <c r="F655" s="186"/>
      <c r="G655" s="186"/>
      <c r="H655" s="186"/>
      <c r="I655" s="186"/>
      <c r="J655" s="186"/>
      <c r="K655" s="186"/>
      <c r="L655" s="186"/>
      <c r="M655" s="186"/>
      <c r="N655" s="186"/>
      <c r="O655" s="186"/>
      <c r="P655" s="186"/>
      <c r="Q655" s="186"/>
      <c r="R655" s="186"/>
      <c r="S655" s="186"/>
      <c r="T655" s="186"/>
      <c r="U655" s="186"/>
      <c r="V655" s="186"/>
      <c r="W655" s="186"/>
      <c r="X655" s="186"/>
      <c r="Y655" s="186"/>
      <c r="Z655" s="186"/>
    </row>
    <row r="656" spans="1:26" ht="12.75" customHeight="1" x14ac:dyDescent="0.25">
      <c r="A656" s="186"/>
      <c r="B656" s="186"/>
      <c r="C656" s="186"/>
      <c r="D656" s="186"/>
      <c r="E656" s="186"/>
      <c r="F656" s="186"/>
      <c r="G656" s="186"/>
      <c r="H656" s="186"/>
      <c r="I656" s="186"/>
      <c r="J656" s="186"/>
      <c r="K656" s="186"/>
      <c r="L656" s="186"/>
      <c r="M656" s="186"/>
      <c r="N656" s="186"/>
      <c r="O656" s="186"/>
      <c r="P656" s="186"/>
      <c r="Q656" s="186"/>
      <c r="R656" s="186"/>
      <c r="S656" s="186"/>
      <c r="T656" s="186"/>
      <c r="U656" s="186"/>
      <c r="V656" s="186"/>
      <c r="W656" s="186"/>
      <c r="X656" s="186"/>
      <c r="Y656" s="186"/>
      <c r="Z656" s="186"/>
    </row>
    <row r="657" spans="1:26" ht="12.75" customHeight="1" x14ac:dyDescent="0.25">
      <c r="A657" s="186"/>
      <c r="B657" s="186"/>
      <c r="C657" s="186"/>
      <c r="D657" s="186"/>
      <c r="E657" s="186"/>
      <c r="F657" s="186"/>
      <c r="G657" s="186"/>
      <c r="H657" s="186"/>
      <c r="I657" s="186"/>
      <c r="J657" s="186"/>
      <c r="K657" s="186"/>
      <c r="L657" s="186"/>
      <c r="M657" s="186"/>
      <c r="N657" s="186"/>
      <c r="O657" s="186"/>
      <c r="P657" s="186"/>
      <c r="Q657" s="186"/>
      <c r="R657" s="186"/>
      <c r="S657" s="186"/>
      <c r="T657" s="186"/>
      <c r="U657" s="186"/>
      <c r="V657" s="186"/>
      <c r="W657" s="186"/>
      <c r="X657" s="186"/>
      <c r="Y657" s="186"/>
      <c r="Z657" s="186"/>
    </row>
    <row r="658" spans="1:26" ht="12.75" customHeight="1" x14ac:dyDescent="0.25">
      <c r="A658" s="186"/>
      <c r="B658" s="186"/>
      <c r="C658" s="186"/>
      <c r="D658" s="186"/>
      <c r="E658" s="186"/>
      <c r="F658" s="186"/>
      <c r="G658" s="186"/>
      <c r="H658" s="186"/>
      <c r="I658" s="186"/>
      <c r="J658" s="186"/>
      <c r="K658" s="186"/>
      <c r="L658" s="186"/>
      <c r="M658" s="186"/>
      <c r="N658" s="186"/>
      <c r="O658" s="186"/>
      <c r="P658" s="186"/>
      <c r="Q658" s="186"/>
      <c r="R658" s="186"/>
      <c r="S658" s="186"/>
      <c r="T658" s="186"/>
      <c r="U658" s="186"/>
      <c r="V658" s="186"/>
      <c r="W658" s="186"/>
      <c r="X658" s="186"/>
      <c r="Y658" s="186"/>
      <c r="Z658" s="186"/>
    </row>
    <row r="659" spans="1:26" ht="12.75" customHeight="1" x14ac:dyDescent="0.25">
      <c r="A659" s="186"/>
      <c r="B659" s="186"/>
      <c r="C659" s="186"/>
      <c r="D659" s="186"/>
      <c r="E659" s="186"/>
      <c r="F659" s="186"/>
      <c r="G659" s="186"/>
      <c r="H659" s="186"/>
      <c r="I659" s="186"/>
      <c r="J659" s="186"/>
      <c r="K659" s="186"/>
      <c r="L659" s="186"/>
      <c r="M659" s="186"/>
      <c r="N659" s="186"/>
      <c r="O659" s="186"/>
      <c r="P659" s="186"/>
      <c r="Q659" s="186"/>
      <c r="R659" s="186"/>
      <c r="S659" s="186"/>
      <c r="T659" s="186"/>
      <c r="U659" s="186"/>
      <c r="V659" s="186"/>
      <c r="W659" s="186"/>
      <c r="X659" s="186"/>
      <c r="Y659" s="186"/>
      <c r="Z659" s="186"/>
    </row>
    <row r="660" spans="1:26" ht="12.75" customHeight="1" x14ac:dyDescent="0.25">
      <c r="A660" s="186"/>
      <c r="B660" s="186"/>
      <c r="C660" s="186"/>
      <c r="D660" s="186"/>
      <c r="E660" s="186"/>
      <c r="F660" s="186"/>
      <c r="G660" s="186"/>
      <c r="H660" s="186"/>
      <c r="I660" s="186"/>
      <c r="J660" s="186"/>
      <c r="K660" s="186"/>
      <c r="L660" s="186"/>
      <c r="M660" s="186"/>
      <c r="N660" s="186"/>
      <c r="O660" s="186"/>
      <c r="P660" s="186"/>
      <c r="Q660" s="186"/>
      <c r="R660" s="186"/>
      <c r="S660" s="186"/>
      <c r="T660" s="186"/>
      <c r="U660" s="186"/>
      <c r="V660" s="186"/>
      <c r="W660" s="186"/>
      <c r="X660" s="186"/>
      <c r="Y660" s="186"/>
      <c r="Z660" s="186"/>
    </row>
    <row r="661" spans="1:26" ht="12.75" customHeight="1" x14ac:dyDescent="0.25">
      <c r="A661" s="186"/>
      <c r="B661" s="186"/>
      <c r="C661" s="186"/>
      <c r="D661" s="186"/>
      <c r="E661" s="186"/>
      <c r="F661" s="186"/>
      <c r="G661" s="186"/>
      <c r="H661" s="186"/>
      <c r="I661" s="186"/>
      <c r="J661" s="186"/>
      <c r="K661" s="186"/>
      <c r="L661" s="186"/>
      <c r="M661" s="186"/>
      <c r="N661" s="186"/>
      <c r="O661" s="186"/>
      <c r="P661" s="186"/>
      <c r="Q661" s="186"/>
      <c r="R661" s="186"/>
      <c r="S661" s="186"/>
      <c r="T661" s="186"/>
      <c r="U661" s="186"/>
      <c r="V661" s="186"/>
      <c r="W661" s="186"/>
      <c r="X661" s="186"/>
      <c r="Y661" s="186"/>
      <c r="Z661" s="186"/>
    </row>
    <row r="662" spans="1:26" ht="12.75" customHeight="1" x14ac:dyDescent="0.25">
      <c r="A662" s="186"/>
      <c r="B662" s="186"/>
      <c r="C662" s="186"/>
      <c r="D662" s="186"/>
      <c r="E662" s="186"/>
      <c r="F662" s="186"/>
      <c r="G662" s="186"/>
      <c r="H662" s="186"/>
      <c r="I662" s="186"/>
      <c r="J662" s="186"/>
      <c r="K662" s="186"/>
      <c r="L662" s="186"/>
      <c r="M662" s="186"/>
      <c r="N662" s="186"/>
      <c r="O662" s="186"/>
      <c r="P662" s="186"/>
      <c r="Q662" s="186"/>
      <c r="R662" s="186"/>
      <c r="S662" s="186"/>
      <c r="T662" s="186"/>
      <c r="U662" s="186"/>
      <c r="V662" s="186"/>
      <c r="W662" s="186"/>
      <c r="X662" s="186"/>
      <c r="Y662" s="186"/>
      <c r="Z662" s="186"/>
    </row>
    <row r="663" spans="1:26" ht="12.75" customHeight="1" x14ac:dyDescent="0.25">
      <c r="A663" s="186"/>
      <c r="B663" s="186"/>
      <c r="C663" s="186"/>
      <c r="D663" s="186"/>
      <c r="E663" s="186"/>
      <c r="F663" s="186"/>
      <c r="G663" s="186"/>
      <c r="H663" s="186"/>
      <c r="I663" s="186"/>
      <c r="J663" s="186"/>
      <c r="K663" s="186"/>
      <c r="L663" s="186"/>
      <c r="M663" s="186"/>
      <c r="N663" s="186"/>
      <c r="O663" s="186"/>
      <c r="P663" s="186"/>
      <c r="Q663" s="186"/>
      <c r="R663" s="186"/>
      <c r="S663" s="186"/>
      <c r="T663" s="186"/>
      <c r="U663" s="186"/>
      <c r="V663" s="186"/>
      <c r="W663" s="186"/>
      <c r="X663" s="186"/>
      <c r="Y663" s="186"/>
      <c r="Z663" s="186"/>
    </row>
    <row r="664" spans="1:26" ht="12.75" customHeight="1" x14ac:dyDescent="0.25">
      <c r="A664" s="186"/>
      <c r="B664" s="186"/>
      <c r="C664" s="186"/>
      <c r="D664" s="186"/>
      <c r="E664" s="186"/>
      <c r="F664" s="186"/>
      <c r="G664" s="186"/>
      <c r="H664" s="186"/>
      <c r="I664" s="186"/>
      <c r="J664" s="186"/>
      <c r="K664" s="186"/>
      <c r="L664" s="186"/>
      <c r="M664" s="186"/>
      <c r="N664" s="186"/>
      <c r="O664" s="186"/>
      <c r="P664" s="186"/>
      <c r="Q664" s="186"/>
      <c r="R664" s="186"/>
      <c r="S664" s="186"/>
      <c r="T664" s="186"/>
      <c r="U664" s="186"/>
      <c r="V664" s="186"/>
      <c r="W664" s="186"/>
      <c r="X664" s="186"/>
      <c r="Y664" s="186"/>
      <c r="Z664" s="186"/>
    </row>
    <row r="665" spans="1:26" ht="12.75" customHeight="1" x14ac:dyDescent="0.25">
      <c r="A665" s="186"/>
      <c r="B665" s="186"/>
      <c r="C665" s="186"/>
      <c r="D665" s="186"/>
      <c r="E665" s="186"/>
      <c r="F665" s="186"/>
      <c r="G665" s="186"/>
      <c r="H665" s="186"/>
      <c r="I665" s="186"/>
      <c r="J665" s="186"/>
      <c r="K665" s="186"/>
      <c r="L665" s="186"/>
      <c r="M665" s="186"/>
      <c r="N665" s="186"/>
      <c r="O665" s="186"/>
      <c r="P665" s="186"/>
      <c r="Q665" s="186"/>
      <c r="R665" s="186"/>
      <c r="S665" s="186"/>
      <c r="T665" s="186"/>
      <c r="U665" s="186"/>
      <c r="V665" s="186"/>
      <c r="W665" s="186"/>
      <c r="X665" s="186"/>
      <c r="Y665" s="186"/>
      <c r="Z665" s="186"/>
    </row>
    <row r="666" spans="1:26" ht="12.75" customHeight="1" x14ac:dyDescent="0.25">
      <c r="A666" s="186"/>
      <c r="B666" s="186"/>
      <c r="C666" s="186"/>
      <c r="D666" s="186"/>
      <c r="E666" s="186"/>
      <c r="F666" s="186"/>
      <c r="G666" s="186"/>
      <c r="H666" s="186"/>
      <c r="I666" s="186"/>
      <c r="J666" s="186"/>
      <c r="K666" s="186"/>
      <c r="L666" s="186"/>
      <c r="M666" s="186"/>
      <c r="N666" s="186"/>
      <c r="O666" s="186"/>
      <c r="P666" s="186"/>
      <c r="Q666" s="186"/>
      <c r="R666" s="186"/>
      <c r="S666" s="186"/>
      <c r="T666" s="186"/>
      <c r="U666" s="186"/>
      <c r="V666" s="186"/>
      <c r="W666" s="186"/>
      <c r="X666" s="186"/>
      <c r="Y666" s="186"/>
      <c r="Z666" s="186"/>
    </row>
    <row r="667" spans="1:26" ht="12.75" customHeight="1" x14ac:dyDescent="0.25">
      <c r="A667" s="186"/>
      <c r="B667" s="186"/>
      <c r="C667" s="186"/>
      <c r="D667" s="186"/>
      <c r="E667" s="186"/>
      <c r="F667" s="186"/>
      <c r="G667" s="186"/>
      <c r="H667" s="186"/>
      <c r="I667" s="186"/>
      <c r="J667" s="186"/>
      <c r="K667" s="186"/>
      <c r="L667" s="186"/>
      <c r="M667" s="186"/>
      <c r="N667" s="186"/>
      <c r="O667" s="186"/>
      <c r="P667" s="186"/>
      <c r="Q667" s="186"/>
      <c r="R667" s="186"/>
      <c r="S667" s="186"/>
      <c r="T667" s="186"/>
      <c r="U667" s="186"/>
      <c r="V667" s="186"/>
      <c r="W667" s="186"/>
      <c r="X667" s="186"/>
      <c r="Y667" s="186"/>
      <c r="Z667" s="186"/>
    </row>
    <row r="668" spans="1:26" ht="12.75" customHeight="1" x14ac:dyDescent="0.25">
      <c r="A668" s="186"/>
      <c r="B668" s="186"/>
      <c r="C668" s="186"/>
      <c r="D668" s="186"/>
      <c r="E668" s="186"/>
      <c r="F668" s="186"/>
      <c r="G668" s="186"/>
      <c r="H668" s="186"/>
      <c r="I668" s="186"/>
      <c r="J668" s="186"/>
      <c r="K668" s="186"/>
      <c r="L668" s="186"/>
      <c r="M668" s="186"/>
      <c r="N668" s="186"/>
      <c r="O668" s="186"/>
      <c r="P668" s="186"/>
      <c r="Q668" s="186"/>
      <c r="R668" s="186"/>
      <c r="S668" s="186"/>
      <c r="T668" s="186"/>
      <c r="U668" s="186"/>
      <c r="V668" s="186"/>
      <c r="W668" s="186"/>
      <c r="X668" s="186"/>
      <c r="Y668" s="186"/>
      <c r="Z668" s="186"/>
    </row>
    <row r="669" spans="1:26" ht="12.75" customHeight="1" x14ac:dyDescent="0.25">
      <c r="A669" s="186"/>
      <c r="B669" s="186"/>
      <c r="C669" s="186"/>
      <c r="D669" s="186"/>
      <c r="E669" s="186"/>
      <c r="F669" s="186"/>
      <c r="G669" s="186"/>
      <c r="H669" s="186"/>
      <c r="I669" s="186"/>
      <c r="J669" s="186"/>
      <c r="K669" s="186"/>
      <c r="L669" s="186"/>
      <c r="M669" s="186"/>
      <c r="N669" s="186"/>
      <c r="O669" s="186"/>
      <c r="P669" s="186"/>
      <c r="Q669" s="186"/>
      <c r="R669" s="186"/>
      <c r="S669" s="186"/>
      <c r="T669" s="186"/>
      <c r="U669" s="186"/>
      <c r="V669" s="186"/>
      <c r="W669" s="186"/>
      <c r="X669" s="186"/>
      <c r="Y669" s="186"/>
      <c r="Z669" s="186"/>
    </row>
    <row r="670" spans="1:26" ht="12.75" customHeight="1" x14ac:dyDescent="0.25">
      <c r="A670" s="186"/>
      <c r="B670" s="186"/>
      <c r="C670" s="186"/>
      <c r="D670" s="186"/>
      <c r="E670" s="186"/>
      <c r="F670" s="186"/>
      <c r="G670" s="186"/>
      <c r="H670" s="186"/>
      <c r="I670" s="186"/>
      <c r="J670" s="186"/>
      <c r="K670" s="186"/>
      <c r="L670" s="186"/>
      <c r="M670" s="186"/>
      <c r="N670" s="186"/>
      <c r="O670" s="186"/>
      <c r="P670" s="186"/>
      <c r="Q670" s="186"/>
      <c r="R670" s="186"/>
      <c r="S670" s="186"/>
      <c r="T670" s="186"/>
      <c r="U670" s="186"/>
      <c r="V670" s="186"/>
      <c r="W670" s="186"/>
      <c r="X670" s="186"/>
      <c r="Y670" s="186"/>
      <c r="Z670" s="186"/>
    </row>
    <row r="671" spans="1:26" ht="12.75" customHeight="1" x14ac:dyDescent="0.25">
      <c r="A671" s="186"/>
      <c r="B671" s="186"/>
      <c r="C671" s="186"/>
      <c r="D671" s="186"/>
      <c r="E671" s="186"/>
      <c r="F671" s="186"/>
      <c r="G671" s="186"/>
      <c r="H671" s="186"/>
      <c r="I671" s="186"/>
      <c r="J671" s="186"/>
      <c r="K671" s="186"/>
      <c r="L671" s="186"/>
      <c r="M671" s="186"/>
      <c r="N671" s="186"/>
      <c r="O671" s="186"/>
      <c r="P671" s="186"/>
      <c r="Q671" s="186"/>
      <c r="R671" s="186"/>
      <c r="S671" s="186"/>
      <c r="T671" s="186"/>
      <c r="U671" s="186"/>
      <c r="V671" s="186"/>
      <c r="W671" s="186"/>
      <c r="X671" s="186"/>
      <c r="Y671" s="186"/>
      <c r="Z671" s="186"/>
    </row>
    <row r="672" spans="1:26" ht="12.75" customHeight="1" x14ac:dyDescent="0.25">
      <c r="A672" s="186"/>
      <c r="B672" s="186"/>
      <c r="C672" s="186"/>
      <c r="D672" s="186"/>
      <c r="E672" s="186"/>
      <c r="F672" s="186"/>
      <c r="G672" s="186"/>
      <c r="H672" s="186"/>
      <c r="I672" s="186"/>
      <c r="J672" s="186"/>
      <c r="K672" s="186"/>
      <c r="L672" s="186"/>
      <c r="M672" s="186"/>
      <c r="N672" s="186"/>
      <c r="O672" s="186"/>
      <c r="P672" s="186"/>
      <c r="Q672" s="186"/>
      <c r="R672" s="186"/>
      <c r="S672" s="186"/>
      <c r="T672" s="186"/>
      <c r="U672" s="186"/>
      <c r="V672" s="186"/>
      <c r="W672" s="186"/>
      <c r="X672" s="186"/>
      <c r="Y672" s="186"/>
      <c r="Z672" s="186"/>
    </row>
    <row r="673" spans="1:26" ht="12.75" customHeight="1" x14ac:dyDescent="0.25">
      <c r="A673" s="186"/>
      <c r="B673" s="186"/>
      <c r="C673" s="186"/>
      <c r="D673" s="186"/>
      <c r="E673" s="186"/>
      <c r="F673" s="186"/>
      <c r="G673" s="186"/>
      <c r="H673" s="186"/>
      <c r="I673" s="186"/>
      <c r="J673" s="186"/>
      <c r="K673" s="186"/>
      <c r="L673" s="186"/>
      <c r="M673" s="186"/>
      <c r="N673" s="186"/>
      <c r="O673" s="186"/>
      <c r="P673" s="186"/>
      <c r="Q673" s="186"/>
      <c r="R673" s="186"/>
      <c r="S673" s="186"/>
      <c r="T673" s="186"/>
      <c r="U673" s="186"/>
      <c r="V673" s="186"/>
      <c r="W673" s="186"/>
      <c r="X673" s="186"/>
      <c r="Y673" s="186"/>
      <c r="Z673" s="186"/>
    </row>
    <row r="674" spans="1:26" ht="12.75" customHeight="1" x14ac:dyDescent="0.25">
      <c r="A674" s="186"/>
      <c r="B674" s="186"/>
      <c r="C674" s="186"/>
      <c r="D674" s="186"/>
      <c r="E674" s="186"/>
      <c r="F674" s="186"/>
      <c r="G674" s="186"/>
      <c r="H674" s="186"/>
      <c r="I674" s="186"/>
      <c r="J674" s="186"/>
      <c r="K674" s="186"/>
      <c r="L674" s="186"/>
      <c r="M674" s="186"/>
      <c r="N674" s="186"/>
      <c r="O674" s="186"/>
      <c r="P674" s="186"/>
      <c r="Q674" s="186"/>
      <c r="R674" s="186"/>
      <c r="S674" s="186"/>
      <c r="T674" s="186"/>
      <c r="U674" s="186"/>
      <c r="V674" s="186"/>
      <c r="W674" s="186"/>
      <c r="X674" s="186"/>
      <c r="Y674" s="186"/>
      <c r="Z674" s="186"/>
    </row>
    <row r="675" spans="1:26" ht="12.75" customHeight="1" x14ac:dyDescent="0.25">
      <c r="A675" s="186"/>
      <c r="B675" s="186"/>
      <c r="C675" s="186"/>
      <c r="D675" s="186"/>
      <c r="E675" s="186"/>
      <c r="F675" s="186"/>
      <c r="G675" s="186"/>
      <c r="H675" s="186"/>
      <c r="I675" s="186"/>
      <c r="J675" s="186"/>
      <c r="K675" s="186"/>
      <c r="L675" s="186"/>
      <c r="M675" s="186"/>
      <c r="N675" s="186"/>
      <c r="O675" s="186"/>
      <c r="P675" s="186"/>
      <c r="Q675" s="186"/>
      <c r="R675" s="186"/>
      <c r="S675" s="186"/>
      <c r="T675" s="186"/>
      <c r="U675" s="186"/>
      <c r="V675" s="186"/>
      <c r="W675" s="186"/>
      <c r="X675" s="186"/>
      <c r="Y675" s="186"/>
      <c r="Z675" s="186"/>
    </row>
    <row r="676" spans="1:26" ht="12.75" customHeight="1" x14ac:dyDescent="0.25">
      <c r="A676" s="186"/>
      <c r="B676" s="186"/>
      <c r="C676" s="186"/>
      <c r="D676" s="186"/>
      <c r="E676" s="186"/>
      <c r="F676" s="186"/>
      <c r="G676" s="186"/>
      <c r="H676" s="186"/>
      <c r="I676" s="186"/>
      <c r="J676" s="186"/>
      <c r="K676" s="186"/>
      <c r="L676" s="186"/>
      <c r="M676" s="186"/>
      <c r="N676" s="186"/>
      <c r="O676" s="186"/>
      <c r="P676" s="186"/>
      <c r="Q676" s="186"/>
      <c r="R676" s="186"/>
      <c r="S676" s="186"/>
      <c r="T676" s="186"/>
      <c r="U676" s="186"/>
      <c r="V676" s="186"/>
      <c r="W676" s="186"/>
      <c r="X676" s="186"/>
      <c r="Y676" s="186"/>
      <c r="Z676" s="186"/>
    </row>
    <row r="677" spans="1:26" ht="12.75" customHeight="1" x14ac:dyDescent="0.25">
      <c r="A677" s="186"/>
      <c r="B677" s="186"/>
      <c r="C677" s="186"/>
      <c r="D677" s="186"/>
      <c r="E677" s="186"/>
      <c r="F677" s="186"/>
      <c r="G677" s="186"/>
      <c r="H677" s="186"/>
      <c r="I677" s="186"/>
      <c r="J677" s="186"/>
      <c r="K677" s="186"/>
      <c r="L677" s="186"/>
      <c r="M677" s="186"/>
      <c r="N677" s="186"/>
      <c r="O677" s="186"/>
      <c r="P677" s="186"/>
      <c r="Q677" s="186"/>
      <c r="R677" s="186"/>
      <c r="S677" s="186"/>
      <c r="T677" s="186"/>
      <c r="U677" s="186"/>
      <c r="V677" s="186"/>
      <c r="W677" s="186"/>
      <c r="X677" s="186"/>
      <c r="Y677" s="186"/>
      <c r="Z677" s="186"/>
    </row>
    <row r="678" spans="1:26" ht="12.75" customHeight="1" x14ac:dyDescent="0.25">
      <c r="A678" s="186"/>
      <c r="B678" s="186"/>
      <c r="C678" s="186"/>
      <c r="D678" s="186"/>
      <c r="E678" s="186"/>
      <c r="F678" s="186"/>
      <c r="G678" s="186"/>
      <c r="H678" s="186"/>
      <c r="I678" s="186"/>
      <c r="J678" s="186"/>
      <c r="K678" s="186"/>
      <c r="L678" s="186"/>
      <c r="M678" s="186"/>
      <c r="N678" s="186"/>
      <c r="O678" s="186"/>
      <c r="P678" s="186"/>
      <c r="Q678" s="186"/>
      <c r="R678" s="186"/>
      <c r="S678" s="186"/>
      <c r="T678" s="186"/>
      <c r="U678" s="186"/>
      <c r="V678" s="186"/>
      <c r="W678" s="186"/>
      <c r="X678" s="186"/>
      <c r="Y678" s="186"/>
      <c r="Z678" s="186"/>
    </row>
    <row r="679" spans="1:26" ht="12.75" customHeight="1" x14ac:dyDescent="0.25">
      <c r="A679" s="186"/>
      <c r="B679" s="186"/>
      <c r="C679" s="186"/>
      <c r="D679" s="186"/>
      <c r="E679" s="186"/>
      <c r="F679" s="186"/>
      <c r="G679" s="186"/>
      <c r="H679" s="186"/>
      <c r="I679" s="186"/>
      <c r="J679" s="186"/>
      <c r="K679" s="186"/>
      <c r="L679" s="186"/>
      <c r="M679" s="186"/>
      <c r="N679" s="186"/>
      <c r="O679" s="186"/>
      <c r="P679" s="186"/>
      <c r="Q679" s="186"/>
      <c r="R679" s="186"/>
      <c r="S679" s="186"/>
      <c r="T679" s="186"/>
      <c r="U679" s="186"/>
      <c r="V679" s="186"/>
      <c r="W679" s="186"/>
      <c r="X679" s="186"/>
      <c r="Y679" s="186"/>
      <c r="Z679" s="186"/>
    </row>
    <row r="680" spans="1:26" ht="12.75" customHeight="1" x14ac:dyDescent="0.25">
      <c r="A680" s="186"/>
      <c r="B680" s="186"/>
      <c r="C680" s="186"/>
      <c r="D680" s="186"/>
      <c r="E680" s="186"/>
      <c r="F680" s="186"/>
      <c r="G680" s="186"/>
      <c r="H680" s="186"/>
      <c r="I680" s="186"/>
      <c r="J680" s="186"/>
      <c r="K680" s="186"/>
      <c r="L680" s="186"/>
      <c r="M680" s="186"/>
      <c r="N680" s="186"/>
      <c r="O680" s="186"/>
      <c r="P680" s="186"/>
      <c r="Q680" s="186"/>
      <c r="R680" s="186"/>
      <c r="S680" s="186"/>
      <c r="T680" s="186"/>
      <c r="U680" s="186"/>
      <c r="V680" s="186"/>
      <c r="W680" s="186"/>
      <c r="X680" s="186"/>
      <c r="Y680" s="186"/>
      <c r="Z680" s="186"/>
    </row>
    <row r="681" spans="1:26" ht="12.75" customHeight="1" x14ac:dyDescent="0.25">
      <c r="A681" s="186"/>
      <c r="B681" s="186"/>
      <c r="C681" s="186"/>
      <c r="D681" s="186"/>
      <c r="E681" s="186"/>
      <c r="F681" s="186"/>
      <c r="G681" s="186"/>
      <c r="H681" s="186"/>
      <c r="I681" s="186"/>
      <c r="J681" s="186"/>
      <c r="K681" s="186"/>
      <c r="L681" s="186"/>
      <c r="M681" s="186"/>
      <c r="N681" s="186"/>
      <c r="O681" s="186"/>
      <c r="P681" s="186"/>
      <c r="Q681" s="186"/>
      <c r="R681" s="186"/>
      <c r="S681" s="186"/>
      <c r="T681" s="186"/>
      <c r="U681" s="186"/>
      <c r="V681" s="186"/>
      <c r="W681" s="186"/>
      <c r="X681" s="186"/>
      <c r="Y681" s="186"/>
      <c r="Z681" s="186"/>
    </row>
    <row r="682" spans="1:26" ht="12.75" customHeight="1" x14ac:dyDescent="0.25">
      <c r="A682" s="186"/>
      <c r="B682" s="186"/>
      <c r="C682" s="186"/>
      <c r="D682" s="186"/>
      <c r="E682" s="186"/>
      <c r="F682" s="186"/>
      <c r="G682" s="186"/>
      <c r="H682" s="186"/>
      <c r="I682" s="186"/>
      <c r="J682" s="186"/>
      <c r="K682" s="186"/>
      <c r="L682" s="186"/>
      <c r="M682" s="186"/>
      <c r="N682" s="186"/>
      <c r="O682" s="186"/>
      <c r="P682" s="186"/>
      <c r="Q682" s="186"/>
      <c r="R682" s="186"/>
      <c r="S682" s="186"/>
      <c r="T682" s="186"/>
      <c r="U682" s="186"/>
      <c r="V682" s="186"/>
      <c r="W682" s="186"/>
      <c r="X682" s="186"/>
      <c r="Y682" s="186"/>
      <c r="Z682" s="186"/>
    </row>
    <row r="683" spans="1:26" ht="12.75" customHeight="1" x14ac:dyDescent="0.25">
      <c r="A683" s="186"/>
      <c r="B683" s="186"/>
      <c r="C683" s="186"/>
      <c r="D683" s="186"/>
      <c r="E683" s="186"/>
      <c r="F683" s="186"/>
      <c r="G683" s="186"/>
      <c r="H683" s="186"/>
      <c r="I683" s="186"/>
      <c r="J683" s="186"/>
      <c r="K683" s="186"/>
      <c r="L683" s="186"/>
      <c r="M683" s="186"/>
      <c r="N683" s="186"/>
      <c r="O683" s="186"/>
      <c r="P683" s="186"/>
      <c r="Q683" s="186"/>
      <c r="R683" s="186"/>
      <c r="S683" s="186"/>
      <c r="T683" s="186"/>
      <c r="U683" s="186"/>
      <c r="V683" s="186"/>
      <c r="W683" s="186"/>
      <c r="X683" s="186"/>
      <c r="Y683" s="186"/>
      <c r="Z683" s="186"/>
    </row>
    <row r="684" spans="1:26" ht="12.75" customHeight="1" x14ac:dyDescent="0.25">
      <c r="A684" s="186"/>
      <c r="B684" s="186"/>
      <c r="C684" s="186"/>
      <c r="D684" s="186"/>
      <c r="E684" s="186"/>
      <c r="F684" s="186"/>
      <c r="G684" s="186"/>
      <c r="H684" s="186"/>
      <c r="I684" s="186"/>
      <c r="J684" s="186"/>
      <c r="K684" s="186"/>
      <c r="L684" s="186"/>
      <c r="M684" s="186"/>
      <c r="N684" s="186"/>
      <c r="O684" s="186"/>
      <c r="P684" s="186"/>
      <c r="Q684" s="186"/>
      <c r="R684" s="186"/>
      <c r="S684" s="186"/>
      <c r="T684" s="186"/>
      <c r="U684" s="186"/>
      <c r="V684" s="186"/>
      <c r="W684" s="186"/>
      <c r="X684" s="186"/>
      <c r="Y684" s="186"/>
      <c r="Z684" s="186"/>
    </row>
    <row r="685" spans="1:26" ht="12.75" customHeight="1" x14ac:dyDescent="0.25">
      <c r="A685" s="186"/>
      <c r="B685" s="186"/>
      <c r="C685" s="186"/>
      <c r="D685" s="186"/>
      <c r="E685" s="186"/>
      <c r="F685" s="186"/>
      <c r="G685" s="186"/>
      <c r="H685" s="186"/>
      <c r="I685" s="186"/>
      <c r="J685" s="186"/>
      <c r="K685" s="186"/>
      <c r="L685" s="186"/>
      <c r="M685" s="186"/>
      <c r="N685" s="186"/>
      <c r="O685" s="186"/>
      <c r="P685" s="186"/>
      <c r="Q685" s="186"/>
      <c r="R685" s="186"/>
      <c r="S685" s="186"/>
      <c r="T685" s="186"/>
      <c r="U685" s="186"/>
      <c r="V685" s="186"/>
      <c r="W685" s="186"/>
      <c r="X685" s="186"/>
      <c r="Y685" s="186"/>
      <c r="Z685" s="186"/>
    </row>
    <row r="686" spans="1:26" ht="12.75" customHeight="1" x14ac:dyDescent="0.25">
      <c r="A686" s="186"/>
      <c r="B686" s="186"/>
      <c r="C686" s="186"/>
      <c r="D686" s="186"/>
      <c r="E686" s="186"/>
      <c r="F686" s="186"/>
      <c r="G686" s="186"/>
      <c r="H686" s="186"/>
      <c r="I686" s="186"/>
      <c r="J686" s="186"/>
      <c r="K686" s="186"/>
      <c r="L686" s="186"/>
      <c r="M686" s="186"/>
      <c r="N686" s="186"/>
      <c r="O686" s="186"/>
      <c r="P686" s="186"/>
      <c r="Q686" s="186"/>
      <c r="R686" s="186"/>
      <c r="S686" s="186"/>
      <c r="T686" s="186"/>
      <c r="U686" s="186"/>
      <c r="V686" s="186"/>
      <c r="W686" s="186"/>
      <c r="X686" s="186"/>
      <c r="Y686" s="186"/>
      <c r="Z686" s="186"/>
    </row>
    <row r="687" spans="1:26" ht="12.75" customHeight="1" x14ac:dyDescent="0.25">
      <c r="A687" s="186"/>
      <c r="B687" s="186"/>
      <c r="C687" s="186"/>
      <c r="D687" s="186"/>
      <c r="E687" s="186"/>
      <c r="F687" s="186"/>
      <c r="G687" s="186"/>
      <c r="H687" s="186"/>
      <c r="I687" s="186"/>
      <c r="J687" s="186"/>
      <c r="K687" s="186"/>
      <c r="L687" s="186"/>
      <c r="M687" s="186"/>
      <c r="N687" s="186"/>
      <c r="O687" s="186"/>
      <c r="P687" s="186"/>
      <c r="Q687" s="186"/>
      <c r="R687" s="186"/>
      <c r="S687" s="186"/>
      <c r="T687" s="186"/>
      <c r="U687" s="186"/>
      <c r="V687" s="186"/>
      <c r="W687" s="186"/>
      <c r="X687" s="186"/>
      <c r="Y687" s="186"/>
      <c r="Z687" s="186"/>
    </row>
    <row r="688" spans="1:26" ht="12.75" customHeight="1" x14ac:dyDescent="0.25">
      <c r="A688" s="186"/>
      <c r="B688" s="186"/>
      <c r="C688" s="186"/>
      <c r="D688" s="186"/>
      <c r="E688" s="186"/>
      <c r="F688" s="186"/>
      <c r="G688" s="186"/>
      <c r="H688" s="186"/>
      <c r="I688" s="186"/>
      <c r="J688" s="186"/>
      <c r="K688" s="186"/>
      <c r="L688" s="186"/>
      <c r="M688" s="186"/>
      <c r="N688" s="186"/>
      <c r="O688" s="186"/>
      <c r="P688" s="186"/>
      <c r="Q688" s="186"/>
      <c r="R688" s="186"/>
      <c r="S688" s="186"/>
      <c r="T688" s="186"/>
      <c r="U688" s="186"/>
      <c r="V688" s="186"/>
      <c r="W688" s="186"/>
      <c r="X688" s="186"/>
      <c r="Y688" s="186"/>
      <c r="Z688" s="186"/>
    </row>
    <row r="689" spans="1:26" ht="12.75" customHeight="1" x14ac:dyDescent="0.25">
      <c r="A689" s="186"/>
      <c r="B689" s="186"/>
      <c r="C689" s="186"/>
      <c r="D689" s="186"/>
      <c r="E689" s="186"/>
      <c r="F689" s="186"/>
      <c r="G689" s="186"/>
      <c r="H689" s="186"/>
      <c r="I689" s="186"/>
      <c r="J689" s="186"/>
      <c r="K689" s="186"/>
      <c r="L689" s="186"/>
      <c r="M689" s="186"/>
      <c r="N689" s="186"/>
      <c r="O689" s="186"/>
      <c r="P689" s="186"/>
      <c r="Q689" s="186"/>
      <c r="R689" s="186"/>
      <c r="S689" s="186"/>
      <c r="T689" s="186"/>
      <c r="U689" s="186"/>
      <c r="V689" s="186"/>
      <c r="W689" s="186"/>
      <c r="X689" s="186"/>
      <c r="Y689" s="186"/>
      <c r="Z689" s="186"/>
    </row>
    <row r="690" spans="1:26" ht="12.75" customHeight="1" x14ac:dyDescent="0.25">
      <c r="A690" s="186"/>
      <c r="B690" s="186"/>
      <c r="C690" s="186"/>
      <c r="D690" s="186"/>
      <c r="E690" s="186"/>
      <c r="F690" s="186"/>
      <c r="G690" s="186"/>
      <c r="H690" s="186"/>
      <c r="I690" s="186"/>
      <c r="J690" s="186"/>
      <c r="K690" s="186"/>
      <c r="L690" s="186"/>
      <c r="M690" s="186"/>
      <c r="N690" s="186"/>
      <c r="O690" s="186"/>
      <c r="P690" s="186"/>
      <c r="Q690" s="186"/>
      <c r="R690" s="186"/>
      <c r="S690" s="186"/>
      <c r="T690" s="186"/>
      <c r="U690" s="186"/>
      <c r="V690" s="186"/>
      <c r="W690" s="186"/>
      <c r="X690" s="186"/>
      <c r="Y690" s="186"/>
      <c r="Z690" s="186"/>
    </row>
    <row r="691" spans="1:26" ht="12.75" customHeight="1" x14ac:dyDescent="0.25">
      <c r="A691" s="186"/>
      <c r="B691" s="186"/>
      <c r="C691" s="186"/>
      <c r="D691" s="186"/>
      <c r="E691" s="186"/>
      <c r="F691" s="186"/>
      <c r="G691" s="186"/>
      <c r="H691" s="186"/>
      <c r="I691" s="186"/>
      <c r="J691" s="186"/>
      <c r="K691" s="186"/>
      <c r="L691" s="186"/>
      <c r="M691" s="186"/>
      <c r="N691" s="186"/>
      <c r="O691" s="186"/>
      <c r="P691" s="186"/>
      <c r="Q691" s="186"/>
      <c r="R691" s="186"/>
      <c r="S691" s="186"/>
      <c r="T691" s="186"/>
      <c r="U691" s="186"/>
      <c r="V691" s="186"/>
      <c r="W691" s="186"/>
      <c r="X691" s="186"/>
      <c r="Y691" s="186"/>
      <c r="Z691" s="186"/>
    </row>
    <row r="692" spans="1:26" ht="12.75" customHeight="1" x14ac:dyDescent="0.25">
      <c r="A692" s="186"/>
      <c r="B692" s="186"/>
      <c r="C692" s="186"/>
      <c r="D692" s="186"/>
      <c r="E692" s="186"/>
      <c r="F692" s="186"/>
      <c r="G692" s="186"/>
      <c r="H692" s="186"/>
      <c r="I692" s="186"/>
      <c r="J692" s="186"/>
      <c r="K692" s="186"/>
      <c r="L692" s="186"/>
      <c r="M692" s="186"/>
      <c r="N692" s="186"/>
      <c r="O692" s="186"/>
      <c r="P692" s="186"/>
      <c r="Q692" s="186"/>
      <c r="R692" s="186"/>
      <c r="S692" s="186"/>
      <c r="T692" s="186"/>
      <c r="U692" s="186"/>
      <c r="V692" s="186"/>
      <c r="W692" s="186"/>
      <c r="X692" s="186"/>
      <c r="Y692" s="186"/>
      <c r="Z692" s="186"/>
    </row>
    <row r="693" spans="1:26" ht="12.75" customHeight="1" x14ac:dyDescent="0.25">
      <c r="A693" s="186"/>
      <c r="B693" s="186"/>
      <c r="C693" s="186"/>
      <c r="D693" s="186"/>
      <c r="E693" s="186"/>
      <c r="F693" s="186"/>
      <c r="G693" s="186"/>
      <c r="H693" s="186"/>
      <c r="I693" s="186"/>
      <c r="J693" s="186"/>
      <c r="K693" s="186"/>
      <c r="L693" s="186"/>
      <c r="M693" s="186"/>
      <c r="N693" s="186"/>
      <c r="O693" s="186"/>
      <c r="P693" s="186"/>
      <c r="Q693" s="186"/>
      <c r="R693" s="186"/>
      <c r="S693" s="186"/>
      <c r="T693" s="186"/>
      <c r="U693" s="186"/>
      <c r="V693" s="186"/>
      <c r="W693" s="186"/>
      <c r="X693" s="186"/>
      <c r="Y693" s="186"/>
      <c r="Z693" s="186"/>
    </row>
    <row r="694" spans="1:26" ht="12.75" customHeight="1" x14ac:dyDescent="0.25">
      <c r="A694" s="186"/>
      <c r="B694" s="186"/>
      <c r="C694" s="186"/>
      <c r="D694" s="186"/>
      <c r="E694" s="186"/>
      <c r="F694" s="186"/>
      <c r="G694" s="186"/>
      <c r="H694" s="186"/>
      <c r="I694" s="186"/>
      <c r="J694" s="186"/>
      <c r="K694" s="186"/>
      <c r="L694" s="186"/>
      <c r="M694" s="186"/>
      <c r="N694" s="186"/>
      <c r="O694" s="186"/>
      <c r="P694" s="186"/>
      <c r="Q694" s="186"/>
      <c r="R694" s="186"/>
      <c r="S694" s="186"/>
      <c r="T694" s="186"/>
      <c r="U694" s="186"/>
      <c r="V694" s="186"/>
      <c r="W694" s="186"/>
      <c r="X694" s="186"/>
      <c r="Y694" s="186"/>
      <c r="Z694" s="186"/>
    </row>
    <row r="695" spans="1:26" ht="12.75" customHeight="1" x14ac:dyDescent="0.25">
      <c r="A695" s="186"/>
      <c r="B695" s="186"/>
      <c r="C695" s="186"/>
      <c r="D695" s="186"/>
      <c r="E695" s="186"/>
      <c r="F695" s="186"/>
      <c r="G695" s="186"/>
      <c r="H695" s="186"/>
      <c r="I695" s="186"/>
      <c r="J695" s="186"/>
      <c r="K695" s="186"/>
      <c r="L695" s="186"/>
      <c r="M695" s="186"/>
      <c r="N695" s="186"/>
      <c r="O695" s="186"/>
      <c r="P695" s="186"/>
      <c r="Q695" s="186"/>
      <c r="R695" s="186"/>
      <c r="S695" s="186"/>
      <c r="T695" s="186"/>
      <c r="U695" s="186"/>
      <c r="V695" s="186"/>
      <c r="W695" s="186"/>
      <c r="X695" s="186"/>
      <c r="Y695" s="186"/>
      <c r="Z695" s="186"/>
    </row>
    <row r="696" spans="1:26" ht="12.75" customHeight="1" x14ac:dyDescent="0.25">
      <c r="A696" s="186"/>
      <c r="B696" s="186"/>
      <c r="C696" s="186"/>
      <c r="D696" s="186"/>
      <c r="E696" s="186"/>
      <c r="F696" s="186"/>
      <c r="G696" s="186"/>
      <c r="H696" s="186"/>
      <c r="I696" s="186"/>
      <c r="J696" s="186"/>
      <c r="K696" s="186"/>
      <c r="L696" s="186"/>
      <c r="M696" s="186"/>
      <c r="N696" s="186"/>
      <c r="O696" s="186"/>
      <c r="P696" s="186"/>
      <c r="Q696" s="186"/>
      <c r="R696" s="186"/>
      <c r="S696" s="186"/>
      <c r="T696" s="186"/>
      <c r="U696" s="186"/>
      <c r="V696" s="186"/>
      <c r="W696" s="186"/>
      <c r="X696" s="186"/>
      <c r="Y696" s="186"/>
      <c r="Z696" s="186"/>
    </row>
    <row r="697" spans="1:26" ht="12.75" customHeight="1" x14ac:dyDescent="0.25">
      <c r="A697" s="186"/>
      <c r="B697" s="186"/>
      <c r="C697" s="186"/>
      <c r="D697" s="186"/>
      <c r="E697" s="186"/>
      <c r="F697" s="186"/>
      <c r="G697" s="186"/>
      <c r="H697" s="186"/>
      <c r="I697" s="186"/>
      <c r="J697" s="186"/>
      <c r="K697" s="186"/>
      <c r="L697" s="186"/>
      <c r="M697" s="186"/>
      <c r="N697" s="186"/>
      <c r="O697" s="186"/>
      <c r="P697" s="186"/>
      <c r="Q697" s="186"/>
      <c r="R697" s="186"/>
      <c r="S697" s="186"/>
      <c r="T697" s="186"/>
      <c r="U697" s="186"/>
      <c r="V697" s="186"/>
      <c r="W697" s="186"/>
      <c r="X697" s="186"/>
      <c r="Y697" s="186"/>
      <c r="Z697" s="186"/>
    </row>
    <row r="698" spans="1:26" ht="12.75" customHeight="1" x14ac:dyDescent="0.25">
      <c r="A698" s="186"/>
      <c r="B698" s="186"/>
      <c r="C698" s="186"/>
      <c r="D698" s="186"/>
      <c r="E698" s="186"/>
      <c r="F698" s="186"/>
      <c r="G698" s="186"/>
      <c r="H698" s="186"/>
      <c r="I698" s="186"/>
      <c r="J698" s="186"/>
      <c r="K698" s="186"/>
      <c r="L698" s="186"/>
      <c r="M698" s="186"/>
      <c r="N698" s="186"/>
      <c r="O698" s="186"/>
      <c r="P698" s="186"/>
      <c r="Q698" s="186"/>
      <c r="R698" s="186"/>
      <c r="S698" s="186"/>
      <c r="T698" s="186"/>
      <c r="U698" s="186"/>
      <c r="V698" s="186"/>
      <c r="W698" s="186"/>
      <c r="X698" s="186"/>
      <c r="Y698" s="186"/>
      <c r="Z698" s="186"/>
    </row>
    <row r="699" spans="1:26" ht="12.75" customHeight="1" x14ac:dyDescent="0.25">
      <c r="A699" s="186"/>
      <c r="B699" s="186"/>
      <c r="C699" s="186"/>
      <c r="D699" s="186"/>
      <c r="E699" s="186"/>
      <c r="F699" s="186"/>
      <c r="G699" s="186"/>
      <c r="H699" s="186"/>
      <c r="I699" s="186"/>
      <c r="J699" s="186"/>
      <c r="K699" s="186"/>
      <c r="L699" s="186"/>
      <c r="M699" s="186"/>
      <c r="N699" s="186"/>
      <c r="O699" s="186"/>
      <c r="P699" s="186"/>
      <c r="Q699" s="186"/>
      <c r="R699" s="186"/>
      <c r="S699" s="186"/>
      <c r="T699" s="186"/>
      <c r="U699" s="186"/>
      <c r="V699" s="186"/>
      <c r="W699" s="186"/>
      <c r="X699" s="186"/>
      <c r="Y699" s="186"/>
      <c r="Z699" s="186"/>
    </row>
    <row r="700" spans="1:26" ht="12.75" customHeight="1" x14ac:dyDescent="0.25">
      <c r="A700" s="186"/>
      <c r="B700" s="186"/>
      <c r="C700" s="186"/>
      <c r="D700" s="186"/>
      <c r="E700" s="186"/>
      <c r="F700" s="186"/>
      <c r="G700" s="186"/>
      <c r="H700" s="186"/>
      <c r="I700" s="186"/>
      <c r="J700" s="186"/>
      <c r="K700" s="186"/>
      <c r="L700" s="186"/>
      <c r="M700" s="186"/>
      <c r="N700" s="186"/>
      <c r="O700" s="186"/>
      <c r="P700" s="186"/>
      <c r="Q700" s="186"/>
      <c r="R700" s="186"/>
      <c r="S700" s="186"/>
      <c r="T700" s="186"/>
      <c r="U700" s="186"/>
      <c r="V700" s="186"/>
      <c r="W700" s="186"/>
      <c r="X700" s="186"/>
      <c r="Y700" s="186"/>
      <c r="Z700" s="186"/>
    </row>
    <row r="701" spans="1:26" ht="12.75" customHeight="1" x14ac:dyDescent="0.25">
      <c r="A701" s="186"/>
      <c r="B701" s="186"/>
      <c r="C701" s="186"/>
      <c r="D701" s="186"/>
      <c r="E701" s="186"/>
      <c r="F701" s="186"/>
      <c r="G701" s="186"/>
      <c r="H701" s="186"/>
      <c r="I701" s="186"/>
      <c r="J701" s="186"/>
      <c r="K701" s="186"/>
      <c r="L701" s="186"/>
      <c r="M701" s="186"/>
      <c r="N701" s="186"/>
      <c r="O701" s="186"/>
      <c r="P701" s="186"/>
      <c r="Q701" s="186"/>
      <c r="R701" s="186"/>
      <c r="S701" s="186"/>
      <c r="T701" s="186"/>
      <c r="U701" s="186"/>
      <c r="V701" s="186"/>
      <c r="W701" s="186"/>
      <c r="X701" s="186"/>
      <c r="Y701" s="186"/>
      <c r="Z701" s="186"/>
    </row>
    <row r="702" spans="1:26" ht="12.75" customHeight="1" x14ac:dyDescent="0.25">
      <c r="A702" s="186"/>
      <c r="B702" s="186"/>
      <c r="C702" s="186"/>
      <c r="D702" s="186"/>
      <c r="E702" s="186"/>
      <c r="F702" s="186"/>
      <c r="G702" s="186"/>
      <c r="H702" s="186"/>
      <c r="I702" s="186"/>
      <c r="J702" s="186"/>
      <c r="K702" s="186"/>
      <c r="L702" s="186"/>
      <c r="M702" s="186"/>
      <c r="N702" s="186"/>
      <c r="O702" s="186"/>
      <c r="P702" s="186"/>
      <c r="Q702" s="186"/>
      <c r="R702" s="186"/>
      <c r="S702" s="186"/>
      <c r="T702" s="186"/>
      <c r="U702" s="186"/>
      <c r="V702" s="186"/>
      <c r="W702" s="186"/>
      <c r="X702" s="186"/>
      <c r="Y702" s="186"/>
      <c r="Z702" s="186"/>
    </row>
    <row r="703" spans="1:26" ht="12.75" customHeight="1" x14ac:dyDescent="0.25">
      <c r="A703" s="186"/>
      <c r="B703" s="186"/>
      <c r="C703" s="186"/>
      <c r="D703" s="186"/>
      <c r="E703" s="186"/>
      <c r="F703" s="186"/>
      <c r="G703" s="186"/>
      <c r="H703" s="186"/>
      <c r="I703" s="186"/>
      <c r="J703" s="186"/>
      <c r="K703" s="186"/>
      <c r="L703" s="186"/>
      <c r="M703" s="186"/>
      <c r="N703" s="186"/>
      <c r="O703" s="186"/>
      <c r="P703" s="186"/>
      <c r="Q703" s="186"/>
      <c r="R703" s="186"/>
      <c r="S703" s="186"/>
      <c r="T703" s="186"/>
      <c r="U703" s="186"/>
      <c r="V703" s="186"/>
      <c r="W703" s="186"/>
      <c r="X703" s="186"/>
      <c r="Y703" s="186"/>
      <c r="Z703" s="186"/>
    </row>
    <row r="704" spans="1:26" ht="12.75" customHeight="1" x14ac:dyDescent="0.25">
      <c r="A704" s="186"/>
      <c r="B704" s="186"/>
      <c r="C704" s="186"/>
      <c r="D704" s="186"/>
      <c r="E704" s="186"/>
      <c r="F704" s="186"/>
      <c r="G704" s="186"/>
      <c r="H704" s="186"/>
      <c r="I704" s="186"/>
      <c r="J704" s="186"/>
      <c r="K704" s="186"/>
      <c r="L704" s="186"/>
      <c r="M704" s="186"/>
      <c r="N704" s="186"/>
      <c r="O704" s="186"/>
      <c r="P704" s="186"/>
      <c r="Q704" s="186"/>
      <c r="R704" s="186"/>
      <c r="S704" s="186"/>
      <c r="T704" s="186"/>
      <c r="U704" s="186"/>
      <c r="V704" s="186"/>
      <c r="W704" s="186"/>
      <c r="X704" s="186"/>
      <c r="Y704" s="186"/>
      <c r="Z704" s="186"/>
    </row>
    <row r="705" spans="1:26" ht="12.75" customHeight="1" x14ac:dyDescent="0.25">
      <c r="A705" s="186"/>
      <c r="B705" s="186"/>
      <c r="C705" s="186"/>
      <c r="D705" s="186"/>
      <c r="E705" s="186"/>
      <c r="F705" s="186"/>
      <c r="G705" s="186"/>
      <c r="H705" s="186"/>
      <c r="I705" s="186"/>
      <c r="J705" s="186"/>
      <c r="K705" s="186"/>
      <c r="L705" s="186"/>
      <c r="M705" s="186"/>
      <c r="N705" s="186"/>
      <c r="O705" s="186"/>
      <c r="P705" s="186"/>
      <c r="Q705" s="186"/>
      <c r="R705" s="186"/>
      <c r="S705" s="186"/>
      <c r="T705" s="186"/>
      <c r="U705" s="186"/>
      <c r="V705" s="186"/>
      <c r="W705" s="186"/>
      <c r="X705" s="186"/>
      <c r="Y705" s="186"/>
      <c r="Z705" s="186"/>
    </row>
    <row r="706" spans="1:26" ht="12.75" customHeight="1" x14ac:dyDescent="0.25">
      <c r="A706" s="186"/>
      <c r="B706" s="186"/>
      <c r="C706" s="186"/>
      <c r="D706" s="186"/>
      <c r="E706" s="186"/>
      <c r="F706" s="186"/>
      <c r="G706" s="186"/>
      <c r="H706" s="186"/>
      <c r="I706" s="186"/>
      <c r="J706" s="186"/>
      <c r="K706" s="186"/>
      <c r="L706" s="186"/>
      <c r="M706" s="186"/>
      <c r="N706" s="186"/>
      <c r="O706" s="186"/>
      <c r="P706" s="186"/>
      <c r="Q706" s="186"/>
      <c r="R706" s="186"/>
      <c r="S706" s="186"/>
      <c r="T706" s="186"/>
      <c r="U706" s="186"/>
      <c r="V706" s="186"/>
      <c r="W706" s="186"/>
      <c r="X706" s="186"/>
      <c r="Y706" s="186"/>
      <c r="Z706" s="186"/>
    </row>
    <row r="707" spans="1:26" ht="12.75" customHeight="1" x14ac:dyDescent="0.25">
      <c r="A707" s="186"/>
      <c r="B707" s="186"/>
      <c r="C707" s="186"/>
      <c r="D707" s="186"/>
      <c r="E707" s="186"/>
      <c r="F707" s="186"/>
      <c r="G707" s="186"/>
      <c r="H707" s="186"/>
      <c r="I707" s="186"/>
      <c r="J707" s="186"/>
      <c r="K707" s="186"/>
      <c r="L707" s="186"/>
      <c r="M707" s="186"/>
      <c r="N707" s="186"/>
      <c r="O707" s="186"/>
      <c r="P707" s="186"/>
      <c r="Q707" s="186"/>
      <c r="R707" s="186"/>
      <c r="S707" s="186"/>
      <c r="T707" s="186"/>
      <c r="U707" s="186"/>
      <c r="V707" s="186"/>
      <c r="W707" s="186"/>
      <c r="X707" s="186"/>
      <c r="Y707" s="186"/>
      <c r="Z707" s="186"/>
    </row>
    <row r="708" spans="1:26" ht="12.75" customHeight="1" x14ac:dyDescent="0.25">
      <c r="A708" s="186"/>
      <c r="B708" s="186"/>
      <c r="C708" s="186"/>
      <c r="D708" s="186"/>
      <c r="E708" s="186"/>
      <c r="F708" s="186"/>
      <c r="G708" s="186"/>
      <c r="H708" s="186"/>
      <c r="I708" s="186"/>
      <c r="J708" s="186"/>
      <c r="K708" s="186"/>
      <c r="L708" s="186"/>
      <c r="M708" s="186"/>
      <c r="N708" s="186"/>
      <c r="O708" s="186"/>
      <c r="P708" s="186"/>
      <c r="Q708" s="186"/>
      <c r="R708" s="186"/>
      <c r="S708" s="186"/>
      <c r="T708" s="186"/>
      <c r="U708" s="186"/>
      <c r="V708" s="186"/>
      <c r="W708" s="186"/>
      <c r="X708" s="186"/>
      <c r="Y708" s="186"/>
      <c r="Z708" s="186"/>
    </row>
    <row r="709" spans="1:26" ht="12.75" customHeight="1" x14ac:dyDescent="0.25">
      <c r="A709" s="186"/>
      <c r="B709" s="186"/>
      <c r="C709" s="186"/>
      <c r="D709" s="186"/>
      <c r="E709" s="186"/>
      <c r="F709" s="186"/>
      <c r="G709" s="186"/>
      <c r="H709" s="186"/>
      <c r="I709" s="186"/>
      <c r="J709" s="186"/>
      <c r="K709" s="186"/>
      <c r="L709" s="186"/>
      <c r="M709" s="186"/>
      <c r="N709" s="186"/>
      <c r="O709" s="186"/>
      <c r="P709" s="186"/>
      <c r="Q709" s="186"/>
      <c r="R709" s="186"/>
      <c r="S709" s="186"/>
      <c r="T709" s="186"/>
      <c r="U709" s="186"/>
      <c r="V709" s="186"/>
      <c r="W709" s="186"/>
      <c r="X709" s="186"/>
      <c r="Y709" s="186"/>
      <c r="Z709" s="186"/>
    </row>
    <row r="710" spans="1:26" ht="12.75" customHeight="1" x14ac:dyDescent="0.25">
      <c r="A710" s="186"/>
      <c r="B710" s="186"/>
      <c r="C710" s="186"/>
      <c r="D710" s="186"/>
      <c r="E710" s="186"/>
      <c r="F710" s="186"/>
      <c r="G710" s="186"/>
      <c r="H710" s="186"/>
      <c r="I710" s="186"/>
      <c r="J710" s="186"/>
      <c r="K710" s="186"/>
      <c r="L710" s="186"/>
      <c r="M710" s="186"/>
      <c r="N710" s="186"/>
      <c r="O710" s="186"/>
      <c r="P710" s="186"/>
      <c r="Q710" s="186"/>
      <c r="R710" s="186"/>
      <c r="S710" s="186"/>
      <c r="T710" s="186"/>
      <c r="U710" s="186"/>
      <c r="V710" s="186"/>
      <c r="W710" s="186"/>
      <c r="X710" s="186"/>
      <c r="Y710" s="186"/>
      <c r="Z710" s="186"/>
    </row>
    <row r="711" spans="1:26" ht="12.75" customHeight="1" x14ac:dyDescent="0.25">
      <c r="A711" s="186"/>
      <c r="B711" s="186"/>
      <c r="C711" s="186"/>
      <c r="D711" s="186"/>
      <c r="E711" s="186"/>
      <c r="F711" s="186"/>
      <c r="G711" s="186"/>
      <c r="H711" s="186"/>
      <c r="I711" s="186"/>
      <c r="J711" s="186"/>
      <c r="K711" s="186"/>
      <c r="L711" s="186"/>
      <c r="M711" s="186"/>
      <c r="N711" s="186"/>
      <c r="O711" s="186"/>
      <c r="P711" s="186"/>
      <c r="Q711" s="186"/>
      <c r="R711" s="186"/>
      <c r="S711" s="186"/>
      <c r="T711" s="186"/>
      <c r="U711" s="186"/>
      <c r="V711" s="186"/>
      <c r="W711" s="186"/>
      <c r="X711" s="186"/>
      <c r="Y711" s="186"/>
      <c r="Z711" s="186"/>
    </row>
    <row r="712" spans="1:26" ht="12.75" customHeight="1" x14ac:dyDescent="0.25">
      <c r="A712" s="186"/>
      <c r="B712" s="186"/>
      <c r="C712" s="186"/>
      <c r="D712" s="186"/>
      <c r="E712" s="186"/>
      <c r="F712" s="186"/>
      <c r="G712" s="186"/>
      <c r="H712" s="186"/>
      <c r="I712" s="186"/>
      <c r="J712" s="186"/>
      <c r="K712" s="186"/>
      <c r="L712" s="186"/>
      <c r="M712" s="186"/>
      <c r="N712" s="186"/>
      <c r="O712" s="186"/>
      <c r="P712" s="186"/>
      <c r="Q712" s="186"/>
      <c r="R712" s="186"/>
      <c r="S712" s="186"/>
      <c r="T712" s="186"/>
      <c r="U712" s="186"/>
      <c r="V712" s="186"/>
      <c r="W712" s="186"/>
      <c r="X712" s="186"/>
      <c r="Y712" s="186"/>
      <c r="Z712" s="186"/>
    </row>
    <row r="713" spans="1:26" ht="12.75" customHeight="1" x14ac:dyDescent="0.25">
      <c r="A713" s="186"/>
      <c r="B713" s="186"/>
      <c r="C713" s="186"/>
      <c r="D713" s="186"/>
      <c r="E713" s="186"/>
      <c r="F713" s="186"/>
      <c r="G713" s="186"/>
      <c r="H713" s="186"/>
      <c r="I713" s="186"/>
      <c r="J713" s="186"/>
      <c r="K713" s="186"/>
      <c r="L713" s="186"/>
      <c r="M713" s="186"/>
      <c r="N713" s="186"/>
      <c r="O713" s="186"/>
      <c r="P713" s="186"/>
      <c r="Q713" s="186"/>
      <c r="R713" s="186"/>
      <c r="S713" s="186"/>
      <c r="T713" s="186"/>
      <c r="U713" s="186"/>
      <c r="V713" s="186"/>
      <c r="W713" s="186"/>
      <c r="X713" s="186"/>
      <c r="Y713" s="186"/>
      <c r="Z713" s="186"/>
    </row>
    <row r="714" spans="1:26" ht="12.75" customHeight="1" x14ac:dyDescent="0.25">
      <c r="A714" s="186"/>
      <c r="B714" s="186"/>
      <c r="C714" s="186"/>
      <c r="D714" s="186"/>
      <c r="E714" s="186"/>
      <c r="F714" s="186"/>
      <c r="G714" s="186"/>
      <c r="H714" s="186"/>
      <c r="I714" s="186"/>
      <c r="J714" s="186"/>
      <c r="K714" s="186"/>
      <c r="L714" s="186"/>
      <c r="M714" s="186"/>
      <c r="N714" s="186"/>
      <c r="O714" s="186"/>
      <c r="P714" s="186"/>
      <c r="Q714" s="186"/>
      <c r="R714" s="186"/>
      <c r="S714" s="186"/>
      <c r="T714" s="186"/>
      <c r="U714" s="186"/>
      <c r="V714" s="186"/>
      <c r="W714" s="186"/>
      <c r="X714" s="186"/>
      <c r="Y714" s="186"/>
      <c r="Z714" s="186"/>
    </row>
    <row r="715" spans="1:26" ht="12.75" customHeight="1" x14ac:dyDescent="0.25">
      <c r="A715" s="186"/>
      <c r="B715" s="186"/>
      <c r="C715" s="186"/>
      <c r="D715" s="186"/>
      <c r="E715" s="186"/>
      <c r="F715" s="186"/>
      <c r="G715" s="186"/>
      <c r="H715" s="186"/>
      <c r="I715" s="186"/>
      <c r="J715" s="186"/>
      <c r="K715" s="186"/>
      <c r="L715" s="186"/>
      <c r="M715" s="186"/>
      <c r="N715" s="186"/>
      <c r="O715" s="186"/>
      <c r="P715" s="186"/>
      <c r="Q715" s="186"/>
      <c r="R715" s="186"/>
      <c r="S715" s="186"/>
      <c r="T715" s="186"/>
      <c r="U715" s="186"/>
      <c r="V715" s="186"/>
      <c r="W715" s="186"/>
      <c r="X715" s="186"/>
      <c r="Y715" s="186"/>
      <c r="Z715" s="186"/>
    </row>
    <row r="716" spans="1:26" ht="12.75" customHeight="1" x14ac:dyDescent="0.25">
      <c r="A716" s="186"/>
      <c r="B716" s="186"/>
      <c r="C716" s="186"/>
      <c r="D716" s="186"/>
      <c r="E716" s="186"/>
      <c r="F716" s="186"/>
      <c r="G716" s="186"/>
      <c r="H716" s="186"/>
      <c r="I716" s="186"/>
      <c r="J716" s="186"/>
      <c r="K716" s="186"/>
      <c r="L716" s="186"/>
      <c r="M716" s="186"/>
      <c r="N716" s="186"/>
      <c r="O716" s="186"/>
      <c r="P716" s="186"/>
      <c r="Q716" s="186"/>
      <c r="R716" s="186"/>
      <c r="S716" s="186"/>
      <c r="T716" s="186"/>
      <c r="U716" s="186"/>
      <c r="V716" s="186"/>
      <c r="W716" s="186"/>
      <c r="X716" s="186"/>
      <c r="Y716" s="186"/>
      <c r="Z716" s="186"/>
    </row>
    <row r="717" spans="1:26" ht="12.75" customHeight="1" x14ac:dyDescent="0.25">
      <c r="A717" s="186"/>
      <c r="B717" s="186"/>
      <c r="C717" s="186"/>
      <c r="D717" s="186"/>
      <c r="E717" s="186"/>
      <c r="F717" s="186"/>
      <c r="G717" s="186"/>
      <c r="H717" s="186"/>
      <c r="I717" s="186"/>
      <c r="J717" s="186"/>
      <c r="K717" s="186"/>
      <c r="L717" s="186"/>
      <c r="M717" s="186"/>
      <c r="N717" s="186"/>
      <c r="O717" s="186"/>
      <c r="P717" s="186"/>
      <c r="Q717" s="186"/>
      <c r="R717" s="186"/>
      <c r="S717" s="186"/>
      <c r="T717" s="186"/>
      <c r="U717" s="186"/>
      <c r="V717" s="186"/>
      <c r="W717" s="186"/>
      <c r="X717" s="186"/>
      <c r="Y717" s="186"/>
      <c r="Z717" s="186"/>
    </row>
    <row r="718" spans="1:26" ht="12.75" customHeight="1" x14ac:dyDescent="0.25">
      <c r="A718" s="186"/>
      <c r="B718" s="186"/>
      <c r="C718" s="186"/>
      <c r="D718" s="186"/>
      <c r="E718" s="186"/>
      <c r="F718" s="186"/>
      <c r="G718" s="186"/>
      <c r="H718" s="186"/>
      <c r="I718" s="186"/>
      <c r="J718" s="186"/>
      <c r="K718" s="186"/>
      <c r="L718" s="186"/>
      <c r="M718" s="186"/>
      <c r="N718" s="186"/>
      <c r="O718" s="186"/>
      <c r="P718" s="186"/>
      <c r="Q718" s="186"/>
      <c r="R718" s="186"/>
      <c r="S718" s="186"/>
      <c r="T718" s="186"/>
      <c r="U718" s="186"/>
      <c r="V718" s="186"/>
      <c r="W718" s="186"/>
      <c r="X718" s="186"/>
      <c r="Y718" s="186"/>
      <c r="Z718" s="186"/>
    </row>
    <row r="719" spans="1:26" ht="12.75" customHeight="1" x14ac:dyDescent="0.25">
      <c r="A719" s="186"/>
      <c r="B719" s="186"/>
      <c r="C719" s="186"/>
      <c r="D719" s="186"/>
      <c r="E719" s="186"/>
      <c r="F719" s="186"/>
      <c r="G719" s="186"/>
      <c r="H719" s="186"/>
      <c r="I719" s="186"/>
      <c r="J719" s="186"/>
      <c r="K719" s="186"/>
      <c r="L719" s="186"/>
      <c r="M719" s="186"/>
      <c r="N719" s="186"/>
      <c r="O719" s="186"/>
      <c r="P719" s="186"/>
      <c r="Q719" s="186"/>
      <c r="R719" s="186"/>
      <c r="S719" s="186"/>
      <c r="T719" s="186"/>
      <c r="U719" s="186"/>
      <c r="V719" s="186"/>
      <c r="W719" s="186"/>
      <c r="X719" s="186"/>
      <c r="Y719" s="186"/>
      <c r="Z719" s="186"/>
    </row>
    <row r="720" spans="1:26" ht="12.75" customHeight="1" x14ac:dyDescent="0.25">
      <c r="A720" s="186"/>
      <c r="B720" s="186"/>
      <c r="C720" s="186"/>
      <c r="D720" s="186"/>
      <c r="E720" s="186"/>
      <c r="F720" s="186"/>
      <c r="G720" s="186"/>
      <c r="H720" s="186"/>
      <c r="I720" s="186"/>
      <c r="J720" s="186"/>
      <c r="K720" s="186"/>
      <c r="L720" s="186"/>
      <c r="M720" s="186"/>
      <c r="N720" s="186"/>
      <c r="O720" s="186"/>
      <c r="P720" s="186"/>
      <c r="Q720" s="186"/>
      <c r="R720" s="186"/>
      <c r="S720" s="186"/>
      <c r="T720" s="186"/>
      <c r="U720" s="186"/>
      <c r="V720" s="186"/>
      <c r="W720" s="186"/>
      <c r="X720" s="186"/>
      <c r="Y720" s="186"/>
      <c r="Z720" s="186"/>
    </row>
    <row r="721" spans="1:26" ht="12.75" customHeight="1" x14ac:dyDescent="0.25">
      <c r="A721" s="186"/>
      <c r="B721" s="186"/>
      <c r="C721" s="186"/>
      <c r="D721" s="186"/>
      <c r="E721" s="186"/>
      <c r="F721" s="186"/>
      <c r="G721" s="186"/>
      <c r="H721" s="186"/>
      <c r="I721" s="186"/>
      <c r="J721" s="186"/>
      <c r="K721" s="186"/>
      <c r="L721" s="186"/>
      <c r="M721" s="186"/>
      <c r="N721" s="186"/>
      <c r="O721" s="186"/>
      <c r="P721" s="186"/>
      <c r="Q721" s="186"/>
      <c r="R721" s="186"/>
      <c r="S721" s="186"/>
      <c r="T721" s="186"/>
      <c r="U721" s="186"/>
      <c r="V721" s="186"/>
      <c r="W721" s="186"/>
      <c r="X721" s="186"/>
      <c r="Y721" s="186"/>
      <c r="Z721" s="186"/>
    </row>
    <row r="722" spans="1:26" ht="12.75" customHeight="1" x14ac:dyDescent="0.25">
      <c r="A722" s="186"/>
      <c r="B722" s="186"/>
      <c r="C722" s="186"/>
      <c r="D722" s="186"/>
      <c r="E722" s="186"/>
      <c r="F722" s="186"/>
      <c r="G722" s="186"/>
      <c r="H722" s="186"/>
      <c r="I722" s="186"/>
      <c r="J722" s="186"/>
      <c r="K722" s="186"/>
      <c r="L722" s="186"/>
      <c r="M722" s="186"/>
      <c r="N722" s="186"/>
      <c r="O722" s="186"/>
      <c r="P722" s="186"/>
      <c r="Q722" s="186"/>
      <c r="R722" s="186"/>
      <c r="S722" s="186"/>
      <c r="T722" s="186"/>
      <c r="U722" s="186"/>
      <c r="V722" s="186"/>
      <c r="W722" s="186"/>
      <c r="X722" s="186"/>
      <c r="Y722" s="186"/>
      <c r="Z722" s="186"/>
    </row>
    <row r="723" spans="1:26" ht="12.75" customHeight="1" x14ac:dyDescent="0.25">
      <c r="A723" s="186"/>
      <c r="B723" s="186"/>
      <c r="C723" s="186"/>
      <c r="D723" s="186"/>
      <c r="E723" s="186"/>
      <c r="F723" s="186"/>
      <c r="G723" s="186"/>
      <c r="H723" s="186"/>
      <c r="I723" s="186"/>
      <c r="J723" s="186"/>
      <c r="K723" s="186"/>
      <c r="L723" s="186"/>
      <c r="M723" s="186"/>
      <c r="N723" s="186"/>
      <c r="O723" s="186"/>
      <c r="P723" s="186"/>
      <c r="Q723" s="186"/>
      <c r="R723" s="186"/>
      <c r="S723" s="186"/>
      <c r="T723" s="186"/>
      <c r="U723" s="186"/>
      <c r="V723" s="186"/>
      <c r="W723" s="186"/>
      <c r="X723" s="186"/>
      <c r="Y723" s="186"/>
      <c r="Z723" s="186"/>
    </row>
    <row r="724" spans="1:26" ht="12.75" customHeight="1" x14ac:dyDescent="0.25">
      <c r="A724" s="186"/>
      <c r="B724" s="186"/>
      <c r="C724" s="186"/>
      <c r="D724" s="186"/>
      <c r="E724" s="186"/>
      <c r="F724" s="186"/>
      <c r="G724" s="186"/>
      <c r="H724" s="186"/>
      <c r="I724" s="186"/>
      <c r="J724" s="186"/>
      <c r="K724" s="186"/>
      <c r="L724" s="186"/>
      <c r="M724" s="186"/>
      <c r="N724" s="186"/>
      <c r="O724" s="186"/>
      <c r="P724" s="186"/>
      <c r="Q724" s="186"/>
      <c r="R724" s="186"/>
      <c r="S724" s="186"/>
      <c r="T724" s="186"/>
      <c r="U724" s="186"/>
      <c r="V724" s="186"/>
      <c r="W724" s="186"/>
      <c r="X724" s="186"/>
      <c r="Y724" s="186"/>
      <c r="Z724" s="186"/>
    </row>
    <row r="725" spans="1:26" ht="12.75" customHeight="1" x14ac:dyDescent="0.25">
      <c r="A725" s="186"/>
      <c r="B725" s="186"/>
      <c r="C725" s="186"/>
      <c r="D725" s="186"/>
      <c r="E725" s="186"/>
      <c r="F725" s="186"/>
      <c r="G725" s="186"/>
      <c r="H725" s="186"/>
      <c r="I725" s="186"/>
      <c r="J725" s="186"/>
      <c r="K725" s="186"/>
      <c r="L725" s="186"/>
      <c r="M725" s="186"/>
      <c r="N725" s="186"/>
      <c r="O725" s="186"/>
      <c r="P725" s="186"/>
      <c r="Q725" s="186"/>
      <c r="R725" s="186"/>
      <c r="S725" s="186"/>
      <c r="T725" s="186"/>
      <c r="U725" s="186"/>
      <c r="V725" s="186"/>
      <c r="W725" s="186"/>
      <c r="X725" s="186"/>
      <c r="Y725" s="186"/>
      <c r="Z725" s="186"/>
    </row>
    <row r="726" spans="1:26" ht="12.75" customHeight="1" x14ac:dyDescent="0.25">
      <c r="A726" s="186"/>
      <c r="B726" s="186"/>
      <c r="C726" s="186"/>
      <c r="D726" s="186"/>
      <c r="E726" s="186"/>
      <c r="F726" s="186"/>
      <c r="G726" s="186"/>
      <c r="H726" s="186"/>
      <c r="I726" s="186"/>
      <c r="J726" s="186"/>
      <c r="K726" s="186"/>
      <c r="L726" s="186"/>
      <c r="M726" s="186"/>
      <c r="N726" s="186"/>
      <c r="O726" s="186"/>
      <c r="P726" s="186"/>
      <c r="Q726" s="186"/>
      <c r="R726" s="186"/>
      <c r="S726" s="186"/>
      <c r="T726" s="186"/>
      <c r="U726" s="186"/>
      <c r="V726" s="186"/>
      <c r="W726" s="186"/>
      <c r="X726" s="186"/>
      <c r="Y726" s="186"/>
      <c r="Z726" s="186"/>
    </row>
    <row r="727" spans="1:26" ht="12.75" customHeight="1" x14ac:dyDescent="0.25">
      <c r="A727" s="186"/>
      <c r="B727" s="186"/>
      <c r="C727" s="186"/>
      <c r="D727" s="186"/>
      <c r="E727" s="186"/>
      <c r="F727" s="186"/>
      <c r="G727" s="186"/>
      <c r="H727" s="186"/>
      <c r="I727" s="186"/>
      <c r="J727" s="186"/>
      <c r="K727" s="186"/>
      <c r="L727" s="186"/>
      <c r="M727" s="186"/>
      <c r="N727" s="186"/>
      <c r="O727" s="186"/>
      <c r="P727" s="186"/>
      <c r="Q727" s="186"/>
      <c r="R727" s="186"/>
      <c r="S727" s="186"/>
      <c r="T727" s="186"/>
      <c r="U727" s="186"/>
      <c r="V727" s="186"/>
      <c r="W727" s="186"/>
      <c r="X727" s="186"/>
      <c r="Y727" s="186"/>
      <c r="Z727" s="186"/>
    </row>
    <row r="728" spans="1:26" ht="12.75" customHeight="1" x14ac:dyDescent="0.25">
      <c r="A728" s="186"/>
      <c r="B728" s="186"/>
      <c r="C728" s="186"/>
      <c r="D728" s="186"/>
      <c r="E728" s="186"/>
      <c r="F728" s="186"/>
      <c r="G728" s="186"/>
      <c r="H728" s="186"/>
      <c r="I728" s="186"/>
      <c r="J728" s="186"/>
      <c r="K728" s="186"/>
      <c r="L728" s="186"/>
      <c r="M728" s="186"/>
      <c r="N728" s="186"/>
      <c r="O728" s="186"/>
      <c r="P728" s="186"/>
      <c r="Q728" s="186"/>
      <c r="R728" s="186"/>
      <c r="S728" s="186"/>
      <c r="T728" s="186"/>
      <c r="U728" s="186"/>
      <c r="V728" s="186"/>
      <c r="W728" s="186"/>
      <c r="X728" s="186"/>
      <c r="Y728" s="186"/>
      <c r="Z728" s="186"/>
    </row>
    <row r="729" spans="1:26" ht="12.75" customHeight="1" x14ac:dyDescent="0.25">
      <c r="A729" s="186"/>
      <c r="B729" s="186"/>
      <c r="C729" s="186"/>
      <c r="D729" s="186"/>
      <c r="E729" s="186"/>
      <c r="F729" s="186"/>
      <c r="G729" s="186"/>
      <c r="H729" s="186"/>
      <c r="I729" s="186"/>
      <c r="J729" s="186"/>
      <c r="K729" s="186"/>
      <c r="L729" s="186"/>
      <c r="M729" s="186"/>
      <c r="N729" s="186"/>
      <c r="O729" s="186"/>
      <c r="P729" s="186"/>
      <c r="Q729" s="186"/>
      <c r="R729" s="186"/>
      <c r="S729" s="186"/>
      <c r="T729" s="186"/>
      <c r="U729" s="186"/>
      <c r="V729" s="186"/>
      <c r="W729" s="186"/>
      <c r="X729" s="186"/>
      <c r="Y729" s="186"/>
      <c r="Z729" s="186"/>
    </row>
    <row r="730" spans="1:26" ht="12.75" customHeight="1" x14ac:dyDescent="0.25">
      <c r="A730" s="186"/>
      <c r="B730" s="186"/>
      <c r="C730" s="186"/>
      <c r="D730" s="186"/>
      <c r="E730" s="186"/>
      <c r="F730" s="186"/>
      <c r="G730" s="186"/>
      <c r="H730" s="186"/>
      <c r="I730" s="186"/>
      <c r="J730" s="186"/>
      <c r="K730" s="186"/>
      <c r="L730" s="186"/>
      <c r="M730" s="186"/>
      <c r="N730" s="186"/>
      <c r="O730" s="186"/>
      <c r="P730" s="186"/>
      <c r="Q730" s="186"/>
      <c r="R730" s="186"/>
      <c r="S730" s="186"/>
      <c r="T730" s="186"/>
      <c r="U730" s="186"/>
      <c r="V730" s="186"/>
      <c r="W730" s="186"/>
      <c r="X730" s="186"/>
      <c r="Y730" s="186"/>
      <c r="Z730" s="186"/>
    </row>
    <row r="731" spans="1:26" ht="12.75" customHeight="1" x14ac:dyDescent="0.25">
      <c r="A731" s="186"/>
      <c r="B731" s="186"/>
      <c r="C731" s="186"/>
      <c r="D731" s="186"/>
      <c r="E731" s="186"/>
      <c r="F731" s="186"/>
      <c r="G731" s="186"/>
      <c r="H731" s="186"/>
      <c r="I731" s="186"/>
      <c r="J731" s="186"/>
      <c r="K731" s="186"/>
      <c r="L731" s="186"/>
      <c r="M731" s="186"/>
      <c r="N731" s="186"/>
      <c r="O731" s="186"/>
      <c r="P731" s="186"/>
      <c r="Q731" s="186"/>
      <c r="R731" s="186"/>
      <c r="S731" s="186"/>
      <c r="T731" s="186"/>
      <c r="U731" s="186"/>
      <c r="V731" s="186"/>
      <c r="W731" s="186"/>
      <c r="X731" s="186"/>
      <c r="Y731" s="186"/>
      <c r="Z731" s="186"/>
    </row>
    <row r="732" spans="1:26" ht="12.75" customHeight="1" x14ac:dyDescent="0.25">
      <c r="A732" s="186"/>
      <c r="B732" s="186"/>
      <c r="C732" s="186"/>
      <c r="D732" s="186"/>
      <c r="E732" s="186"/>
      <c r="F732" s="186"/>
      <c r="G732" s="186"/>
      <c r="H732" s="186"/>
      <c r="I732" s="186"/>
      <c r="J732" s="186"/>
      <c r="K732" s="186"/>
      <c r="L732" s="186"/>
      <c r="M732" s="186"/>
      <c r="N732" s="186"/>
      <c r="O732" s="186"/>
      <c r="P732" s="186"/>
      <c r="Q732" s="186"/>
      <c r="R732" s="186"/>
      <c r="S732" s="186"/>
      <c r="T732" s="186"/>
      <c r="U732" s="186"/>
      <c r="V732" s="186"/>
      <c r="W732" s="186"/>
      <c r="X732" s="186"/>
      <c r="Y732" s="186"/>
      <c r="Z732" s="186"/>
    </row>
    <row r="733" spans="1:26" ht="12.75" customHeight="1" x14ac:dyDescent="0.25">
      <c r="A733" s="186"/>
      <c r="B733" s="186"/>
      <c r="C733" s="186"/>
      <c r="D733" s="186"/>
      <c r="E733" s="186"/>
      <c r="F733" s="186"/>
      <c r="G733" s="186"/>
      <c r="H733" s="186"/>
      <c r="I733" s="186"/>
      <c r="J733" s="186"/>
      <c r="K733" s="186"/>
      <c r="L733" s="186"/>
      <c r="M733" s="186"/>
      <c r="N733" s="186"/>
      <c r="O733" s="186"/>
      <c r="P733" s="186"/>
      <c r="Q733" s="186"/>
      <c r="R733" s="186"/>
      <c r="S733" s="186"/>
      <c r="T733" s="186"/>
      <c r="U733" s="186"/>
      <c r="V733" s="186"/>
      <c r="W733" s="186"/>
      <c r="X733" s="186"/>
      <c r="Y733" s="186"/>
      <c r="Z733" s="186"/>
    </row>
    <row r="734" spans="1:26" ht="12.75" customHeight="1" x14ac:dyDescent="0.25">
      <c r="A734" s="186"/>
      <c r="B734" s="186"/>
      <c r="C734" s="186"/>
      <c r="D734" s="186"/>
      <c r="E734" s="186"/>
      <c r="F734" s="186"/>
      <c r="G734" s="186"/>
      <c r="H734" s="186"/>
      <c r="I734" s="186"/>
      <c r="J734" s="186"/>
      <c r="K734" s="186"/>
      <c r="L734" s="186"/>
      <c r="M734" s="186"/>
      <c r="N734" s="186"/>
      <c r="O734" s="186"/>
      <c r="P734" s="186"/>
      <c r="Q734" s="186"/>
      <c r="R734" s="186"/>
      <c r="S734" s="186"/>
      <c r="T734" s="186"/>
      <c r="U734" s="186"/>
      <c r="V734" s="186"/>
      <c r="W734" s="186"/>
      <c r="X734" s="186"/>
      <c r="Y734" s="186"/>
      <c r="Z734" s="186"/>
    </row>
    <row r="735" spans="1:26" ht="12.75" customHeight="1" x14ac:dyDescent="0.25">
      <c r="A735" s="186"/>
      <c r="B735" s="186"/>
      <c r="C735" s="186"/>
      <c r="D735" s="186"/>
      <c r="E735" s="186"/>
      <c r="F735" s="186"/>
      <c r="G735" s="186"/>
      <c r="H735" s="186"/>
      <c r="I735" s="186"/>
      <c r="J735" s="186"/>
      <c r="K735" s="186"/>
      <c r="L735" s="186"/>
      <c r="M735" s="186"/>
      <c r="N735" s="186"/>
      <c r="O735" s="186"/>
      <c r="P735" s="186"/>
      <c r="Q735" s="186"/>
      <c r="R735" s="186"/>
      <c r="S735" s="186"/>
      <c r="T735" s="186"/>
      <c r="U735" s="186"/>
      <c r="V735" s="186"/>
      <c r="W735" s="186"/>
      <c r="X735" s="186"/>
      <c r="Y735" s="186"/>
      <c r="Z735" s="186"/>
    </row>
    <row r="736" spans="1:26" ht="12.75" customHeight="1" x14ac:dyDescent="0.25">
      <c r="A736" s="186"/>
      <c r="B736" s="186"/>
      <c r="C736" s="186"/>
      <c r="D736" s="186"/>
      <c r="E736" s="186"/>
      <c r="F736" s="186"/>
      <c r="G736" s="186"/>
      <c r="H736" s="186"/>
      <c r="I736" s="186"/>
      <c r="J736" s="186"/>
      <c r="K736" s="186"/>
      <c r="L736" s="186"/>
      <c r="M736" s="186"/>
      <c r="N736" s="186"/>
      <c r="O736" s="186"/>
      <c r="P736" s="186"/>
      <c r="Q736" s="186"/>
      <c r="R736" s="186"/>
      <c r="S736" s="186"/>
      <c r="T736" s="186"/>
      <c r="U736" s="186"/>
      <c r="V736" s="186"/>
      <c r="W736" s="186"/>
      <c r="X736" s="186"/>
      <c r="Y736" s="186"/>
      <c r="Z736" s="186"/>
    </row>
    <row r="737" spans="1:26" ht="12.75" customHeight="1" x14ac:dyDescent="0.25">
      <c r="A737" s="186"/>
      <c r="B737" s="186"/>
      <c r="C737" s="186"/>
      <c r="D737" s="186"/>
      <c r="E737" s="186"/>
      <c r="F737" s="186"/>
      <c r="G737" s="186"/>
      <c r="H737" s="186"/>
      <c r="I737" s="186"/>
      <c r="J737" s="186"/>
      <c r="K737" s="186"/>
      <c r="L737" s="186"/>
      <c r="M737" s="186"/>
      <c r="N737" s="186"/>
      <c r="O737" s="186"/>
      <c r="P737" s="186"/>
      <c r="Q737" s="186"/>
      <c r="R737" s="186"/>
      <c r="S737" s="186"/>
      <c r="T737" s="186"/>
      <c r="U737" s="186"/>
      <c r="V737" s="186"/>
      <c r="W737" s="186"/>
      <c r="X737" s="186"/>
      <c r="Y737" s="186"/>
      <c r="Z737" s="186"/>
    </row>
    <row r="738" spans="1:26" ht="12.75" customHeight="1" x14ac:dyDescent="0.25">
      <c r="A738" s="186"/>
      <c r="B738" s="186"/>
      <c r="C738" s="186"/>
      <c r="D738" s="186"/>
      <c r="E738" s="186"/>
      <c r="F738" s="186"/>
      <c r="G738" s="186"/>
      <c r="H738" s="186"/>
      <c r="I738" s="186"/>
      <c r="J738" s="186"/>
      <c r="K738" s="186"/>
      <c r="L738" s="186"/>
      <c r="M738" s="186"/>
      <c r="N738" s="186"/>
      <c r="O738" s="186"/>
      <c r="P738" s="186"/>
      <c r="Q738" s="186"/>
      <c r="R738" s="186"/>
      <c r="S738" s="186"/>
      <c r="T738" s="186"/>
      <c r="U738" s="186"/>
      <c r="V738" s="186"/>
      <c r="W738" s="186"/>
      <c r="X738" s="186"/>
      <c r="Y738" s="186"/>
      <c r="Z738" s="186"/>
    </row>
    <row r="739" spans="1:26" ht="12.75" customHeight="1" x14ac:dyDescent="0.25">
      <c r="A739" s="186"/>
      <c r="B739" s="186"/>
      <c r="C739" s="186"/>
      <c r="D739" s="186"/>
      <c r="E739" s="186"/>
      <c r="F739" s="186"/>
      <c r="G739" s="186"/>
      <c r="H739" s="186"/>
      <c r="I739" s="186"/>
      <c r="J739" s="186"/>
      <c r="K739" s="186"/>
      <c r="L739" s="186"/>
      <c r="M739" s="186"/>
      <c r="N739" s="186"/>
      <c r="O739" s="186"/>
      <c r="P739" s="186"/>
      <c r="Q739" s="186"/>
      <c r="R739" s="186"/>
      <c r="S739" s="186"/>
      <c r="T739" s="186"/>
      <c r="U739" s="186"/>
      <c r="V739" s="186"/>
      <c r="W739" s="186"/>
      <c r="X739" s="186"/>
      <c r="Y739" s="186"/>
      <c r="Z739" s="186"/>
    </row>
    <row r="740" spans="1:26" ht="12.75" customHeight="1" x14ac:dyDescent="0.25">
      <c r="A740" s="186"/>
      <c r="B740" s="186"/>
      <c r="C740" s="186"/>
      <c r="D740" s="186"/>
      <c r="E740" s="186"/>
      <c r="F740" s="186"/>
      <c r="G740" s="186"/>
      <c r="H740" s="186"/>
      <c r="I740" s="186"/>
      <c r="J740" s="186"/>
      <c r="K740" s="186"/>
      <c r="L740" s="186"/>
      <c r="M740" s="186"/>
      <c r="N740" s="186"/>
      <c r="O740" s="186"/>
      <c r="P740" s="186"/>
      <c r="Q740" s="186"/>
      <c r="R740" s="186"/>
      <c r="S740" s="186"/>
      <c r="T740" s="186"/>
      <c r="U740" s="186"/>
      <c r="V740" s="186"/>
      <c r="W740" s="186"/>
      <c r="X740" s="186"/>
      <c r="Y740" s="186"/>
      <c r="Z740" s="186"/>
    </row>
    <row r="741" spans="1:26" ht="12.75" customHeight="1" x14ac:dyDescent="0.25">
      <c r="A741" s="186"/>
      <c r="B741" s="186"/>
      <c r="C741" s="186"/>
      <c r="D741" s="186"/>
      <c r="E741" s="186"/>
      <c r="F741" s="186"/>
      <c r="G741" s="186"/>
      <c r="H741" s="186"/>
      <c r="I741" s="186"/>
      <c r="J741" s="186"/>
      <c r="K741" s="186"/>
      <c r="L741" s="186"/>
      <c r="M741" s="186"/>
      <c r="N741" s="186"/>
      <c r="O741" s="186"/>
      <c r="P741" s="186"/>
      <c r="Q741" s="186"/>
      <c r="R741" s="186"/>
      <c r="S741" s="186"/>
      <c r="T741" s="186"/>
      <c r="U741" s="186"/>
      <c r="V741" s="186"/>
      <c r="W741" s="186"/>
      <c r="X741" s="186"/>
      <c r="Y741" s="186"/>
      <c r="Z741" s="186"/>
    </row>
    <row r="742" spans="1:26" ht="12.75" customHeight="1" x14ac:dyDescent="0.25">
      <c r="A742" s="186"/>
      <c r="B742" s="186"/>
      <c r="C742" s="186"/>
      <c r="D742" s="186"/>
      <c r="E742" s="186"/>
      <c r="F742" s="186"/>
      <c r="G742" s="186"/>
      <c r="H742" s="186"/>
      <c r="I742" s="186"/>
      <c r="J742" s="186"/>
      <c r="K742" s="186"/>
      <c r="L742" s="186"/>
      <c r="M742" s="186"/>
      <c r="N742" s="186"/>
      <c r="O742" s="186"/>
      <c r="P742" s="186"/>
      <c r="Q742" s="186"/>
      <c r="R742" s="186"/>
      <c r="S742" s="186"/>
      <c r="T742" s="186"/>
      <c r="U742" s="186"/>
      <c r="V742" s="186"/>
      <c r="W742" s="186"/>
      <c r="X742" s="186"/>
      <c r="Y742" s="186"/>
      <c r="Z742" s="186"/>
    </row>
    <row r="743" spans="1:26" ht="12.75" customHeight="1" x14ac:dyDescent="0.25">
      <c r="A743" s="186"/>
      <c r="B743" s="186"/>
      <c r="C743" s="186"/>
      <c r="D743" s="186"/>
      <c r="E743" s="186"/>
      <c r="F743" s="186"/>
      <c r="G743" s="186"/>
      <c r="H743" s="186"/>
      <c r="I743" s="186"/>
      <c r="J743" s="186"/>
      <c r="K743" s="186"/>
      <c r="L743" s="186"/>
      <c r="M743" s="186"/>
      <c r="N743" s="186"/>
      <c r="O743" s="186"/>
      <c r="P743" s="186"/>
      <c r="Q743" s="186"/>
      <c r="R743" s="186"/>
      <c r="S743" s="186"/>
      <c r="T743" s="186"/>
      <c r="U743" s="186"/>
      <c r="V743" s="186"/>
      <c r="W743" s="186"/>
      <c r="X743" s="186"/>
      <c r="Y743" s="186"/>
      <c r="Z743" s="186"/>
    </row>
    <row r="744" spans="1:26" ht="12.75" customHeight="1" x14ac:dyDescent="0.25">
      <c r="A744" s="186"/>
      <c r="B744" s="186"/>
      <c r="C744" s="186"/>
      <c r="D744" s="186"/>
      <c r="E744" s="186"/>
      <c r="F744" s="186"/>
      <c r="G744" s="186"/>
      <c r="H744" s="186"/>
      <c r="I744" s="186"/>
      <c r="J744" s="186"/>
      <c r="K744" s="186"/>
      <c r="L744" s="186"/>
      <c r="M744" s="186"/>
      <c r="N744" s="186"/>
      <c r="O744" s="186"/>
      <c r="P744" s="186"/>
      <c r="Q744" s="186"/>
      <c r="R744" s="186"/>
      <c r="S744" s="186"/>
      <c r="T744" s="186"/>
      <c r="U744" s="186"/>
      <c r="V744" s="186"/>
      <c r="W744" s="186"/>
      <c r="X744" s="186"/>
      <c r="Y744" s="186"/>
      <c r="Z744" s="186"/>
    </row>
    <row r="745" spans="1:26" ht="12.75" customHeight="1" x14ac:dyDescent="0.25">
      <c r="A745" s="186"/>
      <c r="B745" s="186"/>
      <c r="C745" s="186"/>
      <c r="D745" s="186"/>
      <c r="E745" s="186"/>
      <c r="F745" s="186"/>
      <c r="G745" s="186"/>
      <c r="H745" s="186"/>
      <c r="I745" s="186"/>
      <c r="J745" s="186"/>
      <c r="K745" s="186"/>
      <c r="L745" s="186"/>
      <c r="M745" s="186"/>
      <c r="N745" s="186"/>
      <c r="O745" s="186"/>
      <c r="P745" s="186"/>
      <c r="Q745" s="186"/>
      <c r="R745" s="186"/>
      <c r="S745" s="186"/>
      <c r="T745" s="186"/>
      <c r="U745" s="186"/>
      <c r="V745" s="186"/>
      <c r="W745" s="186"/>
      <c r="X745" s="186"/>
      <c r="Y745" s="186"/>
      <c r="Z745" s="186"/>
    </row>
    <row r="746" spans="1:26" ht="12.75" customHeight="1" x14ac:dyDescent="0.25">
      <c r="A746" s="186"/>
      <c r="B746" s="186"/>
      <c r="C746" s="186"/>
      <c r="D746" s="186"/>
      <c r="E746" s="186"/>
      <c r="F746" s="186"/>
      <c r="G746" s="186"/>
      <c r="H746" s="186"/>
      <c r="I746" s="186"/>
      <c r="J746" s="186"/>
      <c r="K746" s="186"/>
      <c r="L746" s="186"/>
      <c r="M746" s="186"/>
      <c r="N746" s="186"/>
      <c r="O746" s="186"/>
      <c r="P746" s="186"/>
      <c r="Q746" s="186"/>
      <c r="R746" s="186"/>
      <c r="S746" s="186"/>
      <c r="T746" s="186"/>
      <c r="U746" s="186"/>
      <c r="V746" s="186"/>
      <c r="W746" s="186"/>
      <c r="X746" s="186"/>
      <c r="Y746" s="186"/>
      <c r="Z746" s="186"/>
    </row>
    <row r="747" spans="1:26" ht="12.75" customHeight="1" x14ac:dyDescent="0.25">
      <c r="A747" s="186"/>
      <c r="B747" s="186"/>
      <c r="C747" s="186"/>
      <c r="D747" s="186"/>
      <c r="E747" s="186"/>
      <c r="F747" s="186"/>
      <c r="G747" s="186"/>
      <c r="H747" s="186"/>
      <c r="I747" s="186"/>
      <c r="J747" s="186"/>
      <c r="K747" s="186"/>
      <c r="L747" s="186"/>
      <c r="M747" s="186"/>
      <c r="N747" s="186"/>
      <c r="O747" s="186"/>
      <c r="P747" s="186"/>
      <c r="Q747" s="186"/>
      <c r="R747" s="186"/>
      <c r="S747" s="186"/>
      <c r="T747" s="186"/>
      <c r="U747" s="186"/>
      <c r="V747" s="186"/>
      <c r="W747" s="186"/>
      <c r="X747" s="186"/>
      <c r="Y747" s="186"/>
      <c r="Z747" s="186"/>
    </row>
    <row r="748" spans="1:26" ht="12.75" customHeight="1" x14ac:dyDescent="0.25">
      <c r="A748" s="186"/>
      <c r="B748" s="186"/>
      <c r="C748" s="186"/>
      <c r="D748" s="186"/>
      <c r="E748" s="186"/>
      <c r="F748" s="186"/>
      <c r="G748" s="186"/>
      <c r="H748" s="186"/>
      <c r="I748" s="186"/>
      <c r="J748" s="186"/>
      <c r="K748" s="186"/>
      <c r="L748" s="186"/>
      <c r="M748" s="186"/>
      <c r="N748" s="186"/>
      <c r="O748" s="186"/>
      <c r="P748" s="186"/>
      <c r="Q748" s="186"/>
      <c r="R748" s="186"/>
      <c r="S748" s="186"/>
      <c r="T748" s="186"/>
      <c r="U748" s="186"/>
      <c r="V748" s="186"/>
      <c r="W748" s="186"/>
      <c r="X748" s="186"/>
      <c r="Y748" s="186"/>
      <c r="Z748" s="186"/>
    </row>
    <row r="749" spans="1:26" ht="12.75" customHeight="1" x14ac:dyDescent="0.25">
      <c r="A749" s="186"/>
      <c r="B749" s="186"/>
      <c r="C749" s="186"/>
      <c r="D749" s="186"/>
      <c r="E749" s="186"/>
      <c r="F749" s="186"/>
      <c r="G749" s="186"/>
      <c r="H749" s="186"/>
      <c r="I749" s="186"/>
      <c r="J749" s="186"/>
      <c r="K749" s="186"/>
      <c r="L749" s="186"/>
      <c r="M749" s="186"/>
      <c r="N749" s="186"/>
      <c r="O749" s="186"/>
      <c r="P749" s="186"/>
      <c r="Q749" s="186"/>
      <c r="R749" s="186"/>
      <c r="S749" s="186"/>
      <c r="T749" s="186"/>
      <c r="U749" s="186"/>
      <c r="V749" s="186"/>
      <c r="W749" s="186"/>
      <c r="X749" s="186"/>
      <c r="Y749" s="186"/>
      <c r="Z749" s="186"/>
    </row>
    <row r="750" spans="1:26" ht="12.75" customHeight="1" x14ac:dyDescent="0.25">
      <c r="A750" s="186"/>
      <c r="B750" s="186"/>
      <c r="C750" s="186"/>
      <c r="D750" s="186"/>
      <c r="E750" s="186"/>
      <c r="F750" s="186"/>
      <c r="G750" s="186"/>
      <c r="H750" s="186"/>
      <c r="I750" s="186"/>
      <c r="J750" s="186"/>
      <c r="K750" s="186"/>
      <c r="L750" s="186"/>
      <c r="M750" s="186"/>
      <c r="N750" s="186"/>
      <c r="O750" s="186"/>
      <c r="P750" s="186"/>
      <c r="Q750" s="186"/>
      <c r="R750" s="186"/>
      <c r="S750" s="186"/>
      <c r="T750" s="186"/>
      <c r="U750" s="186"/>
      <c r="V750" s="186"/>
      <c r="W750" s="186"/>
      <c r="X750" s="186"/>
      <c r="Y750" s="186"/>
      <c r="Z750" s="186"/>
    </row>
    <row r="751" spans="1:26" ht="12.75" customHeight="1" x14ac:dyDescent="0.25">
      <c r="A751" s="186"/>
      <c r="B751" s="186"/>
      <c r="C751" s="186"/>
      <c r="D751" s="186"/>
      <c r="E751" s="186"/>
      <c r="F751" s="186"/>
      <c r="G751" s="186"/>
      <c r="H751" s="186"/>
      <c r="I751" s="186"/>
      <c r="J751" s="186"/>
      <c r="K751" s="186"/>
      <c r="L751" s="186"/>
      <c r="M751" s="186"/>
      <c r="N751" s="186"/>
      <c r="O751" s="186"/>
      <c r="P751" s="186"/>
      <c r="Q751" s="186"/>
      <c r="R751" s="186"/>
      <c r="S751" s="186"/>
      <c r="T751" s="186"/>
      <c r="U751" s="186"/>
      <c r="V751" s="186"/>
      <c r="W751" s="186"/>
      <c r="X751" s="186"/>
      <c r="Y751" s="186"/>
      <c r="Z751" s="186"/>
    </row>
    <row r="752" spans="1:26" ht="12.75" customHeight="1" x14ac:dyDescent="0.25">
      <c r="A752" s="186"/>
      <c r="B752" s="186"/>
      <c r="C752" s="186"/>
      <c r="D752" s="186"/>
      <c r="E752" s="186"/>
      <c r="F752" s="186"/>
      <c r="G752" s="186"/>
      <c r="H752" s="186"/>
      <c r="I752" s="186"/>
      <c r="J752" s="186"/>
      <c r="K752" s="186"/>
      <c r="L752" s="186"/>
      <c r="M752" s="186"/>
      <c r="N752" s="186"/>
      <c r="O752" s="186"/>
      <c r="P752" s="186"/>
      <c r="Q752" s="186"/>
      <c r="R752" s="186"/>
      <c r="S752" s="186"/>
      <c r="T752" s="186"/>
      <c r="U752" s="186"/>
      <c r="V752" s="186"/>
      <c r="W752" s="186"/>
      <c r="X752" s="186"/>
      <c r="Y752" s="186"/>
      <c r="Z752" s="186"/>
    </row>
    <row r="753" spans="1:26" ht="12.75" customHeight="1" x14ac:dyDescent="0.25">
      <c r="A753" s="186"/>
      <c r="B753" s="186"/>
      <c r="C753" s="186"/>
      <c r="D753" s="186"/>
      <c r="E753" s="186"/>
      <c r="F753" s="186"/>
      <c r="G753" s="186"/>
      <c r="H753" s="186"/>
      <c r="I753" s="186"/>
      <c r="J753" s="186"/>
      <c r="K753" s="186"/>
      <c r="L753" s="186"/>
      <c r="M753" s="186"/>
      <c r="N753" s="186"/>
      <c r="O753" s="186"/>
      <c r="P753" s="186"/>
      <c r="Q753" s="186"/>
      <c r="R753" s="186"/>
      <c r="S753" s="186"/>
      <c r="T753" s="186"/>
      <c r="U753" s="186"/>
      <c r="V753" s="186"/>
      <c r="W753" s="186"/>
      <c r="X753" s="186"/>
      <c r="Y753" s="186"/>
      <c r="Z753" s="186"/>
    </row>
    <row r="754" spans="1:26" ht="12.75" customHeight="1" x14ac:dyDescent="0.25">
      <c r="A754" s="186"/>
      <c r="B754" s="186"/>
      <c r="C754" s="186"/>
      <c r="D754" s="186"/>
      <c r="E754" s="186"/>
      <c r="F754" s="186"/>
      <c r="G754" s="186"/>
      <c r="H754" s="186"/>
      <c r="I754" s="186"/>
      <c r="J754" s="186"/>
      <c r="K754" s="186"/>
      <c r="L754" s="186"/>
      <c r="M754" s="186"/>
      <c r="N754" s="186"/>
      <c r="O754" s="186"/>
      <c r="P754" s="186"/>
      <c r="Q754" s="186"/>
      <c r="R754" s="186"/>
      <c r="S754" s="186"/>
      <c r="T754" s="186"/>
      <c r="U754" s="186"/>
      <c r="V754" s="186"/>
      <c r="W754" s="186"/>
      <c r="X754" s="186"/>
      <c r="Y754" s="186"/>
      <c r="Z754" s="186"/>
    </row>
    <row r="755" spans="1:26" ht="12.75" customHeight="1" x14ac:dyDescent="0.25">
      <c r="A755" s="186"/>
      <c r="B755" s="186"/>
      <c r="C755" s="186"/>
      <c r="D755" s="186"/>
      <c r="E755" s="186"/>
      <c r="F755" s="186"/>
      <c r="G755" s="186"/>
      <c r="H755" s="186"/>
      <c r="I755" s="186"/>
      <c r="J755" s="186"/>
      <c r="K755" s="186"/>
      <c r="L755" s="186"/>
      <c r="M755" s="186"/>
      <c r="N755" s="186"/>
      <c r="O755" s="186"/>
      <c r="P755" s="186"/>
      <c r="Q755" s="186"/>
      <c r="R755" s="186"/>
      <c r="S755" s="186"/>
      <c r="T755" s="186"/>
      <c r="U755" s="186"/>
      <c r="V755" s="186"/>
      <c r="W755" s="186"/>
      <c r="X755" s="186"/>
      <c r="Y755" s="186"/>
      <c r="Z755" s="186"/>
    </row>
    <row r="756" spans="1:26" ht="12.75" customHeight="1" x14ac:dyDescent="0.25">
      <c r="A756" s="186"/>
      <c r="B756" s="186"/>
      <c r="C756" s="186"/>
      <c r="D756" s="186"/>
      <c r="E756" s="186"/>
      <c r="F756" s="186"/>
      <c r="G756" s="186"/>
      <c r="H756" s="186"/>
      <c r="I756" s="186"/>
      <c r="J756" s="186"/>
      <c r="K756" s="186"/>
      <c r="L756" s="186"/>
      <c r="M756" s="186"/>
      <c r="N756" s="186"/>
      <c r="O756" s="186"/>
      <c r="P756" s="186"/>
      <c r="Q756" s="186"/>
      <c r="R756" s="186"/>
      <c r="S756" s="186"/>
      <c r="T756" s="186"/>
      <c r="U756" s="186"/>
      <c r="V756" s="186"/>
      <c r="W756" s="186"/>
      <c r="X756" s="186"/>
      <c r="Y756" s="186"/>
      <c r="Z756" s="186"/>
    </row>
    <row r="757" spans="1:26" ht="12.75" customHeight="1" x14ac:dyDescent="0.25">
      <c r="A757" s="186"/>
      <c r="B757" s="186"/>
      <c r="C757" s="186"/>
      <c r="D757" s="186"/>
      <c r="E757" s="186"/>
      <c r="F757" s="186"/>
      <c r="G757" s="186"/>
      <c r="H757" s="186"/>
      <c r="I757" s="186"/>
      <c r="J757" s="186"/>
      <c r="K757" s="186"/>
      <c r="L757" s="186"/>
      <c r="M757" s="186"/>
      <c r="N757" s="186"/>
      <c r="O757" s="186"/>
      <c r="P757" s="186"/>
      <c r="Q757" s="186"/>
      <c r="R757" s="186"/>
      <c r="S757" s="186"/>
      <c r="T757" s="186"/>
      <c r="U757" s="186"/>
      <c r="V757" s="186"/>
      <c r="W757" s="186"/>
      <c r="X757" s="186"/>
      <c r="Y757" s="186"/>
      <c r="Z757" s="186"/>
    </row>
    <row r="758" spans="1:26" ht="12.75" customHeight="1" x14ac:dyDescent="0.25">
      <c r="A758" s="186"/>
      <c r="B758" s="186"/>
      <c r="C758" s="186"/>
      <c r="D758" s="186"/>
      <c r="E758" s="186"/>
      <c r="F758" s="186"/>
      <c r="G758" s="186"/>
      <c r="H758" s="186"/>
      <c r="I758" s="186"/>
      <c r="J758" s="186"/>
      <c r="K758" s="186"/>
      <c r="L758" s="186"/>
      <c r="M758" s="186"/>
      <c r="N758" s="186"/>
      <c r="O758" s="186"/>
      <c r="P758" s="186"/>
      <c r="Q758" s="186"/>
      <c r="R758" s="186"/>
      <c r="S758" s="186"/>
      <c r="T758" s="186"/>
      <c r="U758" s="186"/>
      <c r="V758" s="186"/>
      <c r="W758" s="186"/>
      <c r="X758" s="186"/>
      <c r="Y758" s="186"/>
      <c r="Z758" s="186"/>
    </row>
    <row r="759" spans="1:26" ht="12.75" customHeight="1" x14ac:dyDescent="0.25">
      <c r="A759" s="186"/>
      <c r="B759" s="186"/>
      <c r="C759" s="186"/>
      <c r="D759" s="186"/>
      <c r="E759" s="186"/>
      <c r="F759" s="186"/>
      <c r="G759" s="186"/>
      <c r="H759" s="186"/>
      <c r="I759" s="186"/>
      <c r="J759" s="186"/>
      <c r="K759" s="186"/>
      <c r="L759" s="186"/>
      <c r="M759" s="186"/>
      <c r="N759" s="186"/>
      <c r="O759" s="186"/>
      <c r="P759" s="186"/>
      <c r="Q759" s="186"/>
      <c r="R759" s="186"/>
      <c r="S759" s="186"/>
      <c r="T759" s="186"/>
      <c r="U759" s="186"/>
      <c r="V759" s="186"/>
      <c r="W759" s="186"/>
      <c r="X759" s="186"/>
      <c r="Y759" s="186"/>
      <c r="Z759" s="186"/>
    </row>
    <row r="760" spans="1:26" ht="12.75" customHeight="1" x14ac:dyDescent="0.25">
      <c r="A760" s="186"/>
      <c r="B760" s="186"/>
      <c r="C760" s="186"/>
      <c r="D760" s="186"/>
      <c r="E760" s="186"/>
      <c r="F760" s="186"/>
      <c r="G760" s="186"/>
      <c r="H760" s="186"/>
      <c r="I760" s="186"/>
      <c r="J760" s="186"/>
      <c r="K760" s="186"/>
      <c r="L760" s="186"/>
      <c r="M760" s="186"/>
      <c r="N760" s="186"/>
      <c r="O760" s="186"/>
      <c r="P760" s="186"/>
      <c r="Q760" s="186"/>
      <c r="R760" s="186"/>
      <c r="S760" s="186"/>
      <c r="T760" s="186"/>
      <c r="U760" s="186"/>
      <c r="V760" s="186"/>
      <c r="W760" s="186"/>
      <c r="X760" s="186"/>
      <c r="Y760" s="186"/>
      <c r="Z760" s="186"/>
    </row>
    <row r="761" spans="1:26" ht="12.75" customHeight="1" x14ac:dyDescent="0.25">
      <c r="A761" s="186"/>
      <c r="B761" s="186"/>
      <c r="C761" s="186"/>
      <c r="D761" s="186"/>
      <c r="E761" s="186"/>
      <c r="F761" s="186"/>
      <c r="G761" s="186"/>
      <c r="H761" s="186"/>
      <c r="I761" s="186"/>
      <c r="J761" s="186"/>
      <c r="K761" s="186"/>
      <c r="L761" s="186"/>
      <c r="M761" s="186"/>
      <c r="N761" s="186"/>
      <c r="O761" s="186"/>
      <c r="P761" s="186"/>
      <c r="Q761" s="186"/>
      <c r="R761" s="186"/>
      <c r="S761" s="186"/>
      <c r="T761" s="186"/>
      <c r="U761" s="186"/>
      <c r="V761" s="186"/>
      <c r="W761" s="186"/>
      <c r="X761" s="186"/>
      <c r="Y761" s="186"/>
      <c r="Z761" s="186"/>
    </row>
    <row r="762" spans="1:26" ht="12.75" customHeight="1" x14ac:dyDescent="0.25">
      <c r="A762" s="186"/>
      <c r="B762" s="186"/>
      <c r="C762" s="186"/>
      <c r="D762" s="186"/>
      <c r="E762" s="186"/>
      <c r="F762" s="186"/>
      <c r="G762" s="186"/>
      <c r="H762" s="186"/>
      <c r="I762" s="186"/>
      <c r="J762" s="186"/>
      <c r="K762" s="186"/>
      <c r="L762" s="186"/>
      <c r="M762" s="186"/>
      <c r="N762" s="186"/>
      <c r="O762" s="186"/>
      <c r="P762" s="186"/>
      <c r="Q762" s="186"/>
      <c r="R762" s="186"/>
      <c r="S762" s="186"/>
      <c r="T762" s="186"/>
      <c r="U762" s="186"/>
      <c r="V762" s="186"/>
      <c r="W762" s="186"/>
      <c r="X762" s="186"/>
      <c r="Y762" s="186"/>
      <c r="Z762" s="186"/>
    </row>
    <row r="763" spans="1:26" ht="12.75" customHeight="1" x14ac:dyDescent="0.25">
      <c r="A763" s="186"/>
      <c r="B763" s="186"/>
      <c r="C763" s="186"/>
      <c r="D763" s="186"/>
      <c r="E763" s="186"/>
      <c r="F763" s="186"/>
      <c r="G763" s="186"/>
      <c r="H763" s="186"/>
      <c r="I763" s="186"/>
      <c r="J763" s="186"/>
      <c r="K763" s="186"/>
      <c r="L763" s="186"/>
      <c r="M763" s="186"/>
      <c r="N763" s="186"/>
      <c r="O763" s="186"/>
      <c r="P763" s="186"/>
      <c r="Q763" s="186"/>
      <c r="R763" s="186"/>
      <c r="S763" s="186"/>
      <c r="T763" s="186"/>
      <c r="U763" s="186"/>
      <c r="V763" s="186"/>
      <c r="W763" s="186"/>
      <c r="X763" s="186"/>
      <c r="Y763" s="186"/>
      <c r="Z763" s="186"/>
    </row>
    <row r="764" spans="1:26" ht="12.75" customHeight="1" x14ac:dyDescent="0.25">
      <c r="A764" s="186"/>
      <c r="B764" s="186"/>
      <c r="C764" s="186"/>
      <c r="D764" s="186"/>
      <c r="E764" s="186"/>
      <c r="F764" s="186"/>
      <c r="G764" s="186"/>
      <c r="H764" s="186"/>
      <c r="I764" s="186"/>
      <c r="J764" s="186"/>
      <c r="K764" s="186"/>
      <c r="L764" s="186"/>
      <c r="M764" s="186"/>
      <c r="N764" s="186"/>
      <c r="O764" s="186"/>
      <c r="P764" s="186"/>
      <c r="Q764" s="186"/>
      <c r="R764" s="186"/>
      <c r="S764" s="186"/>
      <c r="T764" s="186"/>
      <c r="U764" s="186"/>
      <c r="V764" s="186"/>
      <c r="W764" s="186"/>
      <c r="X764" s="186"/>
      <c r="Y764" s="186"/>
      <c r="Z764" s="186"/>
    </row>
    <row r="765" spans="1:26" ht="12.75" customHeight="1" x14ac:dyDescent="0.25">
      <c r="A765" s="186"/>
      <c r="B765" s="186"/>
      <c r="C765" s="186"/>
      <c r="D765" s="186"/>
      <c r="E765" s="186"/>
      <c r="F765" s="186"/>
      <c r="G765" s="186"/>
      <c r="H765" s="186"/>
      <c r="I765" s="186"/>
      <c r="J765" s="186"/>
      <c r="K765" s="186"/>
      <c r="L765" s="186"/>
      <c r="M765" s="186"/>
      <c r="N765" s="186"/>
      <c r="O765" s="186"/>
      <c r="P765" s="186"/>
      <c r="Q765" s="186"/>
      <c r="R765" s="186"/>
      <c r="S765" s="186"/>
      <c r="T765" s="186"/>
      <c r="U765" s="186"/>
      <c r="V765" s="186"/>
      <c r="W765" s="186"/>
      <c r="X765" s="186"/>
      <c r="Y765" s="186"/>
      <c r="Z765" s="186"/>
    </row>
    <row r="766" spans="1:26" ht="12.75" customHeight="1" x14ac:dyDescent="0.25">
      <c r="A766" s="186"/>
      <c r="B766" s="186"/>
      <c r="C766" s="186"/>
      <c r="D766" s="186"/>
      <c r="E766" s="186"/>
      <c r="F766" s="186"/>
      <c r="G766" s="186"/>
      <c r="H766" s="186"/>
      <c r="I766" s="186"/>
      <c r="J766" s="186"/>
      <c r="K766" s="186"/>
      <c r="L766" s="186"/>
      <c r="M766" s="186"/>
      <c r="N766" s="186"/>
      <c r="O766" s="186"/>
      <c r="P766" s="186"/>
      <c r="Q766" s="186"/>
      <c r="R766" s="186"/>
      <c r="S766" s="186"/>
      <c r="T766" s="186"/>
      <c r="U766" s="186"/>
      <c r="V766" s="186"/>
      <c r="W766" s="186"/>
      <c r="X766" s="186"/>
      <c r="Y766" s="186"/>
      <c r="Z766" s="186"/>
    </row>
    <row r="767" spans="1:26" ht="12.75" customHeight="1" x14ac:dyDescent="0.25">
      <c r="A767" s="186"/>
      <c r="B767" s="186"/>
      <c r="C767" s="186"/>
      <c r="D767" s="186"/>
      <c r="E767" s="186"/>
      <c r="F767" s="186"/>
      <c r="G767" s="186"/>
      <c r="H767" s="186"/>
      <c r="I767" s="186"/>
      <c r="J767" s="186"/>
      <c r="K767" s="186"/>
      <c r="L767" s="186"/>
      <c r="M767" s="186"/>
      <c r="N767" s="186"/>
      <c r="O767" s="186"/>
      <c r="P767" s="186"/>
      <c r="Q767" s="186"/>
      <c r="R767" s="186"/>
      <c r="S767" s="186"/>
      <c r="T767" s="186"/>
      <c r="U767" s="186"/>
      <c r="V767" s="186"/>
      <c r="W767" s="186"/>
      <c r="X767" s="186"/>
      <c r="Y767" s="186"/>
      <c r="Z767" s="186"/>
    </row>
    <row r="768" spans="1:26" ht="12.75" customHeight="1" x14ac:dyDescent="0.25">
      <c r="A768" s="186"/>
      <c r="B768" s="186"/>
      <c r="C768" s="186"/>
      <c r="D768" s="186"/>
      <c r="E768" s="186"/>
      <c r="F768" s="186"/>
      <c r="G768" s="186"/>
      <c r="H768" s="186"/>
      <c r="I768" s="186"/>
      <c r="J768" s="186"/>
      <c r="K768" s="186"/>
      <c r="L768" s="186"/>
      <c r="M768" s="186"/>
      <c r="N768" s="186"/>
      <c r="O768" s="186"/>
      <c r="P768" s="186"/>
      <c r="Q768" s="186"/>
      <c r="R768" s="186"/>
      <c r="S768" s="186"/>
      <c r="T768" s="186"/>
      <c r="U768" s="186"/>
      <c r="V768" s="186"/>
      <c r="W768" s="186"/>
      <c r="X768" s="186"/>
      <c r="Y768" s="186"/>
      <c r="Z768" s="186"/>
    </row>
    <row r="769" spans="1:26" ht="12.75" customHeight="1" x14ac:dyDescent="0.25">
      <c r="A769" s="186"/>
      <c r="B769" s="186"/>
      <c r="C769" s="186"/>
      <c r="D769" s="186"/>
      <c r="E769" s="186"/>
      <c r="F769" s="186"/>
      <c r="G769" s="186"/>
      <c r="H769" s="186"/>
      <c r="I769" s="186"/>
      <c r="J769" s="186"/>
      <c r="K769" s="186"/>
      <c r="L769" s="186"/>
      <c r="M769" s="186"/>
      <c r="N769" s="186"/>
      <c r="O769" s="186"/>
      <c r="P769" s="186"/>
      <c r="Q769" s="186"/>
      <c r="R769" s="186"/>
      <c r="S769" s="186"/>
      <c r="T769" s="186"/>
      <c r="U769" s="186"/>
      <c r="V769" s="186"/>
      <c r="W769" s="186"/>
      <c r="X769" s="186"/>
      <c r="Y769" s="186"/>
      <c r="Z769" s="186"/>
    </row>
    <row r="770" spans="1:26" ht="12.75" customHeight="1" x14ac:dyDescent="0.25">
      <c r="A770" s="186"/>
      <c r="B770" s="186"/>
      <c r="C770" s="186"/>
      <c r="D770" s="186"/>
      <c r="E770" s="186"/>
      <c r="F770" s="186"/>
      <c r="G770" s="186"/>
      <c r="H770" s="186"/>
      <c r="I770" s="186"/>
      <c r="J770" s="186"/>
      <c r="K770" s="186"/>
      <c r="L770" s="186"/>
      <c r="M770" s="186"/>
      <c r="N770" s="186"/>
      <c r="O770" s="186"/>
      <c r="P770" s="186"/>
      <c r="Q770" s="186"/>
      <c r="R770" s="186"/>
      <c r="S770" s="186"/>
      <c r="T770" s="186"/>
      <c r="U770" s="186"/>
      <c r="V770" s="186"/>
      <c r="W770" s="186"/>
      <c r="X770" s="186"/>
      <c r="Y770" s="186"/>
      <c r="Z770" s="186"/>
    </row>
    <row r="771" spans="1:26" ht="12.75" customHeight="1" x14ac:dyDescent="0.25">
      <c r="A771" s="186"/>
      <c r="B771" s="186"/>
      <c r="C771" s="186"/>
      <c r="D771" s="186"/>
      <c r="E771" s="186"/>
      <c r="F771" s="186"/>
      <c r="G771" s="186"/>
      <c r="H771" s="186"/>
      <c r="I771" s="186"/>
      <c r="J771" s="186"/>
      <c r="K771" s="186"/>
      <c r="L771" s="186"/>
      <c r="M771" s="186"/>
      <c r="N771" s="186"/>
      <c r="O771" s="186"/>
      <c r="P771" s="186"/>
      <c r="Q771" s="186"/>
      <c r="R771" s="186"/>
      <c r="S771" s="186"/>
      <c r="T771" s="186"/>
      <c r="U771" s="186"/>
      <c r="V771" s="186"/>
      <c r="W771" s="186"/>
      <c r="X771" s="186"/>
      <c r="Y771" s="186"/>
      <c r="Z771" s="186"/>
    </row>
    <row r="772" spans="1:26" ht="12.75" customHeight="1" x14ac:dyDescent="0.25">
      <c r="A772" s="186"/>
      <c r="B772" s="186"/>
      <c r="C772" s="186"/>
      <c r="D772" s="186"/>
      <c r="E772" s="186"/>
      <c r="F772" s="186"/>
      <c r="G772" s="186"/>
      <c r="H772" s="186"/>
      <c r="I772" s="186"/>
      <c r="J772" s="186"/>
      <c r="K772" s="186"/>
      <c r="L772" s="186"/>
      <c r="M772" s="186"/>
      <c r="N772" s="186"/>
      <c r="O772" s="186"/>
      <c r="P772" s="186"/>
      <c r="Q772" s="186"/>
      <c r="R772" s="186"/>
      <c r="S772" s="186"/>
      <c r="T772" s="186"/>
      <c r="U772" s="186"/>
      <c r="V772" s="186"/>
      <c r="W772" s="186"/>
      <c r="X772" s="186"/>
      <c r="Y772" s="186"/>
      <c r="Z772" s="186"/>
    </row>
    <row r="773" spans="1:26" ht="12.75" customHeight="1" x14ac:dyDescent="0.25">
      <c r="A773" s="186"/>
      <c r="B773" s="186"/>
      <c r="C773" s="186"/>
      <c r="D773" s="186"/>
      <c r="E773" s="186"/>
      <c r="F773" s="186"/>
      <c r="G773" s="186"/>
      <c r="H773" s="186"/>
      <c r="I773" s="186"/>
      <c r="J773" s="186"/>
      <c r="K773" s="186"/>
      <c r="L773" s="186"/>
      <c r="M773" s="186"/>
      <c r="N773" s="186"/>
      <c r="O773" s="186"/>
      <c r="P773" s="186"/>
      <c r="Q773" s="186"/>
      <c r="R773" s="186"/>
      <c r="S773" s="186"/>
      <c r="T773" s="186"/>
      <c r="U773" s="186"/>
      <c r="V773" s="186"/>
      <c r="W773" s="186"/>
      <c r="X773" s="186"/>
      <c r="Y773" s="186"/>
      <c r="Z773" s="186"/>
    </row>
    <row r="774" spans="1:26" ht="12.75" customHeight="1" x14ac:dyDescent="0.25">
      <c r="A774" s="186"/>
      <c r="B774" s="186"/>
      <c r="C774" s="186"/>
      <c r="D774" s="186"/>
      <c r="E774" s="186"/>
      <c r="F774" s="186"/>
      <c r="G774" s="186"/>
      <c r="H774" s="186"/>
      <c r="I774" s="186"/>
      <c r="J774" s="186"/>
      <c r="K774" s="186"/>
      <c r="L774" s="186"/>
      <c r="M774" s="186"/>
      <c r="N774" s="186"/>
      <c r="O774" s="186"/>
      <c r="P774" s="186"/>
      <c r="Q774" s="186"/>
      <c r="R774" s="186"/>
      <c r="S774" s="186"/>
      <c r="T774" s="186"/>
      <c r="U774" s="186"/>
      <c r="V774" s="186"/>
      <c r="W774" s="186"/>
      <c r="X774" s="186"/>
      <c r="Y774" s="186"/>
      <c r="Z774" s="186"/>
    </row>
    <row r="775" spans="1:26" ht="12.75" customHeight="1" x14ac:dyDescent="0.25">
      <c r="A775" s="186"/>
      <c r="B775" s="186"/>
      <c r="C775" s="186"/>
      <c r="D775" s="186"/>
      <c r="E775" s="186"/>
      <c r="F775" s="186"/>
      <c r="G775" s="186"/>
      <c r="H775" s="186"/>
      <c r="I775" s="186"/>
      <c r="J775" s="186"/>
      <c r="K775" s="186"/>
      <c r="L775" s="186"/>
      <c r="M775" s="186"/>
      <c r="N775" s="186"/>
      <c r="O775" s="186"/>
      <c r="P775" s="186"/>
      <c r="Q775" s="186"/>
      <c r="R775" s="186"/>
      <c r="S775" s="186"/>
      <c r="T775" s="186"/>
      <c r="U775" s="186"/>
      <c r="V775" s="186"/>
      <c r="W775" s="186"/>
      <c r="X775" s="186"/>
      <c r="Y775" s="186"/>
      <c r="Z775" s="186"/>
    </row>
    <row r="776" spans="1:26" ht="12.75" customHeight="1" x14ac:dyDescent="0.25">
      <c r="A776" s="186"/>
      <c r="B776" s="186"/>
      <c r="C776" s="186"/>
      <c r="D776" s="186"/>
      <c r="E776" s="186"/>
      <c r="F776" s="186"/>
      <c r="G776" s="186"/>
      <c r="H776" s="186"/>
      <c r="I776" s="186"/>
      <c r="J776" s="186"/>
      <c r="K776" s="186"/>
      <c r="L776" s="186"/>
      <c r="M776" s="186"/>
      <c r="N776" s="186"/>
      <c r="O776" s="186"/>
      <c r="P776" s="186"/>
      <c r="Q776" s="186"/>
      <c r="R776" s="186"/>
      <c r="S776" s="186"/>
      <c r="T776" s="186"/>
      <c r="U776" s="186"/>
      <c r="V776" s="186"/>
      <c r="W776" s="186"/>
      <c r="X776" s="186"/>
      <c r="Y776" s="186"/>
      <c r="Z776" s="186"/>
    </row>
    <row r="777" spans="1:26" ht="12.75" customHeight="1" x14ac:dyDescent="0.25">
      <c r="A777" s="186"/>
      <c r="B777" s="186"/>
      <c r="C777" s="186"/>
      <c r="D777" s="186"/>
      <c r="E777" s="186"/>
      <c r="F777" s="186"/>
      <c r="G777" s="186"/>
      <c r="H777" s="186"/>
      <c r="I777" s="186"/>
      <c r="J777" s="186"/>
      <c r="K777" s="186"/>
      <c r="L777" s="186"/>
      <c r="M777" s="186"/>
      <c r="N777" s="186"/>
      <c r="O777" s="186"/>
      <c r="P777" s="186"/>
      <c r="Q777" s="186"/>
      <c r="R777" s="186"/>
      <c r="S777" s="186"/>
      <c r="T777" s="186"/>
      <c r="U777" s="186"/>
      <c r="V777" s="186"/>
      <c r="W777" s="186"/>
      <c r="X777" s="186"/>
      <c r="Y777" s="186"/>
      <c r="Z777" s="186"/>
    </row>
    <row r="778" spans="1:26" ht="12.75" customHeight="1" x14ac:dyDescent="0.25">
      <c r="A778" s="186"/>
      <c r="B778" s="186"/>
      <c r="C778" s="186"/>
      <c r="D778" s="186"/>
      <c r="E778" s="186"/>
      <c r="F778" s="186"/>
      <c r="G778" s="186"/>
      <c r="H778" s="186"/>
      <c r="I778" s="186"/>
      <c r="J778" s="186"/>
      <c r="K778" s="186"/>
      <c r="L778" s="186"/>
      <c r="M778" s="186"/>
      <c r="N778" s="186"/>
      <c r="O778" s="186"/>
      <c r="P778" s="186"/>
      <c r="Q778" s="186"/>
      <c r="R778" s="186"/>
      <c r="S778" s="186"/>
      <c r="T778" s="186"/>
      <c r="U778" s="186"/>
      <c r="V778" s="186"/>
      <c r="W778" s="186"/>
      <c r="X778" s="186"/>
      <c r="Y778" s="186"/>
      <c r="Z778" s="186"/>
    </row>
    <row r="779" spans="1:26" ht="12.75" customHeight="1" x14ac:dyDescent="0.25">
      <c r="A779" s="186"/>
      <c r="B779" s="186"/>
      <c r="C779" s="186"/>
      <c r="D779" s="186"/>
      <c r="E779" s="186"/>
      <c r="F779" s="186"/>
      <c r="G779" s="186"/>
      <c r="H779" s="186"/>
      <c r="I779" s="186"/>
      <c r="J779" s="186"/>
      <c r="K779" s="186"/>
      <c r="L779" s="186"/>
      <c r="M779" s="186"/>
      <c r="N779" s="186"/>
      <c r="O779" s="186"/>
      <c r="P779" s="186"/>
      <c r="Q779" s="186"/>
      <c r="R779" s="186"/>
      <c r="S779" s="186"/>
      <c r="T779" s="186"/>
      <c r="U779" s="186"/>
      <c r="V779" s="186"/>
      <c r="W779" s="186"/>
      <c r="X779" s="186"/>
      <c r="Y779" s="186"/>
      <c r="Z779" s="186"/>
    </row>
    <row r="780" spans="1:26" ht="12.75" customHeight="1" x14ac:dyDescent="0.25">
      <c r="A780" s="186"/>
      <c r="B780" s="186"/>
      <c r="C780" s="186"/>
      <c r="D780" s="186"/>
      <c r="E780" s="186"/>
      <c r="F780" s="186"/>
      <c r="G780" s="186"/>
      <c r="H780" s="186"/>
      <c r="I780" s="186"/>
      <c r="J780" s="186"/>
      <c r="K780" s="186"/>
      <c r="L780" s="186"/>
      <c r="M780" s="186"/>
      <c r="N780" s="186"/>
      <c r="O780" s="186"/>
      <c r="P780" s="186"/>
      <c r="Q780" s="186"/>
      <c r="R780" s="186"/>
      <c r="S780" s="186"/>
      <c r="T780" s="186"/>
      <c r="U780" s="186"/>
      <c r="V780" s="186"/>
      <c r="W780" s="186"/>
      <c r="X780" s="186"/>
      <c r="Y780" s="186"/>
      <c r="Z780" s="186"/>
    </row>
    <row r="781" spans="1:26" ht="12.75" customHeight="1" x14ac:dyDescent="0.25">
      <c r="A781" s="186"/>
      <c r="B781" s="186"/>
      <c r="C781" s="186"/>
      <c r="D781" s="186"/>
      <c r="E781" s="186"/>
      <c r="F781" s="186"/>
      <c r="G781" s="186"/>
      <c r="H781" s="186"/>
      <c r="I781" s="186"/>
      <c r="J781" s="186"/>
      <c r="K781" s="186"/>
      <c r="L781" s="186"/>
      <c r="M781" s="186"/>
      <c r="N781" s="186"/>
      <c r="O781" s="186"/>
      <c r="P781" s="186"/>
      <c r="Q781" s="186"/>
      <c r="R781" s="186"/>
      <c r="S781" s="186"/>
      <c r="T781" s="186"/>
      <c r="U781" s="186"/>
      <c r="V781" s="186"/>
      <c r="W781" s="186"/>
      <c r="X781" s="186"/>
      <c r="Y781" s="186"/>
      <c r="Z781" s="186"/>
    </row>
    <row r="782" spans="1:26" ht="12.75" customHeight="1" x14ac:dyDescent="0.25">
      <c r="A782" s="186"/>
      <c r="B782" s="186"/>
      <c r="C782" s="186"/>
      <c r="D782" s="186"/>
      <c r="E782" s="186"/>
      <c r="F782" s="186"/>
      <c r="G782" s="186"/>
      <c r="H782" s="186"/>
      <c r="I782" s="186"/>
      <c r="J782" s="186"/>
      <c r="K782" s="186"/>
      <c r="L782" s="186"/>
      <c r="M782" s="186"/>
      <c r="N782" s="186"/>
      <c r="O782" s="186"/>
      <c r="P782" s="186"/>
      <c r="Q782" s="186"/>
      <c r="R782" s="186"/>
      <c r="S782" s="186"/>
      <c r="T782" s="186"/>
      <c r="U782" s="186"/>
      <c r="V782" s="186"/>
      <c r="W782" s="186"/>
      <c r="X782" s="186"/>
      <c r="Y782" s="186"/>
      <c r="Z782" s="186"/>
    </row>
    <row r="783" spans="1:26" ht="12.75" customHeight="1" x14ac:dyDescent="0.25">
      <c r="A783" s="186"/>
      <c r="B783" s="186"/>
      <c r="C783" s="186"/>
      <c r="D783" s="186"/>
      <c r="E783" s="186"/>
      <c r="F783" s="186"/>
      <c r="G783" s="186"/>
      <c r="H783" s="186"/>
      <c r="I783" s="186"/>
      <c r="J783" s="186"/>
      <c r="K783" s="186"/>
      <c r="L783" s="186"/>
      <c r="M783" s="186"/>
      <c r="N783" s="186"/>
      <c r="O783" s="186"/>
      <c r="P783" s="186"/>
      <c r="Q783" s="186"/>
      <c r="R783" s="186"/>
      <c r="S783" s="186"/>
      <c r="T783" s="186"/>
      <c r="U783" s="186"/>
      <c r="V783" s="186"/>
      <c r="W783" s="186"/>
      <c r="X783" s="186"/>
      <c r="Y783" s="186"/>
      <c r="Z783" s="186"/>
    </row>
    <row r="784" spans="1:26" ht="12.75" customHeight="1" x14ac:dyDescent="0.25">
      <c r="A784" s="186"/>
      <c r="B784" s="186"/>
      <c r="C784" s="186"/>
      <c r="D784" s="186"/>
      <c r="E784" s="186"/>
      <c r="F784" s="186"/>
      <c r="G784" s="186"/>
      <c r="H784" s="186"/>
      <c r="I784" s="186"/>
      <c r="J784" s="186"/>
      <c r="K784" s="186"/>
      <c r="L784" s="186"/>
      <c r="M784" s="186"/>
      <c r="N784" s="186"/>
      <c r="O784" s="186"/>
      <c r="P784" s="186"/>
      <c r="Q784" s="186"/>
      <c r="R784" s="186"/>
      <c r="S784" s="186"/>
      <c r="T784" s="186"/>
      <c r="U784" s="186"/>
      <c r="V784" s="186"/>
      <c r="W784" s="186"/>
      <c r="X784" s="186"/>
      <c r="Y784" s="186"/>
      <c r="Z784" s="186"/>
    </row>
    <row r="785" spans="1:26" ht="12.75" customHeight="1" x14ac:dyDescent="0.25">
      <c r="A785" s="186"/>
      <c r="B785" s="186"/>
      <c r="C785" s="186"/>
      <c r="D785" s="186"/>
      <c r="E785" s="186"/>
      <c r="F785" s="186"/>
      <c r="G785" s="186"/>
      <c r="H785" s="186"/>
      <c r="I785" s="186"/>
      <c r="J785" s="186"/>
      <c r="K785" s="186"/>
      <c r="L785" s="186"/>
      <c r="M785" s="186"/>
      <c r="N785" s="186"/>
      <c r="O785" s="186"/>
      <c r="P785" s="186"/>
      <c r="Q785" s="186"/>
      <c r="R785" s="186"/>
      <c r="S785" s="186"/>
      <c r="T785" s="186"/>
      <c r="U785" s="186"/>
      <c r="V785" s="186"/>
      <c r="W785" s="186"/>
      <c r="X785" s="186"/>
      <c r="Y785" s="186"/>
      <c r="Z785" s="186"/>
    </row>
    <row r="786" spans="1:26" ht="12.75" customHeight="1" x14ac:dyDescent="0.25">
      <c r="A786" s="186"/>
      <c r="B786" s="186"/>
      <c r="C786" s="186"/>
      <c r="D786" s="186"/>
      <c r="E786" s="186"/>
      <c r="F786" s="186"/>
      <c r="G786" s="186"/>
      <c r="H786" s="186"/>
      <c r="I786" s="186"/>
      <c r="J786" s="186"/>
      <c r="K786" s="186"/>
      <c r="L786" s="186"/>
      <c r="M786" s="186"/>
      <c r="N786" s="186"/>
      <c r="O786" s="186"/>
      <c r="P786" s="186"/>
      <c r="Q786" s="186"/>
      <c r="R786" s="186"/>
      <c r="S786" s="186"/>
      <c r="T786" s="186"/>
      <c r="U786" s="186"/>
      <c r="V786" s="186"/>
      <c r="W786" s="186"/>
      <c r="X786" s="186"/>
      <c r="Y786" s="186"/>
      <c r="Z786" s="186"/>
    </row>
    <row r="787" spans="1:26" ht="12.75" customHeight="1" x14ac:dyDescent="0.25">
      <c r="A787" s="186"/>
      <c r="B787" s="186"/>
      <c r="C787" s="186"/>
      <c r="D787" s="186"/>
      <c r="E787" s="186"/>
      <c r="F787" s="186"/>
      <c r="G787" s="186"/>
      <c r="H787" s="186"/>
      <c r="I787" s="186"/>
      <c r="J787" s="186"/>
      <c r="K787" s="186"/>
      <c r="L787" s="186"/>
      <c r="M787" s="186"/>
      <c r="N787" s="186"/>
      <c r="O787" s="186"/>
      <c r="P787" s="186"/>
      <c r="Q787" s="186"/>
      <c r="R787" s="186"/>
      <c r="S787" s="186"/>
      <c r="T787" s="186"/>
      <c r="U787" s="186"/>
      <c r="V787" s="186"/>
      <c r="W787" s="186"/>
      <c r="X787" s="186"/>
      <c r="Y787" s="186"/>
      <c r="Z787" s="186"/>
    </row>
    <row r="788" spans="1:26" ht="12.75" customHeight="1" x14ac:dyDescent="0.25">
      <c r="A788" s="186"/>
      <c r="B788" s="186"/>
      <c r="C788" s="186"/>
      <c r="D788" s="186"/>
      <c r="E788" s="186"/>
      <c r="F788" s="186"/>
      <c r="G788" s="186"/>
      <c r="H788" s="186"/>
      <c r="I788" s="186"/>
      <c r="J788" s="186"/>
      <c r="K788" s="186"/>
      <c r="L788" s="186"/>
      <c r="M788" s="186"/>
      <c r="N788" s="186"/>
      <c r="O788" s="186"/>
      <c r="P788" s="186"/>
      <c r="Q788" s="186"/>
      <c r="R788" s="186"/>
      <c r="S788" s="186"/>
      <c r="T788" s="186"/>
      <c r="U788" s="186"/>
      <c r="V788" s="186"/>
      <c r="W788" s="186"/>
      <c r="X788" s="186"/>
      <c r="Y788" s="186"/>
      <c r="Z788" s="186"/>
    </row>
    <row r="789" spans="1:26" ht="12.75" customHeight="1" x14ac:dyDescent="0.25">
      <c r="A789" s="186"/>
      <c r="B789" s="186"/>
      <c r="C789" s="186"/>
      <c r="D789" s="186"/>
      <c r="E789" s="186"/>
      <c r="F789" s="186"/>
      <c r="G789" s="186"/>
      <c r="H789" s="186"/>
      <c r="I789" s="186"/>
      <c r="J789" s="186"/>
      <c r="K789" s="186"/>
      <c r="L789" s="186"/>
      <c r="M789" s="186"/>
      <c r="N789" s="186"/>
      <c r="O789" s="186"/>
      <c r="P789" s="186"/>
      <c r="Q789" s="186"/>
      <c r="R789" s="186"/>
      <c r="S789" s="186"/>
      <c r="T789" s="186"/>
      <c r="U789" s="186"/>
      <c r="V789" s="186"/>
      <c r="W789" s="186"/>
      <c r="X789" s="186"/>
      <c r="Y789" s="186"/>
      <c r="Z789" s="186"/>
    </row>
    <row r="790" spans="1:26" ht="12.75" customHeight="1" x14ac:dyDescent="0.25">
      <c r="A790" s="186"/>
      <c r="B790" s="186"/>
      <c r="C790" s="186"/>
      <c r="D790" s="186"/>
      <c r="E790" s="186"/>
      <c r="F790" s="186"/>
      <c r="G790" s="186"/>
      <c r="H790" s="186"/>
      <c r="I790" s="186"/>
      <c r="J790" s="186"/>
      <c r="K790" s="186"/>
      <c r="L790" s="186"/>
      <c r="M790" s="186"/>
      <c r="N790" s="186"/>
      <c r="O790" s="186"/>
      <c r="P790" s="186"/>
      <c r="Q790" s="186"/>
      <c r="R790" s="186"/>
      <c r="S790" s="186"/>
      <c r="T790" s="186"/>
      <c r="U790" s="186"/>
      <c r="V790" s="186"/>
      <c r="W790" s="186"/>
      <c r="X790" s="186"/>
      <c r="Y790" s="186"/>
      <c r="Z790" s="186"/>
    </row>
    <row r="791" spans="1:26" ht="12.75" customHeight="1" x14ac:dyDescent="0.25">
      <c r="A791" s="186"/>
      <c r="B791" s="186"/>
      <c r="C791" s="186"/>
      <c r="D791" s="186"/>
      <c r="E791" s="186"/>
      <c r="F791" s="186"/>
      <c r="G791" s="186"/>
      <c r="H791" s="186"/>
      <c r="I791" s="186"/>
      <c r="J791" s="186"/>
      <c r="K791" s="186"/>
      <c r="L791" s="186"/>
      <c r="M791" s="186"/>
      <c r="N791" s="186"/>
      <c r="O791" s="186"/>
      <c r="P791" s="186"/>
      <c r="Q791" s="186"/>
      <c r="R791" s="186"/>
      <c r="S791" s="186"/>
      <c r="T791" s="186"/>
      <c r="U791" s="186"/>
      <c r="V791" s="186"/>
      <c r="W791" s="186"/>
      <c r="X791" s="186"/>
      <c r="Y791" s="186"/>
      <c r="Z791" s="186"/>
    </row>
    <row r="792" spans="1:26" ht="12.75" customHeight="1" x14ac:dyDescent="0.25">
      <c r="A792" s="186"/>
      <c r="B792" s="186"/>
      <c r="C792" s="186"/>
      <c r="D792" s="186"/>
      <c r="E792" s="186"/>
      <c r="F792" s="186"/>
      <c r="G792" s="186"/>
      <c r="H792" s="186"/>
      <c r="I792" s="186"/>
      <c r="J792" s="186"/>
      <c r="K792" s="186"/>
      <c r="L792" s="186"/>
      <c r="M792" s="186"/>
      <c r="N792" s="186"/>
      <c r="O792" s="186"/>
      <c r="P792" s="186"/>
      <c r="Q792" s="186"/>
      <c r="R792" s="186"/>
      <c r="S792" s="186"/>
      <c r="T792" s="186"/>
      <c r="U792" s="186"/>
      <c r="V792" s="186"/>
      <c r="W792" s="186"/>
      <c r="X792" s="186"/>
      <c r="Y792" s="186"/>
      <c r="Z792" s="186"/>
    </row>
    <row r="793" spans="1:26" ht="12.75" customHeight="1" x14ac:dyDescent="0.25">
      <c r="A793" s="186"/>
      <c r="B793" s="186"/>
      <c r="C793" s="186"/>
      <c r="D793" s="186"/>
      <c r="E793" s="186"/>
      <c r="F793" s="186"/>
      <c r="G793" s="186"/>
      <c r="H793" s="186"/>
      <c r="I793" s="186"/>
      <c r="J793" s="186"/>
      <c r="K793" s="186"/>
      <c r="L793" s="186"/>
      <c r="M793" s="186"/>
      <c r="N793" s="186"/>
      <c r="O793" s="186"/>
      <c r="P793" s="186"/>
      <c r="Q793" s="186"/>
      <c r="R793" s="186"/>
      <c r="S793" s="186"/>
      <c r="T793" s="186"/>
      <c r="U793" s="186"/>
      <c r="V793" s="186"/>
      <c r="W793" s="186"/>
      <c r="X793" s="186"/>
      <c r="Y793" s="186"/>
      <c r="Z793" s="186"/>
    </row>
    <row r="794" spans="1:26" ht="12.75" customHeight="1" x14ac:dyDescent="0.25">
      <c r="A794" s="186"/>
      <c r="B794" s="186"/>
      <c r="C794" s="186"/>
      <c r="D794" s="186"/>
      <c r="E794" s="186"/>
      <c r="F794" s="186"/>
      <c r="G794" s="186"/>
      <c r="H794" s="186"/>
      <c r="I794" s="186"/>
      <c r="J794" s="186"/>
      <c r="K794" s="186"/>
      <c r="L794" s="186"/>
      <c r="M794" s="186"/>
      <c r="N794" s="186"/>
      <c r="O794" s="186"/>
      <c r="P794" s="186"/>
      <c r="Q794" s="186"/>
      <c r="R794" s="186"/>
      <c r="S794" s="186"/>
      <c r="T794" s="186"/>
      <c r="U794" s="186"/>
      <c r="V794" s="186"/>
      <c r="W794" s="186"/>
      <c r="X794" s="186"/>
      <c r="Y794" s="186"/>
      <c r="Z794" s="186"/>
    </row>
    <row r="795" spans="1:26" ht="12.75" customHeight="1" x14ac:dyDescent="0.25">
      <c r="A795" s="186"/>
      <c r="B795" s="186"/>
      <c r="C795" s="186"/>
      <c r="D795" s="186"/>
      <c r="E795" s="186"/>
      <c r="F795" s="186"/>
      <c r="G795" s="186"/>
      <c r="H795" s="186"/>
      <c r="I795" s="186"/>
      <c r="J795" s="186"/>
      <c r="K795" s="186"/>
      <c r="L795" s="186"/>
      <c r="M795" s="186"/>
      <c r="N795" s="186"/>
      <c r="O795" s="186"/>
      <c r="P795" s="186"/>
      <c r="Q795" s="186"/>
      <c r="R795" s="186"/>
      <c r="S795" s="186"/>
      <c r="T795" s="186"/>
      <c r="U795" s="186"/>
      <c r="V795" s="186"/>
      <c r="W795" s="186"/>
      <c r="X795" s="186"/>
      <c r="Y795" s="186"/>
      <c r="Z795" s="186"/>
    </row>
    <row r="796" spans="1:26" ht="12.75" customHeight="1" x14ac:dyDescent="0.25">
      <c r="A796" s="186"/>
      <c r="B796" s="186"/>
      <c r="C796" s="186"/>
      <c r="D796" s="186"/>
      <c r="E796" s="186"/>
      <c r="F796" s="186"/>
      <c r="G796" s="186"/>
      <c r="H796" s="186"/>
      <c r="I796" s="186"/>
      <c r="J796" s="186"/>
      <c r="K796" s="186"/>
      <c r="L796" s="186"/>
      <c r="M796" s="186"/>
      <c r="N796" s="186"/>
      <c r="O796" s="186"/>
      <c r="P796" s="186"/>
      <c r="Q796" s="186"/>
      <c r="R796" s="186"/>
      <c r="S796" s="186"/>
      <c r="T796" s="186"/>
      <c r="U796" s="186"/>
      <c r="V796" s="186"/>
      <c r="W796" s="186"/>
      <c r="X796" s="186"/>
      <c r="Y796" s="186"/>
      <c r="Z796" s="186"/>
    </row>
    <row r="797" spans="1:26" ht="12.75" customHeight="1" x14ac:dyDescent="0.25">
      <c r="A797" s="186"/>
      <c r="B797" s="186"/>
      <c r="C797" s="186"/>
      <c r="D797" s="186"/>
      <c r="E797" s="186"/>
      <c r="F797" s="186"/>
      <c r="G797" s="186"/>
      <c r="H797" s="186"/>
      <c r="I797" s="186"/>
      <c r="J797" s="186"/>
      <c r="K797" s="186"/>
      <c r="L797" s="186"/>
      <c r="M797" s="186"/>
      <c r="N797" s="186"/>
      <c r="O797" s="186"/>
      <c r="P797" s="186"/>
      <c r="Q797" s="186"/>
      <c r="R797" s="186"/>
      <c r="S797" s="186"/>
      <c r="T797" s="186"/>
      <c r="U797" s="186"/>
      <c r="V797" s="186"/>
      <c r="W797" s="186"/>
      <c r="X797" s="186"/>
      <c r="Y797" s="186"/>
      <c r="Z797" s="186"/>
    </row>
    <row r="798" spans="1:26" ht="12.75" customHeight="1" x14ac:dyDescent="0.25">
      <c r="A798" s="186"/>
      <c r="B798" s="186"/>
      <c r="C798" s="186"/>
      <c r="D798" s="186"/>
      <c r="E798" s="186"/>
      <c r="F798" s="186"/>
      <c r="G798" s="186"/>
      <c r="H798" s="186"/>
      <c r="I798" s="186"/>
      <c r="J798" s="186"/>
      <c r="K798" s="186"/>
      <c r="L798" s="186"/>
      <c r="M798" s="186"/>
      <c r="N798" s="186"/>
      <c r="O798" s="186"/>
      <c r="P798" s="186"/>
      <c r="Q798" s="186"/>
      <c r="R798" s="186"/>
      <c r="S798" s="186"/>
      <c r="T798" s="186"/>
      <c r="U798" s="186"/>
      <c r="V798" s="186"/>
      <c r="W798" s="186"/>
      <c r="X798" s="186"/>
      <c r="Y798" s="186"/>
      <c r="Z798" s="186"/>
    </row>
    <row r="799" spans="1:26" ht="12.75" customHeight="1" x14ac:dyDescent="0.25">
      <c r="A799" s="186"/>
      <c r="B799" s="186"/>
      <c r="C799" s="186"/>
      <c r="D799" s="186"/>
      <c r="E799" s="186"/>
      <c r="F799" s="186"/>
      <c r="G799" s="186"/>
      <c r="H799" s="186"/>
      <c r="I799" s="186"/>
      <c r="J799" s="186"/>
      <c r="K799" s="186"/>
      <c r="L799" s="186"/>
      <c r="M799" s="186"/>
      <c r="N799" s="186"/>
      <c r="O799" s="186"/>
      <c r="P799" s="186"/>
      <c r="Q799" s="186"/>
      <c r="R799" s="186"/>
      <c r="S799" s="186"/>
      <c r="T799" s="186"/>
      <c r="U799" s="186"/>
      <c r="V799" s="186"/>
      <c r="W799" s="186"/>
      <c r="X799" s="186"/>
      <c r="Y799" s="186"/>
      <c r="Z799" s="186"/>
    </row>
    <row r="800" spans="1:26" ht="12.75" customHeight="1" x14ac:dyDescent="0.25">
      <c r="A800" s="186"/>
      <c r="B800" s="186"/>
      <c r="C800" s="186"/>
      <c r="D800" s="186"/>
      <c r="E800" s="186"/>
      <c r="F800" s="186"/>
      <c r="G800" s="186"/>
      <c r="H800" s="186"/>
      <c r="I800" s="186"/>
      <c r="J800" s="186"/>
      <c r="K800" s="186"/>
      <c r="L800" s="186"/>
      <c r="M800" s="186"/>
      <c r="N800" s="186"/>
      <c r="O800" s="186"/>
      <c r="P800" s="186"/>
      <c r="Q800" s="186"/>
      <c r="R800" s="186"/>
      <c r="S800" s="186"/>
      <c r="T800" s="186"/>
      <c r="U800" s="186"/>
      <c r="V800" s="186"/>
      <c r="W800" s="186"/>
      <c r="X800" s="186"/>
      <c r="Y800" s="186"/>
      <c r="Z800" s="186"/>
    </row>
    <row r="801" spans="1:26" ht="12.75" customHeight="1" x14ac:dyDescent="0.25">
      <c r="A801" s="186"/>
      <c r="B801" s="186"/>
      <c r="C801" s="186"/>
      <c r="D801" s="186"/>
      <c r="E801" s="186"/>
      <c r="F801" s="186"/>
      <c r="G801" s="186"/>
      <c r="H801" s="186"/>
      <c r="I801" s="186"/>
      <c r="J801" s="186"/>
      <c r="K801" s="186"/>
      <c r="L801" s="186"/>
      <c r="M801" s="186"/>
      <c r="N801" s="186"/>
      <c r="O801" s="186"/>
      <c r="P801" s="186"/>
      <c r="Q801" s="186"/>
      <c r="R801" s="186"/>
      <c r="S801" s="186"/>
      <c r="T801" s="186"/>
      <c r="U801" s="186"/>
      <c r="V801" s="186"/>
      <c r="W801" s="186"/>
      <c r="X801" s="186"/>
      <c r="Y801" s="186"/>
      <c r="Z801" s="186"/>
    </row>
    <row r="802" spans="1:26" ht="12.75" customHeight="1" x14ac:dyDescent="0.25">
      <c r="A802" s="186"/>
      <c r="B802" s="186"/>
      <c r="C802" s="186"/>
      <c r="D802" s="186"/>
      <c r="E802" s="186"/>
      <c r="F802" s="186"/>
      <c r="G802" s="186"/>
      <c r="H802" s="186"/>
      <c r="I802" s="186"/>
      <c r="J802" s="186"/>
      <c r="K802" s="186"/>
      <c r="L802" s="186"/>
      <c r="M802" s="186"/>
      <c r="N802" s="186"/>
      <c r="O802" s="186"/>
      <c r="P802" s="186"/>
      <c r="Q802" s="186"/>
      <c r="R802" s="186"/>
      <c r="S802" s="186"/>
      <c r="T802" s="186"/>
      <c r="U802" s="186"/>
      <c r="V802" s="186"/>
      <c r="W802" s="186"/>
      <c r="X802" s="186"/>
      <c r="Y802" s="186"/>
      <c r="Z802" s="186"/>
    </row>
    <row r="803" spans="1:26" ht="12.75" customHeight="1" x14ac:dyDescent="0.25">
      <c r="A803" s="186"/>
      <c r="B803" s="186"/>
      <c r="C803" s="186"/>
      <c r="D803" s="186"/>
      <c r="E803" s="186"/>
      <c r="F803" s="186"/>
      <c r="G803" s="186"/>
      <c r="H803" s="186"/>
      <c r="I803" s="186"/>
      <c r="J803" s="186"/>
      <c r="K803" s="186"/>
      <c r="L803" s="186"/>
      <c r="M803" s="186"/>
      <c r="N803" s="186"/>
      <c r="O803" s="186"/>
      <c r="P803" s="186"/>
      <c r="Q803" s="186"/>
      <c r="R803" s="186"/>
      <c r="S803" s="186"/>
      <c r="T803" s="186"/>
      <c r="U803" s="186"/>
      <c r="V803" s="186"/>
      <c r="W803" s="186"/>
      <c r="X803" s="186"/>
      <c r="Y803" s="186"/>
      <c r="Z803" s="186"/>
    </row>
    <row r="804" spans="1:26" ht="12.75" customHeight="1" x14ac:dyDescent="0.25">
      <c r="A804" s="186"/>
      <c r="B804" s="186"/>
      <c r="C804" s="186"/>
      <c r="D804" s="186"/>
      <c r="E804" s="186"/>
      <c r="F804" s="186"/>
      <c r="G804" s="186"/>
      <c r="H804" s="186"/>
      <c r="I804" s="186"/>
      <c r="J804" s="186"/>
      <c r="K804" s="186"/>
      <c r="L804" s="186"/>
      <c r="M804" s="186"/>
      <c r="N804" s="186"/>
      <c r="O804" s="186"/>
      <c r="P804" s="186"/>
      <c r="Q804" s="186"/>
      <c r="R804" s="186"/>
      <c r="S804" s="186"/>
      <c r="T804" s="186"/>
      <c r="U804" s="186"/>
      <c r="V804" s="186"/>
      <c r="W804" s="186"/>
      <c r="X804" s="186"/>
      <c r="Y804" s="186"/>
      <c r="Z804" s="186"/>
    </row>
    <row r="805" spans="1:26" ht="12.75" customHeight="1" x14ac:dyDescent="0.25">
      <c r="A805" s="186"/>
      <c r="B805" s="186"/>
      <c r="C805" s="186"/>
      <c r="D805" s="186"/>
      <c r="E805" s="186"/>
      <c r="F805" s="186"/>
      <c r="G805" s="186"/>
      <c r="H805" s="186"/>
      <c r="I805" s="186"/>
      <c r="J805" s="186"/>
      <c r="K805" s="186"/>
      <c r="L805" s="186"/>
      <c r="M805" s="186"/>
      <c r="N805" s="186"/>
      <c r="O805" s="186"/>
      <c r="P805" s="186"/>
      <c r="Q805" s="186"/>
      <c r="R805" s="186"/>
      <c r="S805" s="186"/>
      <c r="T805" s="186"/>
      <c r="U805" s="186"/>
      <c r="V805" s="186"/>
      <c r="W805" s="186"/>
      <c r="X805" s="186"/>
      <c r="Y805" s="186"/>
      <c r="Z805" s="186"/>
    </row>
    <row r="806" spans="1:26" ht="12.75" customHeight="1" x14ac:dyDescent="0.25">
      <c r="A806" s="186"/>
      <c r="B806" s="186"/>
      <c r="C806" s="186"/>
      <c r="D806" s="186"/>
      <c r="E806" s="186"/>
      <c r="F806" s="186"/>
      <c r="G806" s="186"/>
      <c r="H806" s="186"/>
      <c r="I806" s="186"/>
      <c r="J806" s="186"/>
      <c r="K806" s="186"/>
      <c r="L806" s="186"/>
      <c r="M806" s="186"/>
      <c r="N806" s="186"/>
      <c r="O806" s="186"/>
      <c r="P806" s="186"/>
      <c r="Q806" s="186"/>
      <c r="R806" s="186"/>
      <c r="S806" s="186"/>
      <c r="T806" s="186"/>
      <c r="U806" s="186"/>
      <c r="V806" s="186"/>
      <c r="W806" s="186"/>
      <c r="X806" s="186"/>
      <c r="Y806" s="186"/>
      <c r="Z806" s="186"/>
    </row>
    <row r="807" spans="1:26" ht="12.75" customHeight="1" x14ac:dyDescent="0.25">
      <c r="A807" s="186"/>
      <c r="B807" s="186"/>
      <c r="C807" s="186"/>
      <c r="D807" s="186"/>
      <c r="E807" s="186"/>
      <c r="F807" s="186"/>
      <c r="G807" s="186"/>
      <c r="H807" s="186"/>
      <c r="I807" s="186"/>
      <c r="J807" s="186"/>
      <c r="K807" s="186"/>
      <c r="L807" s="186"/>
      <c r="M807" s="186"/>
      <c r="N807" s="186"/>
      <c r="O807" s="186"/>
      <c r="P807" s="186"/>
      <c r="Q807" s="186"/>
      <c r="R807" s="186"/>
      <c r="S807" s="186"/>
      <c r="T807" s="186"/>
      <c r="U807" s="186"/>
      <c r="V807" s="186"/>
      <c r="W807" s="186"/>
      <c r="X807" s="186"/>
      <c r="Y807" s="186"/>
      <c r="Z807" s="186"/>
    </row>
    <row r="808" spans="1:26" ht="12.75" customHeight="1" x14ac:dyDescent="0.25">
      <c r="A808" s="186"/>
      <c r="B808" s="186"/>
      <c r="C808" s="186"/>
      <c r="D808" s="186"/>
      <c r="E808" s="186"/>
      <c r="F808" s="186"/>
      <c r="G808" s="186"/>
      <c r="H808" s="186"/>
      <c r="I808" s="186"/>
      <c r="J808" s="186"/>
      <c r="K808" s="186"/>
      <c r="L808" s="186"/>
      <c r="M808" s="186"/>
      <c r="N808" s="186"/>
      <c r="O808" s="186"/>
      <c r="P808" s="186"/>
      <c r="Q808" s="186"/>
      <c r="R808" s="186"/>
      <c r="S808" s="186"/>
      <c r="T808" s="186"/>
      <c r="U808" s="186"/>
      <c r="V808" s="186"/>
      <c r="W808" s="186"/>
      <c r="X808" s="186"/>
      <c r="Y808" s="186"/>
      <c r="Z808" s="186"/>
    </row>
    <row r="809" spans="1:26" ht="12.75" customHeight="1" x14ac:dyDescent="0.25">
      <c r="A809" s="186"/>
      <c r="B809" s="186"/>
      <c r="C809" s="186"/>
      <c r="D809" s="186"/>
      <c r="E809" s="186"/>
      <c r="F809" s="186"/>
      <c r="G809" s="186"/>
      <c r="H809" s="186"/>
      <c r="I809" s="186"/>
      <c r="J809" s="186"/>
      <c r="K809" s="186"/>
      <c r="L809" s="186"/>
      <c r="M809" s="186"/>
      <c r="N809" s="186"/>
      <c r="O809" s="186"/>
      <c r="P809" s="186"/>
      <c r="Q809" s="186"/>
      <c r="R809" s="186"/>
      <c r="S809" s="186"/>
      <c r="T809" s="186"/>
      <c r="U809" s="186"/>
      <c r="V809" s="186"/>
      <c r="W809" s="186"/>
      <c r="X809" s="186"/>
      <c r="Y809" s="186"/>
      <c r="Z809" s="186"/>
    </row>
    <row r="810" spans="1:26" ht="12.75" customHeight="1" x14ac:dyDescent="0.25">
      <c r="A810" s="186"/>
      <c r="B810" s="186"/>
      <c r="C810" s="186"/>
      <c r="D810" s="186"/>
      <c r="E810" s="186"/>
      <c r="F810" s="186"/>
      <c r="G810" s="186"/>
      <c r="H810" s="186"/>
      <c r="I810" s="186"/>
      <c r="J810" s="186"/>
      <c r="K810" s="186"/>
      <c r="L810" s="186"/>
      <c r="M810" s="186"/>
      <c r="N810" s="186"/>
      <c r="O810" s="186"/>
      <c r="P810" s="186"/>
      <c r="Q810" s="186"/>
      <c r="R810" s="186"/>
      <c r="S810" s="186"/>
      <c r="T810" s="186"/>
      <c r="U810" s="186"/>
      <c r="V810" s="186"/>
      <c r="W810" s="186"/>
      <c r="X810" s="186"/>
      <c r="Y810" s="186"/>
      <c r="Z810" s="186"/>
    </row>
    <row r="811" spans="1:26" ht="12.75" customHeight="1" x14ac:dyDescent="0.25">
      <c r="A811" s="186"/>
      <c r="B811" s="186"/>
      <c r="C811" s="186"/>
      <c r="D811" s="186"/>
      <c r="E811" s="186"/>
      <c r="F811" s="186"/>
      <c r="G811" s="186"/>
      <c r="H811" s="186"/>
      <c r="I811" s="186"/>
      <c r="J811" s="186"/>
      <c r="K811" s="186"/>
      <c r="L811" s="186"/>
      <c r="M811" s="186"/>
      <c r="N811" s="186"/>
      <c r="O811" s="186"/>
      <c r="P811" s="186"/>
      <c r="Q811" s="186"/>
      <c r="R811" s="186"/>
      <c r="S811" s="186"/>
      <c r="T811" s="186"/>
      <c r="U811" s="186"/>
      <c r="V811" s="186"/>
      <c r="W811" s="186"/>
      <c r="X811" s="186"/>
      <c r="Y811" s="186"/>
      <c r="Z811" s="186"/>
    </row>
    <row r="812" spans="1:26" ht="12.75" customHeight="1" x14ac:dyDescent="0.25">
      <c r="A812" s="186"/>
      <c r="B812" s="186"/>
      <c r="C812" s="186"/>
      <c r="D812" s="186"/>
      <c r="E812" s="186"/>
      <c r="F812" s="186"/>
      <c r="G812" s="186"/>
      <c r="H812" s="186"/>
      <c r="I812" s="186"/>
      <c r="J812" s="186"/>
      <c r="K812" s="186"/>
      <c r="L812" s="186"/>
      <c r="M812" s="186"/>
      <c r="N812" s="186"/>
      <c r="O812" s="186"/>
      <c r="P812" s="186"/>
      <c r="Q812" s="186"/>
      <c r="R812" s="186"/>
      <c r="S812" s="186"/>
      <c r="T812" s="186"/>
      <c r="U812" s="186"/>
      <c r="V812" s="186"/>
      <c r="W812" s="186"/>
      <c r="X812" s="186"/>
      <c r="Y812" s="186"/>
      <c r="Z812" s="186"/>
    </row>
    <row r="813" spans="1:26" ht="12.75" customHeight="1" x14ac:dyDescent="0.25">
      <c r="A813" s="186"/>
      <c r="B813" s="186"/>
      <c r="C813" s="186"/>
      <c r="D813" s="186"/>
      <c r="E813" s="186"/>
      <c r="F813" s="186"/>
      <c r="G813" s="186"/>
      <c r="H813" s="186"/>
      <c r="I813" s="186"/>
      <c r="J813" s="186"/>
      <c r="K813" s="186"/>
      <c r="L813" s="186"/>
      <c r="M813" s="186"/>
      <c r="N813" s="186"/>
      <c r="O813" s="186"/>
      <c r="P813" s="186"/>
      <c r="Q813" s="186"/>
      <c r="R813" s="186"/>
      <c r="S813" s="186"/>
      <c r="T813" s="186"/>
      <c r="U813" s="186"/>
      <c r="V813" s="186"/>
      <c r="W813" s="186"/>
      <c r="X813" s="186"/>
      <c r="Y813" s="186"/>
      <c r="Z813" s="186"/>
    </row>
    <row r="814" spans="1:26" ht="12.75" customHeight="1" x14ac:dyDescent="0.25">
      <c r="A814" s="186"/>
      <c r="B814" s="186"/>
      <c r="C814" s="186"/>
      <c r="D814" s="186"/>
      <c r="E814" s="186"/>
      <c r="F814" s="186"/>
      <c r="G814" s="186"/>
      <c r="H814" s="186"/>
      <c r="I814" s="186"/>
      <c r="J814" s="186"/>
      <c r="K814" s="186"/>
      <c r="L814" s="186"/>
      <c r="M814" s="186"/>
      <c r="N814" s="186"/>
      <c r="O814" s="186"/>
      <c r="P814" s="186"/>
      <c r="Q814" s="186"/>
      <c r="R814" s="186"/>
      <c r="S814" s="186"/>
      <c r="T814" s="186"/>
      <c r="U814" s="186"/>
      <c r="V814" s="186"/>
      <c r="W814" s="186"/>
      <c r="X814" s="186"/>
      <c r="Y814" s="186"/>
      <c r="Z814" s="186"/>
    </row>
    <row r="815" spans="1:26" ht="12.75" customHeight="1" x14ac:dyDescent="0.25">
      <c r="A815" s="186"/>
      <c r="B815" s="186"/>
      <c r="C815" s="186"/>
      <c r="D815" s="186"/>
      <c r="E815" s="186"/>
      <c r="F815" s="186"/>
      <c r="G815" s="186"/>
      <c r="H815" s="186"/>
      <c r="I815" s="186"/>
      <c r="J815" s="186"/>
      <c r="K815" s="186"/>
      <c r="L815" s="186"/>
      <c r="M815" s="186"/>
      <c r="N815" s="186"/>
      <c r="O815" s="186"/>
      <c r="P815" s="186"/>
      <c r="Q815" s="186"/>
      <c r="R815" s="186"/>
      <c r="S815" s="186"/>
      <c r="T815" s="186"/>
      <c r="U815" s="186"/>
      <c r="V815" s="186"/>
      <c r="W815" s="186"/>
      <c r="X815" s="186"/>
      <c r="Y815" s="186"/>
      <c r="Z815" s="186"/>
    </row>
    <row r="816" spans="1:26" ht="12.75" customHeight="1" x14ac:dyDescent="0.25">
      <c r="A816" s="186"/>
      <c r="B816" s="186"/>
      <c r="C816" s="186"/>
      <c r="D816" s="186"/>
      <c r="E816" s="186"/>
      <c r="F816" s="186"/>
      <c r="G816" s="186"/>
      <c r="H816" s="186"/>
      <c r="I816" s="186"/>
      <c r="J816" s="186"/>
      <c r="K816" s="186"/>
      <c r="L816" s="186"/>
      <c r="M816" s="186"/>
      <c r="N816" s="186"/>
      <c r="O816" s="186"/>
      <c r="P816" s="186"/>
      <c r="Q816" s="186"/>
      <c r="R816" s="186"/>
      <c r="S816" s="186"/>
      <c r="T816" s="186"/>
      <c r="U816" s="186"/>
      <c r="V816" s="186"/>
      <c r="W816" s="186"/>
      <c r="X816" s="186"/>
      <c r="Y816" s="186"/>
      <c r="Z816" s="186"/>
    </row>
    <row r="817" spans="1:26" ht="12.75" customHeight="1" x14ac:dyDescent="0.25">
      <c r="A817" s="186"/>
      <c r="B817" s="186"/>
      <c r="C817" s="186"/>
      <c r="D817" s="186"/>
      <c r="E817" s="186"/>
      <c r="F817" s="186"/>
      <c r="G817" s="186"/>
      <c r="H817" s="186"/>
      <c r="I817" s="186"/>
      <c r="J817" s="186"/>
      <c r="K817" s="186"/>
      <c r="L817" s="186"/>
      <c r="M817" s="186"/>
      <c r="N817" s="186"/>
      <c r="O817" s="186"/>
      <c r="P817" s="186"/>
      <c r="Q817" s="186"/>
      <c r="R817" s="186"/>
      <c r="S817" s="186"/>
      <c r="T817" s="186"/>
      <c r="U817" s="186"/>
      <c r="V817" s="186"/>
      <c r="W817" s="186"/>
      <c r="X817" s="186"/>
      <c r="Y817" s="186"/>
      <c r="Z817" s="186"/>
    </row>
    <row r="818" spans="1:26" ht="12.75" customHeight="1" x14ac:dyDescent="0.25">
      <c r="A818" s="186"/>
      <c r="B818" s="186"/>
      <c r="C818" s="186"/>
      <c r="D818" s="186"/>
      <c r="E818" s="186"/>
      <c r="F818" s="186"/>
      <c r="G818" s="186"/>
      <c r="H818" s="186"/>
      <c r="I818" s="186"/>
      <c r="J818" s="186"/>
      <c r="K818" s="186"/>
      <c r="L818" s="186"/>
      <c r="M818" s="186"/>
      <c r="N818" s="186"/>
      <c r="O818" s="186"/>
      <c r="P818" s="186"/>
      <c r="Q818" s="186"/>
      <c r="R818" s="186"/>
      <c r="S818" s="186"/>
      <c r="T818" s="186"/>
      <c r="U818" s="186"/>
      <c r="V818" s="186"/>
      <c r="W818" s="186"/>
      <c r="X818" s="186"/>
      <c r="Y818" s="186"/>
      <c r="Z818" s="186"/>
    </row>
    <row r="819" spans="1:26" ht="12.75" customHeight="1" x14ac:dyDescent="0.25">
      <c r="A819" s="186"/>
      <c r="B819" s="186"/>
      <c r="C819" s="186"/>
      <c r="D819" s="186"/>
      <c r="E819" s="186"/>
      <c r="F819" s="186"/>
      <c r="G819" s="186"/>
      <c r="H819" s="186"/>
      <c r="I819" s="186"/>
      <c r="J819" s="186"/>
      <c r="K819" s="186"/>
      <c r="L819" s="186"/>
      <c r="M819" s="186"/>
      <c r="N819" s="186"/>
      <c r="O819" s="186"/>
      <c r="P819" s="186"/>
      <c r="Q819" s="186"/>
      <c r="R819" s="186"/>
      <c r="S819" s="186"/>
      <c r="T819" s="186"/>
      <c r="U819" s="186"/>
      <c r="V819" s="186"/>
      <c r="W819" s="186"/>
      <c r="X819" s="186"/>
      <c r="Y819" s="186"/>
      <c r="Z819" s="186"/>
    </row>
    <row r="820" spans="1:26" ht="12.75" customHeight="1" x14ac:dyDescent="0.25">
      <c r="A820" s="186"/>
      <c r="B820" s="186"/>
      <c r="C820" s="186"/>
      <c r="D820" s="186"/>
      <c r="E820" s="186"/>
      <c r="F820" s="186"/>
      <c r="G820" s="186"/>
      <c r="H820" s="186"/>
      <c r="I820" s="186"/>
      <c r="J820" s="186"/>
      <c r="K820" s="186"/>
      <c r="L820" s="186"/>
      <c r="M820" s="186"/>
      <c r="N820" s="186"/>
      <c r="O820" s="186"/>
      <c r="P820" s="186"/>
      <c r="Q820" s="186"/>
      <c r="R820" s="186"/>
      <c r="S820" s="186"/>
      <c r="T820" s="186"/>
      <c r="U820" s="186"/>
      <c r="V820" s="186"/>
      <c r="W820" s="186"/>
      <c r="X820" s="186"/>
      <c r="Y820" s="186"/>
      <c r="Z820" s="186"/>
    </row>
    <row r="821" spans="1:26" ht="12.75" customHeight="1" x14ac:dyDescent="0.25">
      <c r="A821" s="186"/>
      <c r="B821" s="186"/>
      <c r="C821" s="186"/>
      <c r="D821" s="186"/>
      <c r="E821" s="186"/>
      <c r="F821" s="186"/>
      <c r="G821" s="186"/>
      <c r="H821" s="186"/>
      <c r="I821" s="186"/>
      <c r="J821" s="186"/>
      <c r="K821" s="186"/>
      <c r="L821" s="186"/>
      <c r="M821" s="186"/>
      <c r="N821" s="186"/>
      <c r="O821" s="186"/>
      <c r="P821" s="186"/>
      <c r="Q821" s="186"/>
      <c r="R821" s="186"/>
      <c r="S821" s="186"/>
      <c r="T821" s="186"/>
      <c r="U821" s="186"/>
      <c r="V821" s="186"/>
      <c r="W821" s="186"/>
      <c r="X821" s="186"/>
      <c r="Y821" s="186"/>
      <c r="Z821" s="186"/>
    </row>
    <row r="822" spans="1:26" ht="12.75" customHeight="1" x14ac:dyDescent="0.25">
      <c r="A822" s="186"/>
      <c r="B822" s="186"/>
      <c r="C822" s="186"/>
      <c r="D822" s="186"/>
      <c r="E822" s="186"/>
      <c r="F822" s="186"/>
      <c r="G822" s="186"/>
      <c r="H822" s="186"/>
      <c r="I822" s="186"/>
      <c r="J822" s="186"/>
      <c r="K822" s="186"/>
      <c r="L822" s="186"/>
      <c r="M822" s="186"/>
      <c r="N822" s="186"/>
      <c r="O822" s="186"/>
      <c r="P822" s="186"/>
      <c r="Q822" s="186"/>
      <c r="R822" s="186"/>
      <c r="S822" s="186"/>
      <c r="T822" s="186"/>
      <c r="U822" s="186"/>
      <c r="V822" s="186"/>
      <c r="W822" s="186"/>
      <c r="X822" s="186"/>
      <c r="Y822" s="186"/>
      <c r="Z822" s="186"/>
    </row>
    <row r="823" spans="1:26" ht="12.75" customHeight="1" x14ac:dyDescent="0.25">
      <c r="A823" s="186"/>
      <c r="B823" s="186"/>
      <c r="C823" s="186"/>
      <c r="D823" s="186"/>
      <c r="E823" s="186"/>
      <c r="F823" s="186"/>
      <c r="G823" s="186"/>
      <c r="H823" s="186"/>
      <c r="I823" s="186"/>
      <c r="J823" s="186"/>
      <c r="K823" s="186"/>
      <c r="L823" s="186"/>
      <c r="M823" s="186"/>
      <c r="N823" s="186"/>
      <c r="O823" s="186"/>
      <c r="P823" s="186"/>
      <c r="Q823" s="186"/>
      <c r="R823" s="186"/>
      <c r="S823" s="186"/>
      <c r="T823" s="186"/>
      <c r="U823" s="186"/>
      <c r="V823" s="186"/>
      <c r="W823" s="186"/>
      <c r="X823" s="186"/>
      <c r="Y823" s="186"/>
      <c r="Z823" s="186"/>
    </row>
    <row r="824" spans="1:26" ht="12.75" customHeight="1" x14ac:dyDescent="0.25">
      <c r="A824" s="186"/>
      <c r="B824" s="186"/>
      <c r="C824" s="186"/>
      <c r="D824" s="186"/>
      <c r="E824" s="186"/>
      <c r="F824" s="186"/>
      <c r="G824" s="186"/>
      <c r="H824" s="186"/>
      <c r="I824" s="186"/>
      <c r="J824" s="186"/>
      <c r="K824" s="186"/>
      <c r="L824" s="186"/>
      <c r="M824" s="186"/>
      <c r="N824" s="186"/>
      <c r="O824" s="186"/>
      <c r="P824" s="186"/>
      <c r="Q824" s="186"/>
      <c r="R824" s="186"/>
      <c r="S824" s="186"/>
      <c r="T824" s="186"/>
      <c r="U824" s="186"/>
      <c r="V824" s="186"/>
      <c r="W824" s="186"/>
      <c r="X824" s="186"/>
      <c r="Y824" s="186"/>
      <c r="Z824" s="186"/>
    </row>
    <row r="825" spans="1:26" ht="12.75" customHeight="1" x14ac:dyDescent="0.25">
      <c r="A825" s="186"/>
      <c r="B825" s="186"/>
      <c r="C825" s="186"/>
      <c r="D825" s="186"/>
      <c r="E825" s="186"/>
      <c r="F825" s="186"/>
      <c r="G825" s="186"/>
      <c r="H825" s="186"/>
      <c r="I825" s="186"/>
      <c r="J825" s="186"/>
      <c r="K825" s="186"/>
      <c r="L825" s="186"/>
      <c r="M825" s="186"/>
      <c r="N825" s="186"/>
      <c r="O825" s="186"/>
      <c r="P825" s="186"/>
      <c r="Q825" s="186"/>
      <c r="R825" s="186"/>
      <c r="S825" s="186"/>
      <c r="T825" s="186"/>
      <c r="U825" s="186"/>
      <c r="V825" s="186"/>
      <c r="W825" s="186"/>
      <c r="X825" s="186"/>
      <c r="Y825" s="186"/>
      <c r="Z825" s="186"/>
    </row>
    <row r="826" spans="1:26" ht="12.75" customHeight="1" x14ac:dyDescent="0.25">
      <c r="A826" s="186"/>
      <c r="B826" s="186"/>
      <c r="C826" s="186"/>
      <c r="D826" s="186"/>
      <c r="E826" s="186"/>
      <c r="F826" s="186"/>
      <c r="G826" s="186"/>
      <c r="H826" s="186"/>
      <c r="I826" s="186"/>
      <c r="J826" s="186"/>
      <c r="K826" s="186"/>
      <c r="L826" s="186"/>
      <c r="M826" s="186"/>
      <c r="N826" s="186"/>
      <c r="O826" s="186"/>
      <c r="P826" s="186"/>
      <c r="Q826" s="186"/>
      <c r="R826" s="186"/>
      <c r="S826" s="186"/>
      <c r="T826" s="186"/>
      <c r="U826" s="186"/>
      <c r="V826" s="186"/>
      <c r="W826" s="186"/>
      <c r="X826" s="186"/>
      <c r="Y826" s="186"/>
      <c r="Z826" s="186"/>
    </row>
    <row r="827" spans="1:26" ht="12.75" customHeight="1" x14ac:dyDescent="0.25">
      <c r="A827" s="186"/>
      <c r="B827" s="186"/>
      <c r="C827" s="186"/>
      <c r="D827" s="186"/>
      <c r="E827" s="186"/>
      <c r="F827" s="186"/>
      <c r="G827" s="186"/>
      <c r="H827" s="186"/>
      <c r="I827" s="186"/>
      <c r="J827" s="186"/>
      <c r="K827" s="186"/>
      <c r="L827" s="186"/>
      <c r="M827" s="186"/>
      <c r="N827" s="186"/>
      <c r="O827" s="186"/>
      <c r="P827" s="186"/>
      <c r="Q827" s="186"/>
      <c r="R827" s="186"/>
      <c r="S827" s="186"/>
      <c r="T827" s="186"/>
      <c r="U827" s="186"/>
      <c r="V827" s="186"/>
      <c r="W827" s="186"/>
      <c r="X827" s="186"/>
      <c r="Y827" s="186"/>
      <c r="Z827" s="186"/>
    </row>
    <row r="828" spans="1:26" ht="12.75" customHeight="1" x14ac:dyDescent="0.25">
      <c r="A828" s="186"/>
      <c r="B828" s="186"/>
      <c r="C828" s="186"/>
      <c r="D828" s="186"/>
      <c r="E828" s="186"/>
      <c r="F828" s="186"/>
      <c r="G828" s="186"/>
      <c r="H828" s="186"/>
      <c r="I828" s="186"/>
      <c r="J828" s="186"/>
      <c r="K828" s="186"/>
      <c r="L828" s="186"/>
      <c r="M828" s="186"/>
      <c r="N828" s="186"/>
      <c r="O828" s="186"/>
      <c r="P828" s="186"/>
      <c r="Q828" s="186"/>
      <c r="R828" s="186"/>
      <c r="S828" s="186"/>
      <c r="T828" s="186"/>
      <c r="U828" s="186"/>
      <c r="V828" s="186"/>
      <c r="W828" s="186"/>
      <c r="X828" s="186"/>
      <c r="Y828" s="186"/>
      <c r="Z828" s="186"/>
    </row>
    <row r="829" spans="1:26" ht="12.75" customHeight="1" x14ac:dyDescent="0.25">
      <c r="A829" s="186"/>
      <c r="B829" s="186"/>
      <c r="C829" s="186"/>
      <c r="D829" s="186"/>
      <c r="E829" s="186"/>
      <c r="F829" s="186"/>
      <c r="G829" s="186"/>
      <c r="H829" s="186"/>
      <c r="I829" s="186"/>
      <c r="J829" s="186"/>
      <c r="K829" s="186"/>
      <c r="L829" s="186"/>
      <c r="M829" s="186"/>
      <c r="N829" s="186"/>
      <c r="O829" s="186"/>
      <c r="P829" s="186"/>
      <c r="Q829" s="186"/>
      <c r="R829" s="186"/>
      <c r="S829" s="186"/>
      <c r="T829" s="186"/>
      <c r="U829" s="186"/>
      <c r="V829" s="186"/>
      <c r="W829" s="186"/>
      <c r="X829" s="186"/>
      <c r="Y829" s="186"/>
      <c r="Z829" s="186"/>
    </row>
    <row r="830" spans="1:26" ht="12.75" customHeight="1" x14ac:dyDescent="0.25">
      <c r="A830" s="186"/>
      <c r="B830" s="186"/>
      <c r="C830" s="186"/>
      <c r="D830" s="186"/>
      <c r="E830" s="186"/>
      <c r="F830" s="186"/>
      <c r="G830" s="186"/>
      <c r="H830" s="186"/>
      <c r="I830" s="186"/>
      <c r="J830" s="186"/>
      <c r="K830" s="186"/>
      <c r="L830" s="186"/>
      <c r="M830" s="186"/>
      <c r="N830" s="186"/>
      <c r="O830" s="186"/>
      <c r="P830" s="186"/>
      <c r="Q830" s="186"/>
      <c r="R830" s="186"/>
      <c r="S830" s="186"/>
      <c r="T830" s="186"/>
      <c r="U830" s="186"/>
      <c r="V830" s="186"/>
      <c r="W830" s="186"/>
      <c r="X830" s="186"/>
      <c r="Y830" s="186"/>
      <c r="Z830" s="186"/>
    </row>
    <row r="831" spans="1:26" ht="12.75" customHeight="1" x14ac:dyDescent="0.25">
      <c r="A831" s="186"/>
      <c r="B831" s="186"/>
      <c r="C831" s="186"/>
      <c r="D831" s="186"/>
      <c r="E831" s="186"/>
      <c r="F831" s="186"/>
      <c r="G831" s="186"/>
      <c r="H831" s="186"/>
      <c r="I831" s="186"/>
      <c r="J831" s="186"/>
      <c r="K831" s="186"/>
      <c r="L831" s="186"/>
      <c r="M831" s="186"/>
      <c r="N831" s="186"/>
      <c r="O831" s="186"/>
      <c r="P831" s="186"/>
      <c r="Q831" s="186"/>
      <c r="R831" s="186"/>
      <c r="S831" s="186"/>
      <c r="T831" s="186"/>
      <c r="U831" s="186"/>
      <c r="V831" s="186"/>
      <c r="W831" s="186"/>
      <c r="X831" s="186"/>
      <c r="Y831" s="186"/>
      <c r="Z831" s="186"/>
    </row>
    <row r="832" spans="1:26" ht="12.75" customHeight="1" x14ac:dyDescent="0.25">
      <c r="A832" s="186"/>
      <c r="B832" s="186"/>
      <c r="C832" s="186"/>
      <c r="D832" s="186"/>
      <c r="E832" s="186"/>
      <c r="F832" s="186"/>
      <c r="G832" s="186"/>
      <c r="H832" s="186"/>
      <c r="I832" s="186"/>
      <c r="J832" s="186"/>
      <c r="K832" s="186"/>
      <c r="L832" s="186"/>
      <c r="M832" s="186"/>
      <c r="N832" s="186"/>
      <c r="O832" s="186"/>
      <c r="P832" s="186"/>
      <c r="Q832" s="186"/>
      <c r="R832" s="186"/>
      <c r="S832" s="186"/>
      <c r="T832" s="186"/>
      <c r="U832" s="186"/>
      <c r="V832" s="186"/>
      <c r="W832" s="186"/>
      <c r="X832" s="186"/>
      <c r="Y832" s="186"/>
      <c r="Z832" s="186"/>
    </row>
    <row r="833" spans="1:26" ht="12.75" customHeight="1" x14ac:dyDescent="0.25">
      <c r="A833" s="186"/>
      <c r="B833" s="186"/>
      <c r="C833" s="186"/>
      <c r="D833" s="186"/>
      <c r="E833" s="186"/>
      <c r="F833" s="186"/>
      <c r="G833" s="186"/>
      <c r="H833" s="186"/>
      <c r="I833" s="186"/>
      <c r="J833" s="186"/>
      <c r="K833" s="186"/>
      <c r="L833" s="186"/>
      <c r="M833" s="186"/>
      <c r="N833" s="186"/>
      <c r="O833" s="186"/>
      <c r="P833" s="186"/>
      <c r="Q833" s="186"/>
      <c r="R833" s="186"/>
      <c r="S833" s="186"/>
      <c r="T833" s="186"/>
      <c r="U833" s="186"/>
      <c r="V833" s="186"/>
      <c r="W833" s="186"/>
      <c r="X833" s="186"/>
      <c r="Y833" s="186"/>
      <c r="Z833" s="186"/>
    </row>
    <row r="834" spans="1:26" ht="12.75" customHeight="1" x14ac:dyDescent="0.25">
      <c r="A834" s="186"/>
      <c r="B834" s="186"/>
      <c r="C834" s="186"/>
      <c r="D834" s="186"/>
      <c r="E834" s="186"/>
      <c r="F834" s="186"/>
      <c r="G834" s="186"/>
      <c r="H834" s="186"/>
      <c r="I834" s="186"/>
      <c r="J834" s="186"/>
      <c r="K834" s="186"/>
      <c r="L834" s="186"/>
      <c r="M834" s="186"/>
      <c r="N834" s="186"/>
      <c r="O834" s="186"/>
      <c r="P834" s="186"/>
      <c r="Q834" s="186"/>
      <c r="R834" s="186"/>
      <c r="S834" s="186"/>
      <c r="T834" s="186"/>
      <c r="U834" s="186"/>
      <c r="V834" s="186"/>
      <c r="W834" s="186"/>
      <c r="X834" s="186"/>
      <c r="Y834" s="186"/>
      <c r="Z834" s="186"/>
    </row>
    <row r="835" spans="1:26" ht="12.75" customHeight="1" x14ac:dyDescent="0.25">
      <c r="A835" s="186"/>
      <c r="B835" s="186"/>
      <c r="C835" s="186"/>
      <c r="D835" s="186"/>
      <c r="E835" s="186"/>
      <c r="F835" s="186"/>
      <c r="G835" s="186"/>
      <c r="H835" s="186"/>
      <c r="I835" s="186"/>
      <c r="J835" s="186"/>
      <c r="K835" s="186"/>
      <c r="L835" s="186"/>
      <c r="M835" s="186"/>
      <c r="N835" s="186"/>
      <c r="O835" s="186"/>
      <c r="P835" s="186"/>
      <c r="Q835" s="186"/>
      <c r="R835" s="186"/>
      <c r="S835" s="186"/>
      <c r="T835" s="186"/>
      <c r="U835" s="186"/>
      <c r="V835" s="186"/>
      <c r="W835" s="186"/>
      <c r="X835" s="186"/>
      <c r="Y835" s="186"/>
      <c r="Z835" s="186"/>
    </row>
    <row r="836" spans="1:26" ht="12.75" customHeight="1" x14ac:dyDescent="0.25">
      <c r="A836" s="186"/>
      <c r="B836" s="186"/>
      <c r="C836" s="186"/>
      <c r="D836" s="186"/>
      <c r="E836" s="186"/>
      <c r="F836" s="186"/>
      <c r="G836" s="186"/>
      <c r="H836" s="186"/>
      <c r="I836" s="186"/>
      <c r="J836" s="186"/>
      <c r="K836" s="186"/>
      <c r="L836" s="186"/>
      <c r="M836" s="186"/>
      <c r="N836" s="186"/>
      <c r="O836" s="186"/>
      <c r="P836" s="186"/>
      <c r="Q836" s="186"/>
      <c r="R836" s="186"/>
      <c r="S836" s="186"/>
      <c r="T836" s="186"/>
      <c r="U836" s="186"/>
      <c r="V836" s="186"/>
      <c r="W836" s="186"/>
      <c r="X836" s="186"/>
      <c r="Y836" s="186"/>
      <c r="Z836" s="186"/>
    </row>
    <row r="837" spans="1:26" ht="12.75" customHeight="1" x14ac:dyDescent="0.25">
      <c r="A837" s="186"/>
      <c r="B837" s="186"/>
      <c r="C837" s="186"/>
      <c r="D837" s="186"/>
      <c r="E837" s="186"/>
      <c r="F837" s="186"/>
      <c r="G837" s="186"/>
      <c r="H837" s="186"/>
      <c r="I837" s="186"/>
      <c r="J837" s="186"/>
      <c r="K837" s="186"/>
      <c r="L837" s="186"/>
      <c r="M837" s="186"/>
      <c r="N837" s="186"/>
      <c r="O837" s="186"/>
      <c r="P837" s="186"/>
      <c r="Q837" s="186"/>
      <c r="R837" s="186"/>
      <c r="S837" s="186"/>
      <c r="T837" s="186"/>
      <c r="U837" s="186"/>
      <c r="V837" s="186"/>
      <c r="W837" s="186"/>
      <c r="X837" s="186"/>
      <c r="Y837" s="186"/>
      <c r="Z837" s="186"/>
    </row>
    <row r="838" spans="1:26" ht="12.75" customHeight="1" x14ac:dyDescent="0.25">
      <c r="A838" s="186"/>
      <c r="B838" s="186"/>
      <c r="C838" s="186"/>
      <c r="D838" s="186"/>
      <c r="E838" s="186"/>
      <c r="F838" s="186"/>
      <c r="G838" s="186"/>
      <c r="H838" s="186"/>
      <c r="I838" s="186"/>
      <c r="J838" s="186"/>
      <c r="K838" s="186"/>
      <c r="L838" s="186"/>
      <c r="M838" s="186"/>
      <c r="N838" s="186"/>
      <c r="O838" s="186"/>
      <c r="P838" s="186"/>
      <c r="Q838" s="186"/>
      <c r="R838" s="186"/>
      <c r="S838" s="186"/>
      <c r="T838" s="186"/>
      <c r="U838" s="186"/>
      <c r="V838" s="186"/>
      <c r="W838" s="186"/>
      <c r="X838" s="186"/>
      <c r="Y838" s="186"/>
      <c r="Z838" s="186"/>
    </row>
    <row r="839" spans="1:26" ht="12.75" customHeight="1" x14ac:dyDescent="0.25">
      <c r="A839" s="186"/>
      <c r="B839" s="186"/>
      <c r="C839" s="186"/>
      <c r="D839" s="186"/>
      <c r="E839" s="186"/>
      <c r="F839" s="186"/>
      <c r="G839" s="186"/>
      <c r="H839" s="186"/>
      <c r="I839" s="186"/>
      <c r="J839" s="186"/>
      <c r="K839" s="186"/>
      <c r="L839" s="186"/>
      <c r="M839" s="186"/>
      <c r="N839" s="186"/>
      <c r="O839" s="186"/>
      <c r="P839" s="186"/>
      <c r="Q839" s="186"/>
      <c r="R839" s="186"/>
      <c r="S839" s="186"/>
      <c r="T839" s="186"/>
      <c r="U839" s="186"/>
      <c r="V839" s="186"/>
      <c r="W839" s="186"/>
      <c r="X839" s="186"/>
      <c r="Y839" s="186"/>
      <c r="Z839" s="186"/>
    </row>
    <row r="840" spans="1:26" ht="12.75" customHeight="1" x14ac:dyDescent="0.25">
      <c r="A840" s="186"/>
      <c r="B840" s="186"/>
      <c r="C840" s="186"/>
      <c r="D840" s="186"/>
      <c r="E840" s="186"/>
      <c r="F840" s="186"/>
      <c r="G840" s="186"/>
      <c r="H840" s="186"/>
      <c r="I840" s="186"/>
      <c r="J840" s="186"/>
      <c r="K840" s="186"/>
      <c r="L840" s="186"/>
      <c r="M840" s="186"/>
      <c r="N840" s="186"/>
      <c r="O840" s="186"/>
      <c r="P840" s="186"/>
      <c r="Q840" s="186"/>
      <c r="R840" s="186"/>
      <c r="S840" s="186"/>
      <c r="T840" s="186"/>
      <c r="U840" s="186"/>
      <c r="V840" s="186"/>
      <c r="W840" s="186"/>
      <c r="X840" s="186"/>
      <c r="Y840" s="186"/>
      <c r="Z840" s="186"/>
    </row>
    <row r="841" spans="1:26" ht="12.75" customHeight="1" x14ac:dyDescent="0.25">
      <c r="A841" s="186"/>
      <c r="B841" s="186"/>
      <c r="C841" s="186"/>
      <c r="D841" s="186"/>
      <c r="E841" s="186"/>
      <c r="F841" s="186"/>
      <c r="G841" s="186"/>
      <c r="H841" s="186"/>
      <c r="I841" s="186"/>
      <c r="J841" s="186"/>
      <c r="K841" s="186"/>
      <c r="L841" s="186"/>
      <c r="M841" s="186"/>
      <c r="N841" s="186"/>
      <c r="O841" s="186"/>
      <c r="P841" s="186"/>
      <c r="Q841" s="186"/>
      <c r="R841" s="186"/>
      <c r="S841" s="186"/>
      <c r="T841" s="186"/>
      <c r="U841" s="186"/>
      <c r="V841" s="186"/>
      <c r="W841" s="186"/>
      <c r="X841" s="186"/>
      <c r="Y841" s="186"/>
      <c r="Z841" s="186"/>
    </row>
    <row r="842" spans="1:26" ht="12.75" customHeight="1" x14ac:dyDescent="0.25">
      <c r="A842" s="186"/>
      <c r="B842" s="186"/>
      <c r="C842" s="186"/>
      <c r="D842" s="186"/>
      <c r="E842" s="186"/>
      <c r="F842" s="186"/>
      <c r="G842" s="186"/>
      <c r="H842" s="186"/>
      <c r="I842" s="186"/>
      <c r="J842" s="186"/>
      <c r="K842" s="186"/>
      <c r="L842" s="186"/>
      <c r="M842" s="186"/>
      <c r="N842" s="186"/>
      <c r="O842" s="186"/>
      <c r="P842" s="186"/>
      <c r="Q842" s="186"/>
      <c r="R842" s="186"/>
      <c r="S842" s="186"/>
      <c r="T842" s="186"/>
      <c r="U842" s="186"/>
      <c r="V842" s="186"/>
      <c r="W842" s="186"/>
      <c r="X842" s="186"/>
      <c r="Y842" s="186"/>
      <c r="Z842" s="186"/>
    </row>
    <row r="843" spans="1:26" ht="12.75" customHeight="1" x14ac:dyDescent="0.25">
      <c r="A843" s="186"/>
      <c r="B843" s="186"/>
      <c r="C843" s="186"/>
      <c r="D843" s="186"/>
      <c r="E843" s="186"/>
      <c r="F843" s="186"/>
      <c r="G843" s="186"/>
      <c r="H843" s="186"/>
      <c r="I843" s="186"/>
      <c r="J843" s="186"/>
      <c r="K843" s="186"/>
      <c r="L843" s="186"/>
      <c r="M843" s="186"/>
      <c r="N843" s="186"/>
      <c r="O843" s="186"/>
      <c r="P843" s="186"/>
      <c r="Q843" s="186"/>
      <c r="R843" s="186"/>
      <c r="S843" s="186"/>
      <c r="T843" s="186"/>
      <c r="U843" s="186"/>
      <c r="V843" s="186"/>
      <c r="W843" s="186"/>
      <c r="X843" s="186"/>
      <c r="Y843" s="186"/>
      <c r="Z843" s="186"/>
    </row>
    <row r="844" spans="1:26" ht="12.75" customHeight="1" x14ac:dyDescent="0.25">
      <c r="A844" s="186"/>
      <c r="B844" s="186"/>
      <c r="C844" s="186"/>
      <c r="D844" s="186"/>
      <c r="E844" s="186"/>
      <c r="F844" s="186"/>
      <c r="G844" s="186"/>
      <c r="H844" s="186"/>
      <c r="I844" s="186"/>
      <c r="J844" s="186"/>
      <c r="K844" s="186"/>
      <c r="L844" s="186"/>
      <c r="M844" s="186"/>
      <c r="N844" s="186"/>
      <c r="O844" s="186"/>
      <c r="P844" s="186"/>
      <c r="Q844" s="186"/>
      <c r="R844" s="186"/>
      <c r="S844" s="186"/>
      <c r="T844" s="186"/>
      <c r="U844" s="186"/>
      <c r="V844" s="186"/>
      <c r="W844" s="186"/>
      <c r="X844" s="186"/>
      <c r="Y844" s="186"/>
      <c r="Z844" s="186"/>
    </row>
    <row r="845" spans="1:26" ht="12.75" customHeight="1" x14ac:dyDescent="0.25">
      <c r="A845" s="186"/>
      <c r="B845" s="186"/>
      <c r="C845" s="186"/>
      <c r="D845" s="186"/>
      <c r="E845" s="186"/>
      <c r="F845" s="186"/>
      <c r="G845" s="186"/>
      <c r="H845" s="186"/>
      <c r="I845" s="186"/>
      <c r="J845" s="186"/>
      <c r="K845" s="186"/>
      <c r="L845" s="186"/>
      <c r="M845" s="186"/>
      <c r="N845" s="186"/>
      <c r="O845" s="186"/>
      <c r="P845" s="186"/>
      <c r="Q845" s="186"/>
      <c r="R845" s="186"/>
      <c r="S845" s="186"/>
      <c r="T845" s="186"/>
      <c r="U845" s="186"/>
      <c r="V845" s="186"/>
      <c r="W845" s="186"/>
      <c r="X845" s="186"/>
      <c r="Y845" s="186"/>
      <c r="Z845" s="186"/>
    </row>
    <row r="846" spans="1:26" ht="12.75" customHeight="1" x14ac:dyDescent="0.25">
      <c r="A846" s="186"/>
      <c r="B846" s="186"/>
      <c r="C846" s="186"/>
      <c r="D846" s="186"/>
      <c r="E846" s="186"/>
      <c r="F846" s="186"/>
      <c r="G846" s="186"/>
      <c r="H846" s="186"/>
      <c r="I846" s="186"/>
      <c r="J846" s="186"/>
      <c r="K846" s="186"/>
      <c r="L846" s="186"/>
      <c r="M846" s="186"/>
      <c r="N846" s="186"/>
      <c r="O846" s="186"/>
      <c r="P846" s="186"/>
      <c r="Q846" s="186"/>
      <c r="R846" s="186"/>
      <c r="S846" s="186"/>
      <c r="T846" s="186"/>
      <c r="U846" s="186"/>
      <c r="V846" s="186"/>
      <c r="W846" s="186"/>
      <c r="X846" s="186"/>
      <c r="Y846" s="186"/>
      <c r="Z846" s="186"/>
    </row>
    <row r="847" spans="1:26" ht="12.75" customHeight="1" x14ac:dyDescent="0.25">
      <c r="A847" s="186"/>
      <c r="B847" s="186"/>
      <c r="C847" s="186"/>
      <c r="D847" s="186"/>
      <c r="E847" s="186"/>
      <c r="F847" s="186"/>
      <c r="G847" s="186"/>
      <c r="H847" s="186"/>
      <c r="I847" s="186"/>
      <c r="J847" s="186"/>
      <c r="K847" s="186"/>
      <c r="L847" s="186"/>
      <c r="M847" s="186"/>
      <c r="N847" s="186"/>
      <c r="O847" s="186"/>
      <c r="P847" s="186"/>
      <c r="Q847" s="186"/>
      <c r="R847" s="186"/>
      <c r="S847" s="186"/>
      <c r="T847" s="186"/>
      <c r="U847" s="186"/>
      <c r="V847" s="186"/>
      <c r="W847" s="186"/>
      <c r="X847" s="186"/>
      <c r="Y847" s="186"/>
      <c r="Z847" s="186"/>
    </row>
    <row r="848" spans="1:26" ht="12.75" customHeight="1" x14ac:dyDescent="0.25">
      <c r="A848" s="186"/>
      <c r="B848" s="186"/>
      <c r="C848" s="186"/>
      <c r="D848" s="186"/>
      <c r="E848" s="186"/>
      <c r="F848" s="186"/>
      <c r="G848" s="186"/>
      <c r="H848" s="186"/>
      <c r="I848" s="186"/>
      <c r="J848" s="186"/>
      <c r="K848" s="186"/>
      <c r="L848" s="186"/>
      <c r="M848" s="186"/>
      <c r="N848" s="186"/>
      <c r="O848" s="186"/>
      <c r="P848" s="186"/>
      <c r="Q848" s="186"/>
      <c r="R848" s="186"/>
      <c r="S848" s="186"/>
      <c r="T848" s="186"/>
      <c r="U848" s="186"/>
      <c r="V848" s="186"/>
      <c r="W848" s="186"/>
      <c r="X848" s="186"/>
      <c r="Y848" s="186"/>
      <c r="Z848" s="186"/>
    </row>
    <row r="849" spans="1:26" ht="12.75" customHeight="1" x14ac:dyDescent="0.25">
      <c r="A849" s="186"/>
      <c r="B849" s="186"/>
      <c r="C849" s="186"/>
      <c r="D849" s="186"/>
      <c r="E849" s="186"/>
      <c r="F849" s="186"/>
      <c r="G849" s="186"/>
      <c r="H849" s="186"/>
      <c r="I849" s="186"/>
      <c r="J849" s="186"/>
      <c r="K849" s="186"/>
      <c r="L849" s="186"/>
      <c r="M849" s="186"/>
      <c r="N849" s="186"/>
      <c r="O849" s="186"/>
      <c r="P849" s="186"/>
      <c r="Q849" s="186"/>
      <c r="R849" s="186"/>
      <c r="S849" s="186"/>
      <c r="T849" s="186"/>
      <c r="U849" s="186"/>
      <c r="V849" s="186"/>
      <c r="W849" s="186"/>
      <c r="X849" s="186"/>
      <c r="Y849" s="186"/>
      <c r="Z849" s="186"/>
    </row>
    <row r="850" spans="1:26" ht="12.75" customHeight="1" x14ac:dyDescent="0.25">
      <c r="A850" s="186"/>
      <c r="B850" s="186"/>
      <c r="C850" s="186"/>
      <c r="D850" s="186"/>
      <c r="E850" s="186"/>
      <c r="F850" s="186"/>
      <c r="G850" s="186"/>
      <c r="H850" s="186"/>
      <c r="I850" s="186"/>
      <c r="J850" s="186"/>
      <c r="K850" s="186"/>
      <c r="L850" s="186"/>
      <c r="M850" s="186"/>
      <c r="N850" s="186"/>
      <c r="O850" s="186"/>
      <c r="P850" s="186"/>
      <c r="Q850" s="186"/>
      <c r="R850" s="186"/>
      <c r="S850" s="186"/>
      <c r="T850" s="186"/>
      <c r="U850" s="186"/>
      <c r="V850" s="186"/>
      <c r="W850" s="186"/>
      <c r="X850" s="186"/>
      <c r="Y850" s="186"/>
      <c r="Z850" s="186"/>
    </row>
    <row r="851" spans="1:26" ht="12.75" customHeight="1" x14ac:dyDescent="0.25">
      <c r="A851" s="186"/>
      <c r="B851" s="186"/>
      <c r="C851" s="186"/>
      <c r="D851" s="186"/>
      <c r="E851" s="186"/>
      <c r="F851" s="186"/>
      <c r="G851" s="186"/>
      <c r="H851" s="186"/>
      <c r="I851" s="186"/>
      <c r="J851" s="186"/>
      <c r="K851" s="186"/>
      <c r="L851" s="186"/>
      <c r="M851" s="186"/>
      <c r="N851" s="186"/>
      <c r="O851" s="186"/>
      <c r="P851" s="186"/>
      <c r="Q851" s="186"/>
      <c r="R851" s="186"/>
      <c r="S851" s="186"/>
      <c r="T851" s="186"/>
      <c r="U851" s="186"/>
      <c r="V851" s="186"/>
      <c r="W851" s="186"/>
      <c r="X851" s="186"/>
      <c r="Y851" s="186"/>
      <c r="Z851" s="186"/>
    </row>
    <row r="852" spans="1:26" ht="12.75" customHeight="1" x14ac:dyDescent="0.25">
      <c r="A852" s="186"/>
      <c r="B852" s="186"/>
      <c r="C852" s="186"/>
      <c r="D852" s="186"/>
      <c r="E852" s="186"/>
      <c r="F852" s="186"/>
      <c r="G852" s="186"/>
      <c r="H852" s="186"/>
      <c r="I852" s="186"/>
      <c r="J852" s="186"/>
      <c r="K852" s="186"/>
      <c r="L852" s="186"/>
      <c r="M852" s="186"/>
      <c r="N852" s="186"/>
      <c r="O852" s="186"/>
      <c r="P852" s="186"/>
      <c r="Q852" s="186"/>
      <c r="R852" s="186"/>
      <c r="S852" s="186"/>
      <c r="T852" s="186"/>
      <c r="U852" s="186"/>
      <c r="V852" s="186"/>
      <c r="W852" s="186"/>
      <c r="X852" s="186"/>
      <c r="Y852" s="186"/>
      <c r="Z852" s="186"/>
    </row>
    <row r="853" spans="1:26" ht="12.75" customHeight="1" x14ac:dyDescent="0.25">
      <c r="A853" s="186"/>
      <c r="B853" s="186"/>
      <c r="C853" s="186"/>
      <c r="D853" s="186"/>
      <c r="E853" s="186"/>
      <c r="F853" s="186"/>
      <c r="G853" s="186"/>
      <c r="H853" s="186"/>
      <c r="I853" s="186"/>
      <c r="J853" s="186"/>
      <c r="K853" s="186"/>
      <c r="L853" s="186"/>
      <c r="M853" s="186"/>
      <c r="N853" s="186"/>
      <c r="O853" s="186"/>
      <c r="P853" s="186"/>
      <c r="Q853" s="186"/>
      <c r="R853" s="186"/>
      <c r="S853" s="186"/>
      <c r="T853" s="186"/>
      <c r="U853" s="186"/>
      <c r="V853" s="186"/>
      <c r="W853" s="186"/>
      <c r="X853" s="186"/>
      <c r="Y853" s="186"/>
      <c r="Z853" s="186"/>
    </row>
    <row r="854" spans="1:26" ht="12.75" customHeight="1" x14ac:dyDescent="0.25">
      <c r="A854" s="186"/>
      <c r="B854" s="186"/>
      <c r="C854" s="186"/>
      <c r="D854" s="186"/>
      <c r="E854" s="186"/>
      <c r="F854" s="186"/>
      <c r="G854" s="186"/>
      <c r="H854" s="186"/>
      <c r="I854" s="186"/>
      <c r="J854" s="186"/>
      <c r="K854" s="186"/>
      <c r="L854" s="186"/>
      <c r="M854" s="186"/>
      <c r="N854" s="186"/>
      <c r="O854" s="186"/>
      <c r="P854" s="186"/>
      <c r="Q854" s="186"/>
      <c r="R854" s="186"/>
      <c r="S854" s="186"/>
      <c r="T854" s="186"/>
      <c r="U854" s="186"/>
      <c r="V854" s="186"/>
      <c r="W854" s="186"/>
      <c r="X854" s="186"/>
      <c r="Y854" s="186"/>
      <c r="Z854" s="186"/>
    </row>
    <row r="855" spans="1:26" ht="12.75" customHeight="1" x14ac:dyDescent="0.25">
      <c r="A855" s="186"/>
      <c r="B855" s="186"/>
      <c r="C855" s="186"/>
      <c r="D855" s="186"/>
      <c r="E855" s="186"/>
      <c r="F855" s="186"/>
      <c r="G855" s="186"/>
      <c r="H855" s="186"/>
      <c r="I855" s="186"/>
      <c r="J855" s="186"/>
      <c r="K855" s="186"/>
      <c r="L855" s="186"/>
      <c r="M855" s="186"/>
      <c r="N855" s="186"/>
      <c r="O855" s="186"/>
      <c r="P855" s="186"/>
      <c r="Q855" s="186"/>
      <c r="R855" s="186"/>
      <c r="S855" s="186"/>
      <c r="T855" s="186"/>
      <c r="U855" s="186"/>
      <c r="V855" s="186"/>
      <c r="W855" s="186"/>
      <c r="X855" s="186"/>
      <c r="Y855" s="186"/>
      <c r="Z855" s="186"/>
    </row>
    <row r="856" spans="1:26" ht="12.75" customHeight="1" x14ac:dyDescent="0.25">
      <c r="A856" s="186"/>
      <c r="B856" s="186"/>
      <c r="C856" s="186"/>
      <c r="D856" s="186"/>
      <c r="E856" s="186"/>
      <c r="F856" s="186"/>
      <c r="G856" s="186"/>
      <c r="H856" s="186"/>
      <c r="I856" s="186"/>
      <c r="J856" s="186"/>
      <c r="K856" s="186"/>
      <c r="L856" s="186"/>
      <c r="M856" s="186"/>
      <c r="N856" s="186"/>
      <c r="O856" s="186"/>
      <c r="P856" s="186"/>
      <c r="Q856" s="186"/>
      <c r="R856" s="186"/>
      <c r="S856" s="186"/>
      <c r="T856" s="186"/>
      <c r="U856" s="186"/>
      <c r="V856" s="186"/>
      <c r="W856" s="186"/>
      <c r="X856" s="186"/>
      <c r="Y856" s="186"/>
      <c r="Z856" s="186"/>
    </row>
    <row r="857" spans="1:26" ht="12.75" customHeight="1" x14ac:dyDescent="0.25">
      <c r="A857" s="186"/>
      <c r="B857" s="186"/>
      <c r="C857" s="186"/>
      <c r="D857" s="186"/>
      <c r="E857" s="186"/>
      <c r="F857" s="186"/>
      <c r="G857" s="186"/>
      <c r="H857" s="186"/>
      <c r="I857" s="186"/>
      <c r="J857" s="186"/>
      <c r="K857" s="186"/>
      <c r="L857" s="186"/>
      <c r="M857" s="186"/>
      <c r="N857" s="186"/>
      <c r="O857" s="186"/>
      <c r="P857" s="186"/>
      <c r="Q857" s="186"/>
      <c r="R857" s="186"/>
      <c r="S857" s="186"/>
      <c r="T857" s="186"/>
      <c r="U857" s="186"/>
      <c r="V857" s="186"/>
      <c r="W857" s="186"/>
      <c r="X857" s="186"/>
      <c r="Y857" s="186"/>
      <c r="Z857" s="186"/>
    </row>
    <row r="858" spans="1:26" ht="12.75" customHeight="1" x14ac:dyDescent="0.25">
      <c r="A858" s="186"/>
      <c r="B858" s="186"/>
      <c r="C858" s="186"/>
      <c r="D858" s="186"/>
      <c r="E858" s="186"/>
      <c r="F858" s="186"/>
      <c r="G858" s="186"/>
      <c r="H858" s="186"/>
      <c r="I858" s="186"/>
      <c r="J858" s="186"/>
      <c r="K858" s="186"/>
      <c r="L858" s="186"/>
      <c r="M858" s="186"/>
      <c r="N858" s="186"/>
      <c r="O858" s="186"/>
      <c r="P858" s="186"/>
      <c r="Q858" s="186"/>
      <c r="R858" s="186"/>
      <c r="S858" s="186"/>
      <c r="T858" s="186"/>
      <c r="U858" s="186"/>
      <c r="V858" s="186"/>
      <c r="W858" s="186"/>
      <c r="X858" s="186"/>
      <c r="Y858" s="186"/>
      <c r="Z858" s="186"/>
    </row>
    <row r="859" spans="1:26" ht="12.75" customHeight="1" x14ac:dyDescent="0.25">
      <c r="A859" s="186"/>
      <c r="B859" s="186"/>
      <c r="C859" s="186"/>
      <c r="D859" s="186"/>
      <c r="E859" s="186"/>
      <c r="F859" s="186"/>
      <c r="G859" s="186"/>
      <c r="H859" s="186"/>
      <c r="I859" s="186"/>
      <c r="J859" s="186"/>
      <c r="K859" s="186"/>
      <c r="L859" s="186"/>
      <c r="M859" s="186"/>
      <c r="N859" s="186"/>
      <c r="O859" s="186"/>
      <c r="P859" s="186"/>
      <c r="Q859" s="186"/>
      <c r="R859" s="186"/>
      <c r="S859" s="186"/>
      <c r="T859" s="186"/>
      <c r="U859" s="186"/>
      <c r="V859" s="186"/>
      <c r="W859" s="186"/>
      <c r="X859" s="186"/>
      <c r="Y859" s="186"/>
      <c r="Z859" s="186"/>
    </row>
    <row r="860" spans="1:26" ht="12.75" customHeight="1" x14ac:dyDescent="0.25">
      <c r="A860" s="186"/>
      <c r="B860" s="186"/>
      <c r="C860" s="186"/>
      <c r="D860" s="186"/>
      <c r="E860" s="186"/>
      <c r="F860" s="186"/>
      <c r="G860" s="186"/>
      <c r="H860" s="186"/>
      <c r="I860" s="186"/>
      <c r="J860" s="186"/>
      <c r="K860" s="186"/>
      <c r="L860" s="186"/>
      <c r="M860" s="186"/>
      <c r="N860" s="186"/>
      <c r="O860" s="186"/>
      <c r="P860" s="186"/>
      <c r="Q860" s="186"/>
      <c r="R860" s="186"/>
      <c r="S860" s="186"/>
      <c r="T860" s="186"/>
      <c r="U860" s="186"/>
      <c r="V860" s="186"/>
      <c r="W860" s="186"/>
      <c r="X860" s="186"/>
      <c r="Y860" s="186"/>
      <c r="Z860" s="186"/>
    </row>
    <row r="861" spans="1:26" ht="12.75" customHeight="1" x14ac:dyDescent="0.25">
      <c r="A861" s="186"/>
      <c r="B861" s="186"/>
      <c r="C861" s="186"/>
      <c r="D861" s="186"/>
      <c r="E861" s="186"/>
      <c r="F861" s="186"/>
      <c r="G861" s="186"/>
      <c r="H861" s="186"/>
      <c r="I861" s="186"/>
      <c r="J861" s="186"/>
      <c r="K861" s="186"/>
      <c r="L861" s="186"/>
      <c r="M861" s="186"/>
      <c r="N861" s="186"/>
      <c r="O861" s="186"/>
      <c r="P861" s="186"/>
      <c r="Q861" s="186"/>
      <c r="R861" s="186"/>
      <c r="S861" s="186"/>
      <c r="T861" s="186"/>
      <c r="U861" s="186"/>
      <c r="V861" s="186"/>
      <c r="W861" s="186"/>
      <c r="X861" s="186"/>
      <c r="Y861" s="186"/>
      <c r="Z861" s="186"/>
    </row>
    <row r="862" spans="1:26" ht="12.75" customHeight="1" x14ac:dyDescent="0.25">
      <c r="A862" s="186"/>
      <c r="B862" s="186"/>
      <c r="C862" s="186"/>
      <c r="D862" s="186"/>
      <c r="E862" s="186"/>
      <c r="F862" s="186"/>
      <c r="G862" s="186"/>
      <c r="H862" s="186"/>
      <c r="I862" s="186"/>
      <c r="J862" s="186"/>
      <c r="K862" s="186"/>
      <c r="L862" s="186"/>
      <c r="M862" s="186"/>
      <c r="N862" s="186"/>
      <c r="O862" s="186"/>
      <c r="P862" s="186"/>
      <c r="Q862" s="186"/>
      <c r="R862" s="186"/>
      <c r="S862" s="186"/>
      <c r="T862" s="186"/>
      <c r="U862" s="186"/>
      <c r="V862" s="186"/>
      <c r="W862" s="186"/>
      <c r="X862" s="186"/>
      <c r="Y862" s="186"/>
      <c r="Z862" s="186"/>
    </row>
    <row r="863" spans="1:26" ht="12.75" customHeight="1" x14ac:dyDescent="0.25">
      <c r="A863" s="186"/>
      <c r="B863" s="186"/>
      <c r="C863" s="186"/>
      <c r="D863" s="186"/>
      <c r="E863" s="186"/>
      <c r="F863" s="186"/>
      <c r="G863" s="186"/>
      <c r="H863" s="186"/>
      <c r="I863" s="186"/>
      <c r="J863" s="186"/>
      <c r="K863" s="186"/>
      <c r="L863" s="186"/>
      <c r="M863" s="186"/>
      <c r="N863" s="186"/>
      <c r="O863" s="186"/>
      <c r="P863" s="186"/>
      <c r="Q863" s="186"/>
      <c r="R863" s="186"/>
      <c r="S863" s="186"/>
      <c r="T863" s="186"/>
      <c r="U863" s="186"/>
      <c r="V863" s="186"/>
      <c r="W863" s="186"/>
      <c r="X863" s="186"/>
      <c r="Y863" s="186"/>
      <c r="Z863" s="186"/>
    </row>
    <row r="864" spans="1:26" ht="12.75" customHeight="1" x14ac:dyDescent="0.25">
      <c r="A864" s="186"/>
      <c r="B864" s="186"/>
      <c r="C864" s="186"/>
      <c r="D864" s="186"/>
      <c r="E864" s="186"/>
      <c r="F864" s="186"/>
      <c r="G864" s="186"/>
      <c r="H864" s="186"/>
      <c r="I864" s="186"/>
      <c r="J864" s="186"/>
      <c r="K864" s="186"/>
      <c r="L864" s="186"/>
      <c r="M864" s="186"/>
      <c r="N864" s="186"/>
      <c r="O864" s="186"/>
      <c r="P864" s="186"/>
      <c r="Q864" s="186"/>
      <c r="R864" s="186"/>
      <c r="S864" s="186"/>
      <c r="T864" s="186"/>
      <c r="U864" s="186"/>
      <c r="V864" s="186"/>
      <c r="W864" s="186"/>
      <c r="X864" s="186"/>
      <c r="Y864" s="186"/>
      <c r="Z864" s="186"/>
    </row>
    <row r="865" spans="1:26" ht="12.75" customHeight="1" x14ac:dyDescent="0.25">
      <c r="A865" s="186"/>
      <c r="B865" s="186"/>
      <c r="C865" s="186"/>
      <c r="D865" s="186"/>
      <c r="E865" s="186"/>
      <c r="F865" s="186"/>
      <c r="G865" s="186"/>
      <c r="H865" s="186"/>
      <c r="I865" s="186"/>
      <c r="J865" s="186"/>
      <c r="K865" s="186"/>
      <c r="L865" s="186"/>
      <c r="M865" s="186"/>
      <c r="N865" s="186"/>
      <c r="O865" s="186"/>
      <c r="P865" s="186"/>
      <c r="Q865" s="186"/>
      <c r="R865" s="186"/>
      <c r="S865" s="186"/>
      <c r="T865" s="186"/>
      <c r="U865" s="186"/>
      <c r="V865" s="186"/>
      <c r="W865" s="186"/>
      <c r="X865" s="186"/>
      <c r="Y865" s="186"/>
      <c r="Z865" s="186"/>
    </row>
    <row r="866" spans="1:26" ht="12.75" customHeight="1" x14ac:dyDescent="0.25">
      <c r="A866" s="186"/>
      <c r="B866" s="186"/>
      <c r="C866" s="186"/>
      <c r="D866" s="186"/>
      <c r="E866" s="186"/>
      <c r="F866" s="186"/>
      <c r="G866" s="186"/>
      <c r="H866" s="186"/>
      <c r="I866" s="186"/>
      <c r="J866" s="186"/>
      <c r="K866" s="186"/>
      <c r="L866" s="186"/>
      <c r="M866" s="186"/>
      <c r="N866" s="186"/>
      <c r="O866" s="186"/>
      <c r="P866" s="186"/>
      <c r="Q866" s="186"/>
      <c r="R866" s="186"/>
      <c r="S866" s="186"/>
      <c r="T866" s="186"/>
      <c r="U866" s="186"/>
      <c r="V866" s="186"/>
      <c r="W866" s="186"/>
      <c r="X866" s="186"/>
      <c r="Y866" s="186"/>
      <c r="Z866" s="186"/>
    </row>
    <row r="867" spans="1:26" ht="12.75" customHeight="1" x14ac:dyDescent="0.25">
      <c r="A867" s="186"/>
      <c r="B867" s="186"/>
      <c r="C867" s="186"/>
      <c r="D867" s="186"/>
      <c r="E867" s="186"/>
      <c r="F867" s="186"/>
      <c r="G867" s="186"/>
      <c r="H867" s="186"/>
      <c r="I867" s="186"/>
      <c r="J867" s="186"/>
      <c r="K867" s="186"/>
      <c r="L867" s="186"/>
      <c r="M867" s="186"/>
      <c r="N867" s="186"/>
      <c r="O867" s="186"/>
      <c r="P867" s="186"/>
      <c r="Q867" s="186"/>
      <c r="R867" s="186"/>
      <c r="S867" s="186"/>
      <c r="T867" s="186"/>
      <c r="U867" s="186"/>
      <c r="V867" s="186"/>
      <c r="W867" s="186"/>
      <c r="X867" s="186"/>
      <c r="Y867" s="186"/>
      <c r="Z867" s="186"/>
    </row>
    <row r="868" spans="1:26" ht="12.75" customHeight="1" x14ac:dyDescent="0.25">
      <c r="A868" s="186"/>
      <c r="B868" s="186"/>
      <c r="C868" s="186"/>
      <c r="D868" s="186"/>
      <c r="E868" s="186"/>
      <c r="F868" s="186"/>
      <c r="G868" s="186"/>
      <c r="H868" s="186"/>
      <c r="I868" s="186"/>
      <c r="J868" s="186"/>
      <c r="K868" s="186"/>
      <c r="L868" s="186"/>
      <c r="M868" s="186"/>
      <c r="N868" s="186"/>
      <c r="O868" s="186"/>
      <c r="P868" s="186"/>
      <c r="Q868" s="186"/>
      <c r="R868" s="186"/>
      <c r="S868" s="186"/>
      <c r="T868" s="186"/>
      <c r="U868" s="186"/>
      <c r="V868" s="186"/>
      <c r="W868" s="186"/>
      <c r="X868" s="186"/>
      <c r="Y868" s="186"/>
      <c r="Z868" s="186"/>
    </row>
    <row r="869" spans="1:26" ht="12.75" customHeight="1" x14ac:dyDescent="0.25">
      <c r="A869" s="186"/>
      <c r="B869" s="186"/>
      <c r="C869" s="186"/>
      <c r="D869" s="186"/>
      <c r="E869" s="186"/>
      <c r="F869" s="186"/>
      <c r="G869" s="186"/>
      <c r="H869" s="186"/>
      <c r="I869" s="186"/>
      <c r="J869" s="186"/>
      <c r="K869" s="186"/>
      <c r="L869" s="186"/>
      <c r="M869" s="186"/>
      <c r="N869" s="186"/>
      <c r="O869" s="186"/>
      <c r="P869" s="186"/>
      <c r="Q869" s="186"/>
      <c r="R869" s="186"/>
      <c r="S869" s="186"/>
      <c r="T869" s="186"/>
      <c r="U869" s="186"/>
      <c r="V869" s="186"/>
      <c r="W869" s="186"/>
      <c r="X869" s="186"/>
      <c r="Y869" s="186"/>
      <c r="Z869" s="186"/>
    </row>
    <row r="870" spans="1:26" ht="12.75" customHeight="1" x14ac:dyDescent="0.25">
      <c r="A870" s="186"/>
      <c r="B870" s="186"/>
      <c r="C870" s="186"/>
      <c r="D870" s="186"/>
      <c r="E870" s="186"/>
      <c r="F870" s="186"/>
      <c r="G870" s="186"/>
      <c r="H870" s="186"/>
      <c r="I870" s="186"/>
      <c r="J870" s="186"/>
      <c r="K870" s="186"/>
      <c r="L870" s="186"/>
      <c r="M870" s="186"/>
      <c r="N870" s="186"/>
      <c r="O870" s="186"/>
      <c r="P870" s="186"/>
      <c r="Q870" s="186"/>
      <c r="R870" s="186"/>
      <c r="S870" s="186"/>
      <c r="T870" s="186"/>
      <c r="U870" s="186"/>
      <c r="V870" s="186"/>
      <c r="W870" s="186"/>
      <c r="X870" s="186"/>
      <c r="Y870" s="186"/>
      <c r="Z870" s="186"/>
    </row>
    <row r="871" spans="1:26" ht="12.75" customHeight="1" x14ac:dyDescent="0.25">
      <c r="A871" s="186"/>
      <c r="B871" s="186"/>
      <c r="C871" s="186"/>
      <c r="D871" s="186"/>
      <c r="E871" s="186"/>
      <c r="F871" s="186"/>
      <c r="G871" s="186"/>
      <c r="H871" s="186"/>
      <c r="I871" s="186"/>
      <c r="J871" s="186"/>
      <c r="K871" s="186"/>
      <c r="L871" s="186"/>
      <c r="M871" s="186"/>
      <c r="N871" s="186"/>
      <c r="O871" s="186"/>
      <c r="P871" s="186"/>
      <c r="Q871" s="186"/>
      <c r="R871" s="186"/>
      <c r="S871" s="186"/>
      <c r="T871" s="186"/>
      <c r="U871" s="186"/>
      <c r="V871" s="186"/>
      <c r="W871" s="186"/>
      <c r="X871" s="186"/>
      <c r="Y871" s="186"/>
      <c r="Z871" s="186"/>
    </row>
    <row r="872" spans="1:26" ht="12.75" customHeight="1" x14ac:dyDescent="0.25">
      <c r="A872" s="186"/>
      <c r="B872" s="186"/>
      <c r="C872" s="186"/>
      <c r="D872" s="186"/>
      <c r="E872" s="186"/>
      <c r="F872" s="186"/>
      <c r="G872" s="186"/>
      <c r="H872" s="186"/>
      <c r="I872" s="186"/>
      <c r="J872" s="186"/>
      <c r="K872" s="186"/>
      <c r="L872" s="186"/>
      <c r="M872" s="186"/>
      <c r="N872" s="186"/>
      <c r="O872" s="186"/>
      <c r="P872" s="186"/>
      <c r="Q872" s="186"/>
      <c r="R872" s="186"/>
      <c r="S872" s="186"/>
      <c r="T872" s="186"/>
      <c r="U872" s="186"/>
      <c r="V872" s="186"/>
      <c r="W872" s="186"/>
      <c r="X872" s="186"/>
      <c r="Y872" s="186"/>
      <c r="Z872" s="186"/>
    </row>
    <row r="873" spans="1:26" ht="12.75" customHeight="1" x14ac:dyDescent="0.25">
      <c r="A873" s="186"/>
      <c r="B873" s="186"/>
      <c r="C873" s="186"/>
      <c r="D873" s="186"/>
      <c r="E873" s="186"/>
      <c r="F873" s="186"/>
      <c r="G873" s="186"/>
      <c r="H873" s="186"/>
      <c r="I873" s="186"/>
      <c r="J873" s="186"/>
      <c r="K873" s="186"/>
      <c r="L873" s="186"/>
      <c r="M873" s="186"/>
      <c r="N873" s="186"/>
      <c r="O873" s="186"/>
      <c r="P873" s="186"/>
      <c r="Q873" s="186"/>
      <c r="R873" s="186"/>
      <c r="S873" s="186"/>
      <c r="T873" s="186"/>
      <c r="U873" s="186"/>
      <c r="V873" s="186"/>
      <c r="W873" s="186"/>
      <c r="X873" s="186"/>
      <c r="Y873" s="186"/>
      <c r="Z873" s="186"/>
    </row>
    <row r="874" spans="1:26" ht="12.75" customHeight="1" x14ac:dyDescent="0.25">
      <c r="A874" s="186"/>
      <c r="B874" s="186"/>
      <c r="C874" s="186"/>
      <c r="D874" s="186"/>
      <c r="E874" s="186"/>
      <c r="F874" s="186"/>
      <c r="G874" s="186"/>
      <c r="H874" s="186"/>
      <c r="I874" s="186"/>
      <c r="J874" s="186"/>
      <c r="K874" s="186"/>
      <c r="L874" s="186"/>
      <c r="M874" s="186"/>
      <c r="N874" s="186"/>
      <c r="O874" s="186"/>
      <c r="P874" s="186"/>
      <c r="Q874" s="186"/>
      <c r="R874" s="186"/>
      <c r="S874" s="186"/>
      <c r="T874" s="186"/>
      <c r="U874" s="186"/>
      <c r="V874" s="186"/>
      <c r="W874" s="186"/>
      <c r="X874" s="186"/>
      <c r="Y874" s="186"/>
      <c r="Z874" s="186"/>
    </row>
    <row r="875" spans="1:26" ht="12.75" customHeight="1" x14ac:dyDescent="0.25">
      <c r="A875" s="186"/>
      <c r="B875" s="186"/>
      <c r="C875" s="186"/>
      <c r="D875" s="186"/>
      <c r="E875" s="186"/>
      <c r="F875" s="186"/>
      <c r="G875" s="186"/>
      <c r="H875" s="186"/>
      <c r="I875" s="186"/>
      <c r="J875" s="186"/>
      <c r="K875" s="186"/>
      <c r="L875" s="186"/>
      <c r="M875" s="186"/>
      <c r="N875" s="186"/>
      <c r="O875" s="186"/>
      <c r="P875" s="186"/>
      <c r="Q875" s="186"/>
      <c r="R875" s="186"/>
      <c r="S875" s="186"/>
      <c r="T875" s="186"/>
      <c r="U875" s="186"/>
      <c r="V875" s="186"/>
      <c r="W875" s="186"/>
      <c r="X875" s="186"/>
      <c r="Y875" s="186"/>
      <c r="Z875" s="186"/>
    </row>
    <row r="876" spans="1:26" ht="12.75" customHeight="1" x14ac:dyDescent="0.25">
      <c r="A876" s="186"/>
      <c r="B876" s="186"/>
      <c r="C876" s="186"/>
      <c r="D876" s="186"/>
      <c r="E876" s="186"/>
      <c r="F876" s="186"/>
      <c r="G876" s="186"/>
      <c r="H876" s="186"/>
      <c r="I876" s="186"/>
      <c r="J876" s="186"/>
      <c r="K876" s="186"/>
      <c r="L876" s="186"/>
      <c r="M876" s="186"/>
      <c r="N876" s="186"/>
      <c r="O876" s="186"/>
      <c r="P876" s="186"/>
      <c r="Q876" s="186"/>
      <c r="R876" s="186"/>
      <c r="S876" s="186"/>
      <c r="T876" s="186"/>
      <c r="U876" s="186"/>
      <c r="V876" s="186"/>
      <c r="W876" s="186"/>
      <c r="X876" s="186"/>
      <c r="Y876" s="186"/>
      <c r="Z876" s="186"/>
    </row>
    <row r="877" spans="1:26" ht="12.75" customHeight="1" x14ac:dyDescent="0.25">
      <c r="A877" s="186"/>
      <c r="B877" s="186"/>
      <c r="C877" s="186"/>
      <c r="D877" s="186"/>
      <c r="E877" s="186"/>
      <c r="F877" s="186"/>
      <c r="G877" s="186"/>
      <c r="H877" s="186"/>
      <c r="I877" s="186"/>
      <c r="J877" s="186"/>
      <c r="K877" s="186"/>
      <c r="L877" s="186"/>
      <c r="M877" s="186"/>
      <c r="N877" s="186"/>
      <c r="O877" s="186"/>
      <c r="P877" s="186"/>
      <c r="Q877" s="186"/>
      <c r="R877" s="186"/>
      <c r="S877" s="186"/>
      <c r="T877" s="186"/>
      <c r="U877" s="186"/>
      <c r="V877" s="186"/>
      <c r="W877" s="186"/>
      <c r="X877" s="186"/>
      <c r="Y877" s="186"/>
      <c r="Z877" s="186"/>
    </row>
    <row r="878" spans="1:26" ht="12.75" customHeight="1" x14ac:dyDescent="0.25">
      <c r="A878" s="186"/>
      <c r="B878" s="186"/>
      <c r="C878" s="186"/>
      <c r="D878" s="186"/>
      <c r="E878" s="186"/>
      <c r="F878" s="186"/>
      <c r="G878" s="186"/>
      <c r="H878" s="186"/>
      <c r="I878" s="186"/>
      <c r="J878" s="186"/>
      <c r="K878" s="186"/>
      <c r="L878" s="186"/>
      <c r="M878" s="186"/>
      <c r="N878" s="186"/>
      <c r="O878" s="186"/>
      <c r="P878" s="186"/>
      <c r="Q878" s="186"/>
      <c r="R878" s="186"/>
      <c r="S878" s="186"/>
      <c r="T878" s="186"/>
      <c r="U878" s="186"/>
      <c r="V878" s="186"/>
      <c r="W878" s="186"/>
      <c r="X878" s="186"/>
      <c r="Y878" s="186"/>
      <c r="Z878" s="186"/>
    </row>
    <row r="879" spans="1:26" ht="12.75" customHeight="1" x14ac:dyDescent="0.25">
      <c r="A879" s="186"/>
      <c r="B879" s="186"/>
      <c r="C879" s="186"/>
      <c r="D879" s="186"/>
      <c r="E879" s="186"/>
      <c r="F879" s="186"/>
      <c r="G879" s="186"/>
      <c r="H879" s="186"/>
      <c r="I879" s="186"/>
      <c r="J879" s="186"/>
      <c r="K879" s="186"/>
      <c r="L879" s="186"/>
      <c r="M879" s="186"/>
      <c r="N879" s="186"/>
      <c r="O879" s="186"/>
      <c r="P879" s="186"/>
      <c r="Q879" s="186"/>
      <c r="R879" s="186"/>
      <c r="S879" s="186"/>
      <c r="T879" s="186"/>
      <c r="U879" s="186"/>
      <c r="V879" s="186"/>
      <c r="W879" s="186"/>
      <c r="X879" s="186"/>
      <c r="Y879" s="186"/>
      <c r="Z879" s="186"/>
    </row>
    <row r="880" spans="1:26" ht="12.75" customHeight="1" x14ac:dyDescent="0.25">
      <c r="A880" s="186"/>
      <c r="B880" s="186"/>
      <c r="C880" s="186"/>
      <c r="D880" s="186"/>
      <c r="E880" s="186"/>
      <c r="F880" s="186"/>
      <c r="G880" s="186"/>
      <c r="H880" s="186"/>
      <c r="I880" s="186"/>
      <c r="J880" s="186"/>
      <c r="K880" s="186"/>
      <c r="L880" s="186"/>
      <c r="M880" s="186"/>
      <c r="N880" s="186"/>
      <c r="O880" s="186"/>
      <c r="P880" s="186"/>
      <c r="Q880" s="186"/>
      <c r="R880" s="186"/>
      <c r="S880" s="186"/>
      <c r="T880" s="186"/>
      <c r="U880" s="186"/>
      <c r="V880" s="186"/>
      <c r="W880" s="186"/>
      <c r="X880" s="186"/>
      <c r="Y880" s="186"/>
      <c r="Z880" s="186"/>
    </row>
    <row r="881" spans="1:26" ht="12.75" customHeight="1" x14ac:dyDescent="0.25">
      <c r="A881" s="186"/>
      <c r="B881" s="186"/>
      <c r="C881" s="186"/>
      <c r="D881" s="186"/>
      <c r="E881" s="186"/>
      <c r="F881" s="186"/>
      <c r="G881" s="186"/>
      <c r="H881" s="186"/>
      <c r="I881" s="186"/>
      <c r="J881" s="186"/>
      <c r="K881" s="186"/>
      <c r="L881" s="186"/>
      <c r="M881" s="186"/>
      <c r="N881" s="186"/>
      <c r="O881" s="186"/>
      <c r="P881" s="186"/>
      <c r="Q881" s="186"/>
      <c r="R881" s="186"/>
      <c r="S881" s="186"/>
      <c r="T881" s="186"/>
      <c r="U881" s="186"/>
      <c r="V881" s="186"/>
      <c r="W881" s="186"/>
      <c r="X881" s="186"/>
      <c r="Y881" s="186"/>
      <c r="Z881" s="186"/>
    </row>
    <row r="882" spans="1:26" ht="12.75" customHeight="1" x14ac:dyDescent="0.25">
      <c r="A882" s="186"/>
      <c r="B882" s="186"/>
      <c r="C882" s="186"/>
      <c r="D882" s="186"/>
      <c r="E882" s="186"/>
      <c r="F882" s="186"/>
      <c r="G882" s="186"/>
      <c r="H882" s="186"/>
      <c r="I882" s="186"/>
      <c r="J882" s="186"/>
      <c r="K882" s="186"/>
      <c r="L882" s="186"/>
      <c r="M882" s="186"/>
      <c r="N882" s="186"/>
      <c r="O882" s="186"/>
      <c r="P882" s="186"/>
      <c r="Q882" s="186"/>
      <c r="R882" s="186"/>
      <c r="S882" s="186"/>
      <c r="T882" s="186"/>
      <c r="U882" s="186"/>
      <c r="V882" s="186"/>
      <c r="W882" s="186"/>
      <c r="X882" s="186"/>
      <c r="Y882" s="186"/>
      <c r="Z882" s="186"/>
    </row>
    <row r="883" spans="1:26" ht="12.75" customHeight="1" x14ac:dyDescent="0.25">
      <c r="A883" s="186"/>
      <c r="B883" s="186"/>
      <c r="C883" s="186"/>
      <c r="D883" s="186"/>
      <c r="E883" s="186"/>
      <c r="F883" s="186"/>
      <c r="G883" s="186"/>
      <c r="H883" s="186"/>
      <c r="I883" s="186"/>
      <c r="J883" s="186"/>
      <c r="K883" s="186"/>
      <c r="L883" s="186"/>
      <c r="M883" s="186"/>
      <c r="N883" s="186"/>
      <c r="O883" s="186"/>
      <c r="P883" s="186"/>
      <c r="Q883" s="186"/>
      <c r="R883" s="186"/>
      <c r="S883" s="186"/>
      <c r="T883" s="186"/>
      <c r="U883" s="186"/>
      <c r="V883" s="186"/>
      <c r="W883" s="186"/>
      <c r="X883" s="186"/>
      <c r="Y883" s="186"/>
      <c r="Z883" s="186"/>
    </row>
    <row r="884" spans="1:26" ht="12.75" customHeight="1" x14ac:dyDescent="0.25">
      <c r="A884" s="186"/>
      <c r="B884" s="186"/>
      <c r="C884" s="186"/>
      <c r="D884" s="186"/>
      <c r="E884" s="186"/>
      <c r="F884" s="186"/>
      <c r="G884" s="186"/>
      <c r="H884" s="186"/>
      <c r="I884" s="186"/>
      <c r="J884" s="186"/>
      <c r="K884" s="186"/>
      <c r="L884" s="186"/>
      <c r="M884" s="186"/>
      <c r="N884" s="186"/>
      <c r="O884" s="186"/>
      <c r="P884" s="186"/>
      <c r="Q884" s="186"/>
      <c r="R884" s="186"/>
      <c r="S884" s="186"/>
      <c r="T884" s="186"/>
      <c r="U884" s="186"/>
      <c r="V884" s="186"/>
      <c r="W884" s="186"/>
      <c r="X884" s="186"/>
      <c r="Y884" s="186"/>
      <c r="Z884" s="186"/>
    </row>
    <row r="885" spans="1:26" ht="12.75" customHeight="1" x14ac:dyDescent="0.25">
      <c r="A885" s="186"/>
      <c r="B885" s="186"/>
      <c r="C885" s="186"/>
      <c r="D885" s="186"/>
      <c r="E885" s="186"/>
      <c r="F885" s="186"/>
      <c r="G885" s="186"/>
      <c r="H885" s="186"/>
      <c r="I885" s="186"/>
      <c r="J885" s="186"/>
      <c r="K885" s="186"/>
      <c r="L885" s="186"/>
      <c r="M885" s="186"/>
      <c r="N885" s="186"/>
      <c r="O885" s="186"/>
      <c r="P885" s="186"/>
      <c r="Q885" s="186"/>
      <c r="R885" s="186"/>
      <c r="S885" s="186"/>
      <c r="T885" s="186"/>
      <c r="U885" s="186"/>
      <c r="V885" s="186"/>
      <c r="W885" s="186"/>
      <c r="X885" s="186"/>
      <c r="Y885" s="186"/>
      <c r="Z885" s="186"/>
    </row>
    <row r="886" spans="1:26" ht="12.75" customHeight="1" x14ac:dyDescent="0.25">
      <c r="A886" s="186"/>
      <c r="B886" s="186"/>
      <c r="C886" s="186"/>
      <c r="D886" s="186"/>
      <c r="E886" s="186"/>
      <c r="F886" s="186"/>
      <c r="G886" s="186"/>
      <c r="H886" s="186"/>
      <c r="I886" s="186"/>
      <c r="J886" s="186"/>
      <c r="K886" s="186"/>
      <c r="L886" s="186"/>
      <c r="M886" s="186"/>
      <c r="N886" s="186"/>
      <c r="O886" s="186"/>
      <c r="P886" s="186"/>
      <c r="Q886" s="186"/>
      <c r="R886" s="186"/>
      <c r="S886" s="186"/>
      <c r="T886" s="186"/>
      <c r="U886" s="186"/>
      <c r="V886" s="186"/>
      <c r="W886" s="186"/>
      <c r="X886" s="186"/>
      <c r="Y886" s="186"/>
      <c r="Z886" s="186"/>
    </row>
    <row r="887" spans="1:26" ht="12.75" customHeight="1" x14ac:dyDescent="0.25">
      <c r="A887" s="186"/>
      <c r="B887" s="186"/>
      <c r="C887" s="186"/>
      <c r="D887" s="186"/>
      <c r="E887" s="186"/>
      <c r="F887" s="186"/>
      <c r="G887" s="186"/>
      <c r="H887" s="186"/>
      <c r="I887" s="186"/>
      <c r="J887" s="186"/>
      <c r="K887" s="186"/>
      <c r="L887" s="186"/>
      <c r="M887" s="186"/>
      <c r="N887" s="186"/>
      <c r="O887" s="186"/>
      <c r="P887" s="186"/>
      <c r="Q887" s="186"/>
      <c r="R887" s="186"/>
      <c r="S887" s="186"/>
      <c r="T887" s="186"/>
      <c r="U887" s="186"/>
      <c r="V887" s="186"/>
      <c r="W887" s="186"/>
      <c r="X887" s="186"/>
      <c r="Y887" s="186"/>
      <c r="Z887" s="186"/>
    </row>
    <row r="888" spans="1:26" ht="12.75" customHeight="1" x14ac:dyDescent="0.25">
      <c r="A888" s="186"/>
      <c r="B888" s="186"/>
      <c r="C888" s="186"/>
      <c r="D888" s="186"/>
      <c r="E888" s="186"/>
      <c r="F888" s="186"/>
      <c r="G888" s="186"/>
      <c r="H888" s="186"/>
      <c r="I888" s="186"/>
      <c r="J888" s="186"/>
      <c r="K888" s="186"/>
      <c r="L888" s="186"/>
      <c r="M888" s="186"/>
      <c r="N888" s="186"/>
      <c r="O888" s="186"/>
      <c r="P888" s="186"/>
      <c r="Q888" s="186"/>
      <c r="R888" s="186"/>
      <c r="S888" s="186"/>
      <c r="T888" s="186"/>
      <c r="U888" s="186"/>
      <c r="V888" s="186"/>
      <c r="W888" s="186"/>
      <c r="X888" s="186"/>
      <c r="Y888" s="186"/>
      <c r="Z888" s="186"/>
    </row>
    <row r="889" spans="1:26" ht="12.75" customHeight="1" x14ac:dyDescent="0.25">
      <c r="A889" s="186"/>
      <c r="B889" s="186"/>
      <c r="C889" s="186"/>
      <c r="D889" s="186"/>
      <c r="E889" s="186"/>
      <c r="F889" s="186"/>
      <c r="G889" s="186"/>
      <c r="H889" s="186"/>
      <c r="I889" s="186"/>
      <c r="J889" s="186"/>
      <c r="K889" s="186"/>
      <c r="L889" s="186"/>
      <c r="M889" s="186"/>
      <c r="N889" s="186"/>
      <c r="O889" s="186"/>
      <c r="P889" s="186"/>
      <c r="Q889" s="186"/>
      <c r="R889" s="186"/>
      <c r="S889" s="186"/>
      <c r="T889" s="186"/>
      <c r="U889" s="186"/>
      <c r="V889" s="186"/>
      <c r="W889" s="186"/>
      <c r="X889" s="186"/>
      <c r="Y889" s="186"/>
      <c r="Z889" s="186"/>
    </row>
    <row r="890" spans="1:26" ht="12.75" customHeight="1" x14ac:dyDescent="0.25">
      <c r="A890" s="186"/>
      <c r="B890" s="186"/>
      <c r="C890" s="186"/>
      <c r="D890" s="186"/>
      <c r="E890" s="186"/>
      <c r="F890" s="186"/>
      <c r="G890" s="186"/>
      <c r="H890" s="186"/>
      <c r="I890" s="186"/>
      <c r="J890" s="186"/>
      <c r="K890" s="186"/>
      <c r="L890" s="186"/>
      <c r="M890" s="186"/>
      <c r="N890" s="186"/>
      <c r="O890" s="186"/>
      <c r="P890" s="186"/>
      <c r="Q890" s="186"/>
      <c r="R890" s="186"/>
      <c r="S890" s="186"/>
      <c r="T890" s="186"/>
      <c r="U890" s="186"/>
      <c r="V890" s="186"/>
      <c r="W890" s="186"/>
      <c r="X890" s="186"/>
      <c r="Y890" s="186"/>
      <c r="Z890" s="186"/>
    </row>
    <row r="891" spans="1:26" ht="12.75" customHeight="1" x14ac:dyDescent="0.25">
      <c r="A891" s="186"/>
      <c r="B891" s="186"/>
      <c r="C891" s="186"/>
      <c r="D891" s="186"/>
      <c r="E891" s="186"/>
      <c r="F891" s="186"/>
      <c r="G891" s="186"/>
      <c r="H891" s="186"/>
      <c r="I891" s="186"/>
      <c r="J891" s="186"/>
      <c r="K891" s="186"/>
      <c r="L891" s="186"/>
      <c r="M891" s="186"/>
      <c r="N891" s="186"/>
      <c r="O891" s="186"/>
      <c r="P891" s="186"/>
      <c r="Q891" s="186"/>
      <c r="R891" s="186"/>
      <c r="S891" s="186"/>
      <c r="T891" s="186"/>
      <c r="U891" s="186"/>
      <c r="V891" s="186"/>
      <c r="W891" s="186"/>
      <c r="X891" s="186"/>
      <c r="Y891" s="186"/>
      <c r="Z891" s="186"/>
    </row>
    <row r="892" spans="1:26" ht="12.75" customHeight="1" x14ac:dyDescent="0.25">
      <c r="A892" s="186"/>
      <c r="B892" s="186"/>
      <c r="C892" s="186"/>
      <c r="D892" s="186"/>
      <c r="E892" s="186"/>
      <c r="F892" s="186"/>
      <c r="G892" s="186"/>
      <c r="H892" s="186"/>
      <c r="I892" s="186"/>
      <c r="J892" s="186"/>
      <c r="K892" s="186"/>
      <c r="L892" s="186"/>
      <c r="M892" s="186"/>
      <c r="N892" s="186"/>
      <c r="O892" s="186"/>
      <c r="P892" s="186"/>
      <c r="Q892" s="186"/>
      <c r="R892" s="186"/>
      <c r="S892" s="186"/>
      <c r="T892" s="186"/>
      <c r="U892" s="186"/>
      <c r="V892" s="186"/>
      <c r="W892" s="186"/>
      <c r="X892" s="186"/>
      <c r="Y892" s="186"/>
      <c r="Z892" s="186"/>
    </row>
    <row r="893" spans="1:26" ht="12.75" customHeight="1" x14ac:dyDescent="0.25">
      <c r="A893" s="186"/>
      <c r="B893" s="186"/>
      <c r="C893" s="186"/>
      <c r="D893" s="186"/>
      <c r="E893" s="186"/>
      <c r="F893" s="186"/>
      <c r="G893" s="186"/>
      <c r="H893" s="186"/>
      <c r="I893" s="186"/>
      <c r="J893" s="186"/>
      <c r="K893" s="186"/>
      <c r="L893" s="186"/>
      <c r="M893" s="186"/>
      <c r="N893" s="186"/>
      <c r="O893" s="186"/>
      <c r="P893" s="186"/>
      <c r="Q893" s="186"/>
      <c r="R893" s="186"/>
      <c r="S893" s="186"/>
      <c r="T893" s="186"/>
      <c r="U893" s="186"/>
      <c r="V893" s="186"/>
      <c r="W893" s="186"/>
      <c r="X893" s="186"/>
      <c r="Y893" s="186"/>
      <c r="Z893" s="186"/>
    </row>
    <row r="894" spans="1:26" ht="12.75" customHeight="1" x14ac:dyDescent="0.25">
      <c r="A894" s="186"/>
      <c r="B894" s="186"/>
      <c r="C894" s="186"/>
      <c r="D894" s="186"/>
      <c r="E894" s="186"/>
      <c r="F894" s="186"/>
      <c r="G894" s="186"/>
      <c r="H894" s="186"/>
      <c r="I894" s="186"/>
      <c r="J894" s="186"/>
      <c r="K894" s="186"/>
      <c r="L894" s="186"/>
      <c r="M894" s="186"/>
      <c r="N894" s="186"/>
      <c r="O894" s="186"/>
      <c r="P894" s="186"/>
      <c r="Q894" s="186"/>
      <c r="R894" s="186"/>
      <c r="S894" s="186"/>
      <c r="T894" s="186"/>
      <c r="U894" s="186"/>
      <c r="V894" s="186"/>
      <c r="W894" s="186"/>
      <c r="X894" s="186"/>
      <c r="Y894" s="186"/>
      <c r="Z894" s="186"/>
    </row>
    <row r="895" spans="1:26" ht="12.75" customHeight="1" x14ac:dyDescent="0.25">
      <c r="A895" s="186"/>
      <c r="B895" s="186"/>
      <c r="C895" s="186"/>
      <c r="D895" s="186"/>
      <c r="E895" s="186"/>
      <c r="F895" s="186"/>
      <c r="G895" s="186"/>
      <c r="H895" s="186"/>
      <c r="I895" s="186"/>
      <c r="J895" s="186"/>
      <c r="K895" s="186"/>
      <c r="L895" s="186"/>
      <c r="M895" s="186"/>
      <c r="N895" s="186"/>
      <c r="O895" s="186"/>
      <c r="P895" s="186"/>
      <c r="Q895" s="186"/>
      <c r="R895" s="186"/>
      <c r="S895" s="186"/>
      <c r="T895" s="186"/>
      <c r="U895" s="186"/>
      <c r="V895" s="186"/>
      <c r="W895" s="186"/>
      <c r="X895" s="186"/>
      <c r="Y895" s="186"/>
      <c r="Z895" s="186"/>
    </row>
    <row r="896" spans="1:26" ht="12.75" customHeight="1" x14ac:dyDescent="0.25">
      <c r="A896" s="186"/>
      <c r="B896" s="186"/>
      <c r="C896" s="186"/>
      <c r="D896" s="186"/>
      <c r="E896" s="186"/>
      <c r="F896" s="186"/>
      <c r="G896" s="186"/>
      <c r="H896" s="186"/>
      <c r="I896" s="186"/>
      <c r="J896" s="186"/>
      <c r="K896" s="186"/>
      <c r="L896" s="186"/>
      <c r="M896" s="186"/>
      <c r="N896" s="186"/>
      <c r="O896" s="186"/>
      <c r="P896" s="186"/>
      <c r="Q896" s="186"/>
      <c r="R896" s="186"/>
      <c r="S896" s="186"/>
      <c r="T896" s="186"/>
      <c r="U896" s="186"/>
      <c r="V896" s="186"/>
      <c r="W896" s="186"/>
      <c r="X896" s="186"/>
      <c r="Y896" s="186"/>
      <c r="Z896" s="186"/>
    </row>
    <row r="897" spans="1:26" ht="12.75" customHeight="1" x14ac:dyDescent="0.25">
      <c r="A897" s="186"/>
      <c r="B897" s="186"/>
      <c r="C897" s="186"/>
      <c r="D897" s="186"/>
      <c r="E897" s="186"/>
      <c r="F897" s="186"/>
      <c r="G897" s="186"/>
      <c r="H897" s="186"/>
      <c r="I897" s="186"/>
      <c r="J897" s="186"/>
      <c r="K897" s="186"/>
      <c r="L897" s="186"/>
      <c r="M897" s="186"/>
      <c r="N897" s="186"/>
      <c r="O897" s="186"/>
      <c r="P897" s="186"/>
      <c r="Q897" s="186"/>
      <c r="R897" s="186"/>
      <c r="S897" s="186"/>
      <c r="T897" s="186"/>
      <c r="U897" s="186"/>
      <c r="V897" s="186"/>
      <c r="W897" s="186"/>
      <c r="X897" s="186"/>
      <c r="Y897" s="186"/>
      <c r="Z897" s="186"/>
    </row>
    <row r="898" spans="1:26" ht="12.75" customHeight="1" x14ac:dyDescent="0.25">
      <c r="A898" s="186"/>
      <c r="B898" s="186"/>
      <c r="C898" s="186"/>
      <c r="D898" s="186"/>
      <c r="E898" s="186"/>
      <c r="F898" s="186"/>
      <c r="G898" s="186"/>
      <c r="H898" s="186"/>
      <c r="I898" s="186"/>
      <c r="J898" s="186"/>
      <c r="K898" s="186"/>
      <c r="L898" s="186"/>
      <c r="M898" s="186"/>
      <c r="N898" s="186"/>
      <c r="O898" s="186"/>
      <c r="P898" s="186"/>
      <c r="Q898" s="186"/>
      <c r="R898" s="186"/>
      <c r="S898" s="186"/>
      <c r="T898" s="186"/>
      <c r="U898" s="186"/>
      <c r="V898" s="186"/>
      <c r="W898" s="186"/>
      <c r="X898" s="186"/>
      <c r="Y898" s="186"/>
      <c r="Z898" s="186"/>
    </row>
    <row r="899" spans="1:26" ht="12.75" customHeight="1" x14ac:dyDescent="0.25">
      <c r="A899" s="186"/>
      <c r="B899" s="186"/>
      <c r="C899" s="186"/>
      <c r="D899" s="186"/>
      <c r="E899" s="186"/>
      <c r="F899" s="186"/>
      <c r="G899" s="186"/>
      <c r="H899" s="186"/>
      <c r="I899" s="186"/>
      <c r="J899" s="186"/>
      <c r="K899" s="186"/>
      <c r="L899" s="186"/>
      <c r="M899" s="186"/>
      <c r="N899" s="186"/>
      <c r="O899" s="186"/>
      <c r="P899" s="186"/>
      <c r="Q899" s="186"/>
      <c r="R899" s="186"/>
      <c r="S899" s="186"/>
      <c r="T899" s="186"/>
      <c r="U899" s="186"/>
      <c r="V899" s="186"/>
      <c r="W899" s="186"/>
      <c r="X899" s="186"/>
      <c r="Y899" s="186"/>
      <c r="Z899" s="186"/>
    </row>
    <row r="900" spans="1:26" ht="12.75" customHeight="1" x14ac:dyDescent="0.25">
      <c r="A900" s="186"/>
      <c r="B900" s="186"/>
      <c r="C900" s="186"/>
      <c r="D900" s="186"/>
      <c r="E900" s="186"/>
      <c r="F900" s="186"/>
      <c r="G900" s="186"/>
      <c r="H900" s="186"/>
      <c r="I900" s="186"/>
      <c r="J900" s="186"/>
      <c r="K900" s="186"/>
      <c r="L900" s="186"/>
      <c r="M900" s="186"/>
      <c r="N900" s="186"/>
      <c r="O900" s="186"/>
      <c r="P900" s="186"/>
      <c r="Q900" s="186"/>
      <c r="R900" s="186"/>
      <c r="S900" s="186"/>
      <c r="T900" s="186"/>
      <c r="U900" s="186"/>
      <c r="V900" s="186"/>
      <c r="W900" s="186"/>
      <c r="X900" s="186"/>
      <c r="Y900" s="186"/>
      <c r="Z900" s="186"/>
    </row>
    <row r="901" spans="1:26" ht="12.75" customHeight="1" x14ac:dyDescent="0.25">
      <c r="A901" s="186"/>
      <c r="B901" s="186"/>
      <c r="C901" s="186"/>
      <c r="D901" s="186"/>
      <c r="E901" s="186"/>
      <c r="F901" s="186"/>
      <c r="G901" s="186"/>
      <c r="H901" s="186"/>
      <c r="I901" s="186"/>
      <c r="J901" s="186"/>
      <c r="K901" s="186"/>
      <c r="L901" s="186"/>
      <c r="M901" s="186"/>
      <c r="N901" s="186"/>
      <c r="O901" s="186"/>
      <c r="P901" s="186"/>
      <c r="Q901" s="186"/>
      <c r="R901" s="186"/>
      <c r="S901" s="186"/>
      <c r="T901" s="186"/>
      <c r="U901" s="186"/>
      <c r="V901" s="186"/>
      <c r="W901" s="186"/>
      <c r="X901" s="186"/>
      <c r="Y901" s="186"/>
      <c r="Z901" s="186"/>
    </row>
    <row r="902" spans="1:26" ht="12.75" customHeight="1" x14ac:dyDescent="0.25">
      <c r="A902" s="186"/>
      <c r="B902" s="186"/>
      <c r="C902" s="186"/>
      <c r="D902" s="186"/>
      <c r="E902" s="186"/>
      <c r="F902" s="186"/>
      <c r="G902" s="186"/>
      <c r="H902" s="186"/>
      <c r="I902" s="186"/>
      <c r="J902" s="186"/>
      <c r="K902" s="186"/>
      <c r="L902" s="186"/>
      <c r="M902" s="186"/>
      <c r="N902" s="186"/>
      <c r="O902" s="186"/>
      <c r="P902" s="186"/>
      <c r="Q902" s="186"/>
      <c r="R902" s="186"/>
      <c r="S902" s="186"/>
      <c r="T902" s="186"/>
      <c r="U902" s="186"/>
      <c r="V902" s="186"/>
      <c r="W902" s="186"/>
      <c r="X902" s="186"/>
      <c r="Y902" s="186"/>
      <c r="Z902" s="186"/>
    </row>
    <row r="903" spans="1:26" ht="12.75" customHeight="1" x14ac:dyDescent="0.25">
      <c r="A903" s="186"/>
      <c r="B903" s="186"/>
      <c r="C903" s="186"/>
      <c r="D903" s="186"/>
      <c r="E903" s="186"/>
      <c r="F903" s="186"/>
      <c r="G903" s="186"/>
      <c r="H903" s="186"/>
      <c r="I903" s="186"/>
      <c r="J903" s="186"/>
      <c r="K903" s="186"/>
      <c r="L903" s="186"/>
      <c r="M903" s="186"/>
      <c r="N903" s="186"/>
      <c r="O903" s="186"/>
      <c r="P903" s="186"/>
      <c r="Q903" s="186"/>
      <c r="R903" s="186"/>
      <c r="S903" s="186"/>
      <c r="T903" s="186"/>
      <c r="U903" s="186"/>
      <c r="V903" s="186"/>
      <c r="W903" s="186"/>
      <c r="X903" s="186"/>
      <c r="Y903" s="186"/>
      <c r="Z903" s="186"/>
    </row>
    <row r="904" spans="1:26" ht="12.75" customHeight="1" x14ac:dyDescent="0.25">
      <c r="A904" s="186"/>
      <c r="B904" s="186"/>
      <c r="C904" s="186"/>
      <c r="D904" s="186"/>
      <c r="E904" s="186"/>
      <c r="F904" s="186"/>
      <c r="G904" s="186"/>
      <c r="H904" s="186"/>
      <c r="I904" s="186"/>
      <c r="J904" s="186"/>
      <c r="K904" s="186"/>
      <c r="L904" s="186"/>
      <c r="M904" s="186"/>
      <c r="N904" s="186"/>
      <c r="O904" s="186"/>
      <c r="P904" s="186"/>
      <c r="Q904" s="186"/>
      <c r="R904" s="186"/>
      <c r="S904" s="186"/>
      <c r="T904" s="186"/>
      <c r="U904" s="186"/>
      <c r="V904" s="186"/>
      <c r="W904" s="186"/>
      <c r="X904" s="186"/>
      <c r="Y904" s="186"/>
      <c r="Z904" s="186"/>
    </row>
    <row r="905" spans="1:26" ht="12.75" customHeight="1" x14ac:dyDescent="0.25">
      <c r="A905" s="186"/>
      <c r="B905" s="186"/>
      <c r="C905" s="186"/>
      <c r="D905" s="186"/>
      <c r="E905" s="186"/>
      <c r="F905" s="186"/>
      <c r="G905" s="186"/>
      <c r="H905" s="186"/>
      <c r="I905" s="186"/>
      <c r="J905" s="186"/>
      <c r="K905" s="186"/>
      <c r="L905" s="186"/>
      <c r="M905" s="186"/>
      <c r="N905" s="186"/>
      <c r="O905" s="186"/>
      <c r="P905" s="186"/>
      <c r="Q905" s="186"/>
      <c r="R905" s="186"/>
      <c r="S905" s="186"/>
      <c r="T905" s="186"/>
      <c r="U905" s="186"/>
      <c r="V905" s="186"/>
      <c r="W905" s="186"/>
      <c r="X905" s="186"/>
      <c r="Y905" s="186"/>
      <c r="Z905" s="186"/>
    </row>
    <row r="906" spans="1:26" ht="12.75" customHeight="1" x14ac:dyDescent="0.25">
      <c r="A906" s="186"/>
      <c r="B906" s="186"/>
      <c r="C906" s="186"/>
      <c r="D906" s="186"/>
      <c r="E906" s="186"/>
      <c r="F906" s="186"/>
      <c r="G906" s="186"/>
      <c r="H906" s="186"/>
      <c r="I906" s="186"/>
      <c r="J906" s="186"/>
      <c r="K906" s="186"/>
      <c r="L906" s="186"/>
      <c r="M906" s="186"/>
      <c r="N906" s="186"/>
      <c r="O906" s="186"/>
      <c r="P906" s="186"/>
      <c r="Q906" s="186"/>
      <c r="R906" s="186"/>
      <c r="S906" s="186"/>
      <c r="T906" s="186"/>
      <c r="U906" s="186"/>
      <c r="V906" s="186"/>
      <c r="W906" s="186"/>
      <c r="X906" s="186"/>
      <c r="Y906" s="186"/>
      <c r="Z906" s="186"/>
    </row>
    <row r="907" spans="1:26" ht="12.75" customHeight="1" x14ac:dyDescent="0.25">
      <c r="A907" s="186"/>
      <c r="B907" s="186"/>
      <c r="C907" s="186"/>
      <c r="D907" s="186"/>
      <c r="E907" s="186"/>
      <c r="F907" s="186"/>
      <c r="G907" s="186"/>
      <c r="H907" s="186"/>
      <c r="I907" s="186"/>
      <c r="J907" s="186"/>
      <c r="K907" s="186"/>
      <c r="L907" s="186"/>
      <c r="M907" s="186"/>
      <c r="N907" s="186"/>
      <c r="O907" s="186"/>
      <c r="P907" s="186"/>
      <c r="Q907" s="186"/>
      <c r="R907" s="186"/>
      <c r="S907" s="186"/>
      <c r="T907" s="186"/>
      <c r="U907" s="186"/>
      <c r="V907" s="186"/>
      <c r="W907" s="186"/>
      <c r="X907" s="186"/>
      <c r="Y907" s="186"/>
      <c r="Z907" s="186"/>
    </row>
    <row r="908" spans="1:26" ht="12.75" customHeight="1" x14ac:dyDescent="0.25">
      <c r="A908" s="186"/>
      <c r="B908" s="186"/>
      <c r="C908" s="186"/>
      <c r="D908" s="186"/>
      <c r="E908" s="186"/>
      <c r="F908" s="186"/>
      <c r="G908" s="186"/>
      <c r="H908" s="186"/>
      <c r="I908" s="186"/>
      <c r="J908" s="186"/>
      <c r="K908" s="186"/>
      <c r="L908" s="186"/>
      <c r="M908" s="186"/>
      <c r="N908" s="186"/>
      <c r="O908" s="186"/>
      <c r="P908" s="186"/>
      <c r="Q908" s="186"/>
      <c r="R908" s="186"/>
      <c r="S908" s="186"/>
      <c r="T908" s="186"/>
      <c r="U908" s="186"/>
      <c r="V908" s="186"/>
      <c r="W908" s="186"/>
      <c r="X908" s="186"/>
      <c r="Y908" s="186"/>
      <c r="Z908" s="186"/>
    </row>
    <row r="909" spans="1:26" ht="12.75" customHeight="1" x14ac:dyDescent="0.25">
      <c r="A909" s="186"/>
      <c r="B909" s="186"/>
      <c r="C909" s="186"/>
      <c r="D909" s="186"/>
      <c r="E909" s="186"/>
      <c r="F909" s="186"/>
      <c r="G909" s="186"/>
      <c r="H909" s="186"/>
      <c r="I909" s="186"/>
      <c r="J909" s="186"/>
      <c r="K909" s="186"/>
      <c r="L909" s="186"/>
      <c r="M909" s="186"/>
      <c r="N909" s="186"/>
      <c r="O909" s="186"/>
      <c r="P909" s="186"/>
      <c r="Q909" s="186"/>
      <c r="R909" s="186"/>
      <c r="S909" s="186"/>
      <c r="T909" s="186"/>
      <c r="U909" s="186"/>
      <c r="V909" s="186"/>
      <c r="W909" s="186"/>
      <c r="X909" s="186"/>
      <c r="Y909" s="186"/>
      <c r="Z909" s="186"/>
    </row>
    <row r="910" spans="1:26" ht="12.75" customHeight="1" x14ac:dyDescent="0.25">
      <c r="A910" s="186"/>
      <c r="B910" s="186"/>
      <c r="C910" s="186"/>
      <c r="D910" s="186"/>
      <c r="E910" s="186"/>
      <c r="F910" s="186"/>
      <c r="G910" s="186"/>
      <c r="H910" s="186"/>
      <c r="I910" s="186"/>
      <c r="J910" s="186"/>
      <c r="K910" s="186"/>
      <c r="L910" s="186"/>
      <c r="M910" s="186"/>
      <c r="N910" s="186"/>
      <c r="O910" s="186"/>
      <c r="P910" s="186"/>
      <c r="Q910" s="186"/>
      <c r="R910" s="186"/>
      <c r="S910" s="186"/>
      <c r="T910" s="186"/>
      <c r="U910" s="186"/>
      <c r="V910" s="186"/>
      <c r="W910" s="186"/>
      <c r="X910" s="186"/>
      <c r="Y910" s="186"/>
      <c r="Z910" s="186"/>
    </row>
    <row r="911" spans="1:26" ht="12.75" customHeight="1" x14ac:dyDescent="0.25">
      <c r="A911" s="186"/>
      <c r="B911" s="186"/>
      <c r="C911" s="186"/>
      <c r="D911" s="186"/>
      <c r="E911" s="186"/>
      <c r="F911" s="186"/>
      <c r="G911" s="186"/>
      <c r="H911" s="186"/>
      <c r="I911" s="186"/>
      <c r="J911" s="186"/>
      <c r="K911" s="186"/>
      <c r="L911" s="186"/>
      <c r="M911" s="186"/>
      <c r="N911" s="186"/>
      <c r="O911" s="186"/>
      <c r="P911" s="186"/>
      <c r="Q911" s="186"/>
      <c r="R911" s="186"/>
      <c r="S911" s="186"/>
      <c r="T911" s="186"/>
      <c r="U911" s="186"/>
      <c r="V911" s="186"/>
      <c r="W911" s="186"/>
      <c r="X911" s="186"/>
      <c r="Y911" s="186"/>
      <c r="Z911" s="186"/>
    </row>
    <row r="912" spans="1:26" ht="12.75" customHeight="1" x14ac:dyDescent="0.25">
      <c r="A912" s="186"/>
      <c r="B912" s="186"/>
      <c r="C912" s="186"/>
      <c r="D912" s="186"/>
      <c r="E912" s="186"/>
      <c r="F912" s="186"/>
      <c r="G912" s="186"/>
      <c r="H912" s="186"/>
      <c r="I912" s="186"/>
      <c r="J912" s="186"/>
      <c r="K912" s="186"/>
      <c r="L912" s="186"/>
      <c r="M912" s="186"/>
      <c r="N912" s="186"/>
      <c r="O912" s="186"/>
      <c r="P912" s="186"/>
      <c r="Q912" s="186"/>
      <c r="R912" s="186"/>
      <c r="S912" s="186"/>
      <c r="T912" s="186"/>
      <c r="U912" s="186"/>
      <c r="V912" s="186"/>
      <c r="W912" s="186"/>
      <c r="X912" s="186"/>
      <c r="Y912" s="186"/>
      <c r="Z912" s="186"/>
    </row>
    <row r="913" spans="1:26" ht="12.75" customHeight="1" x14ac:dyDescent="0.25">
      <c r="A913" s="186"/>
      <c r="B913" s="186"/>
      <c r="C913" s="186"/>
      <c r="D913" s="186"/>
      <c r="E913" s="186"/>
      <c r="F913" s="186"/>
      <c r="G913" s="186"/>
      <c r="H913" s="186"/>
      <c r="I913" s="186"/>
      <c r="J913" s="186"/>
      <c r="K913" s="186"/>
      <c r="L913" s="186"/>
      <c r="M913" s="186"/>
      <c r="N913" s="186"/>
      <c r="O913" s="186"/>
      <c r="P913" s="186"/>
      <c r="Q913" s="186"/>
      <c r="R913" s="186"/>
      <c r="S913" s="186"/>
      <c r="T913" s="186"/>
      <c r="U913" s="186"/>
      <c r="V913" s="186"/>
      <c r="W913" s="186"/>
      <c r="X913" s="186"/>
      <c r="Y913" s="186"/>
      <c r="Z913" s="186"/>
    </row>
    <row r="914" spans="1:26" ht="12.75" customHeight="1" x14ac:dyDescent="0.25">
      <c r="A914" s="186"/>
      <c r="B914" s="186"/>
      <c r="C914" s="186"/>
      <c r="D914" s="186"/>
      <c r="E914" s="186"/>
      <c r="F914" s="186"/>
      <c r="G914" s="186"/>
      <c r="H914" s="186"/>
      <c r="I914" s="186"/>
      <c r="J914" s="186"/>
      <c r="K914" s="186"/>
      <c r="L914" s="186"/>
      <c r="M914" s="186"/>
      <c r="N914" s="186"/>
      <c r="O914" s="186"/>
      <c r="P914" s="186"/>
      <c r="Q914" s="186"/>
      <c r="R914" s="186"/>
      <c r="S914" s="186"/>
      <c r="T914" s="186"/>
      <c r="U914" s="186"/>
      <c r="V914" s="186"/>
      <c r="W914" s="186"/>
      <c r="X914" s="186"/>
      <c r="Y914" s="186"/>
      <c r="Z914" s="186"/>
    </row>
    <row r="915" spans="1:26" ht="12.75" customHeight="1" x14ac:dyDescent="0.25">
      <c r="A915" s="186"/>
      <c r="B915" s="186"/>
      <c r="C915" s="186"/>
      <c r="D915" s="186"/>
      <c r="E915" s="186"/>
      <c r="F915" s="186"/>
      <c r="G915" s="186"/>
      <c r="H915" s="186"/>
      <c r="I915" s="186"/>
      <c r="J915" s="186"/>
      <c r="K915" s="186"/>
      <c r="L915" s="186"/>
      <c r="M915" s="186"/>
      <c r="N915" s="186"/>
      <c r="O915" s="186"/>
      <c r="P915" s="186"/>
      <c r="Q915" s="186"/>
      <c r="R915" s="186"/>
      <c r="S915" s="186"/>
      <c r="T915" s="186"/>
      <c r="U915" s="186"/>
      <c r="V915" s="186"/>
      <c r="W915" s="186"/>
      <c r="X915" s="186"/>
      <c r="Y915" s="186"/>
      <c r="Z915" s="186"/>
    </row>
    <row r="916" spans="1:26" ht="12.75" customHeight="1" x14ac:dyDescent="0.25">
      <c r="A916" s="186"/>
      <c r="B916" s="186"/>
      <c r="C916" s="186"/>
      <c r="D916" s="186"/>
      <c r="E916" s="186"/>
      <c r="F916" s="186"/>
      <c r="G916" s="186"/>
      <c r="H916" s="186"/>
      <c r="I916" s="186"/>
      <c r="J916" s="186"/>
      <c r="K916" s="186"/>
      <c r="L916" s="186"/>
      <c r="M916" s="186"/>
      <c r="N916" s="186"/>
      <c r="O916" s="186"/>
      <c r="P916" s="186"/>
      <c r="Q916" s="186"/>
      <c r="R916" s="186"/>
      <c r="S916" s="186"/>
      <c r="T916" s="186"/>
      <c r="U916" s="186"/>
      <c r="V916" s="186"/>
      <c r="W916" s="186"/>
      <c r="X916" s="186"/>
      <c r="Y916" s="186"/>
      <c r="Z916" s="186"/>
    </row>
    <row r="917" spans="1:26" ht="12.75" customHeight="1" x14ac:dyDescent="0.25">
      <c r="A917" s="186"/>
      <c r="B917" s="186"/>
      <c r="C917" s="186"/>
      <c r="D917" s="186"/>
      <c r="E917" s="186"/>
      <c r="F917" s="186"/>
      <c r="G917" s="186"/>
      <c r="H917" s="186"/>
      <c r="I917" s="186"/>
      <c r="J917" s="186"/>
      <c r="K917" s="186"/>
      <c r="L917" s="186"/>
      <c r="M917" s="186"/>
      <c r="N917" s="186"/>
      <c r="O917" s="186"/>
      <c r="P917" s="186"/>
      <c r="Q917" s="186"/>
      <c r="R917" s="186"/>
      <c r="S917" s="186"/>
      <c r="T917" s="186"/>
      <c r="U917" s="186"/>
      <c r="V917" s="186"/>
      <c r="W917" s="186"/>
      <c r="X917" s="186"/>
      <c r="Y917" s="186"/>
      <c r="Z917" s="186"/>
    </row>
    <row r="918" spans="1:26" ht="12.75" customHeight="1" x14ac:dyDescent="0.25">
      <c r="A918" s="186"/>
      <c r="B918" s="186"/>
      <c r="C918" s="186"/>
      <c r="D918" s="186"/>
      <c r="E918" s="186"/>
      <c r="F918" s="186"/>
      <c r="G918" s="186"/>
      <c r="H918" s="186"/>
      <c r="I918" s="186"/>
      <c r="J918" s="186"/>
      <c r="K918" s="186"/>
      <c r="L918" s="186"/>
      <c r="M918" s="186"/>
      <c r="N918" s="186"/>
      <c r="O918" s="186"/>
      <c r="P918" s="186"/>
      <c r="Q918" s="186"/>
      <c r="R918" s="186"/>
      <c r="S918" s="186"/>
      <c r="T918" s="186"/>
      <c r="U918" s="186"/>
      <c r="V918" s="186"/>
      <c r="W918" s="186"/>
      <c r="X918" s="186"/>
      <c r="Y918" s="186"/>
      <c r="Z918" s="186"/>
    </row>
    <row r="919" spans="1:26" ht="12.75" customHeight="1" x14ac:dyDescent="0.25">
      <c r="A919" s="186"/>
      <c r="B919" s="186"/>
      <c r="C919" s="186"/>
      <c r="D919" s="186"/>
      <c r="E919" s="186"/>
      <c r="F919" s="186"/>
      <c r="G919" s="186"/>
      <c r="H919" s="186"/>
      <c r="I919" s="186"/>
      <c r="J919" s="186"/>
      <c r="K919" s="186"/>
      <c r="L919" s="186"/>
      <c r="M919" s="186"/>
      <c r="N919" s="186"/>
      <c r="O919" s="186"/>
      <c r="P919" s="186"/>
      <c r="Q919" s="186"/>
      <c r="R919" s="186"/>
      <c r="S919" s="186"/>
      <c r="T919" s="186"/>
      <c r="U919" s="186"/>
      <c r="V919" s="186"/>
      <c r="W919" s="186"/>
      <c r="X919" s="186"/>
      <c r="Y919" s="186"/>
      <c r="Z919" s="186"/>
    </row>
    <row r="920" spans="1:26" ht="12.75" customHeight="1" x14ac:dyDescent="0.25">
      <c r="A920" s="186"/>
      <c r="B920" s="186"/>
      <c r="C920" s="186"/>
      <c r="D920" s="186"/>
      <c r="E920" s="186"/>
      <c r="F920" s="186"/>
      <c r="G920" s="186"/>
      <c r="H920" s="186"/>
      <c r="I920" s="186"/>
      <c r="J920" s="186"/>
      <c r="K920" s="186"/>
      <c r="L920" s="186"/>
      <c r="M920" s="186"/>
      <c r="N920" s="186"/>
      <c r="O920" s="186"/>
      <c r="P920" s="186"/>
      <c r="Q920" s="186"/>
      <c r="R920" s="186"/>
      <c r="S920" s="186"/>
      <c r="T920" s="186"/>
      <c r="U920" s="186"/>
      <c r="V920" s="186"/>
      <c r="W920" s="186"/>
      <c r="X920" s="186"/>
      <c r="Y920" s="186"/>
      <c r="Z920" s="186"/>
    </row>
    <row r="921" spans="1:26" ht="12.75" customHeight="1" x14ac:dyDescent="0.25">
      <c r="A921" s="186"/>
      <c r="B921" s="186"/>
      <c r="C921" s="186"/>
      <c r="D921" s="186"/>
      <c r="E921" s="186"/>
      <c r="F921" s="186"/>
      <c r="G921" s="186"/>
      <c r="H921" s="186"/>
      <c r="I921" s="186"/>
      <c r="J921" s="186"/>
      <c r="K921" s="186"/>
      <c r="L921" s="186"/>
      <c r="M921" s="186"/>
      <c r="N921" s="186"/>
      <c r="O921" s="186"/>
      <c r="P921" s="186"/>
      <c r="Q921" s="186"/>
      <c r="R921" s="186"/>
      <c r="S921" s="186"/>
      <c r="T921" s="186"/>
      <c r="U921" s="186"/>
      <c r="V921" s="186"/>
      <c r="W921" s="186"/>
      <c r="X921" s="186"/>
      <c r="Y921" s="186"/>
      <c r="Z921" s="186"/>
    </row>
    <row r="922" spans="1:26" ht="12.75" customHeight="1" x14ac:dyDescent="0.25">
      <c r="A922" s="186"/>
      <c r="B922" s="186"/>
      <c r="C922" s="186"/>
      <c r="D922" s="186"/>
      <c r="E922" s="186"/>
      <c r="F922" s="186"/>
      <c r="G922" s="186"/>
      <c r="H922" s="186"/>
      <c r="I922" s="186"/>
      <c r="J922" s="186"/>
      <c r="K922" s="186"/>
      <c r="L922" s="186"/>
      <c r="M922" s="186"/>
      <c r="N922" s="186"/>
      <c r="O922" s="186"/>
      <c r="P922" s="186"/>
      <c r="Q922" s="186"/>
      <c r="R922" s="186"/>
      <c r="S922" s="186"/>
      <c r="T922" s="186"/>
      <c r="U922" s="186"/>
      <c r="V922" s="186"/>
      <c r="W922" s="186"/>
      <c r="X922" s="186"/>
      <c r="Y922" s="186"/>
      <c r="Z922" s="186"/>
    </row>
    <row r="923" spans="1:26" ht="12.75" customHeight="1" x14ac:dyDescent="0.25">
      <c r="A923" s="186"/>
      <c r="B923" s="186"/>
      <c r="C923" s="186"/>
      <c r="D923" s="186"/>
      <c r="E923" s="186"/>
      <c r="F923" s="186"/>
      <c r="G923" s="186"/>
      <c r="H923" s="186"/>
      <c r="I923" s="186"/>
      <c r="J923" s="186"/>
      <c r="K923" s="186"/>
      <c r="L923" s="186"/>
      <c r="M923" s="186"/>
      <c r="N923" s="186"/>
      <c r="O923" s="186"/>
      <c r="P923" s="186"/>
      <c r="Q923" s="186"/>
      <c r="R923" s="186"/>
      <c r="S923" s="186"/>
      <c r="T923" s="186"/>
      <c r="U923" s="186"/>
      <c r="V923" s="186"/>
      <c r="W923" s="186"/>
      <c r="X923" s="186"/>
      <c r="Y923" s="186"/>
      <c r="Z923" s="186"/>
    </row>
    <row r="924" spans="1:26" ht="12.75" customHeight="1" x14ac:dyDescent="0.25">
      <c r="A924" s="186"/>
      <c r="B924" s="186"/>
      <c r="C924" s="186"/>
      <c r="D924" s="186"/>
      <c r="E924" s="186"/>
      <c r="F924" s="186"/>
      <c r="G924" s="186"/>
      <c r="H924" s="186"/>
      <c r="I924" s="186"/>
      <c r="J924" s="186"/>
      <c r="K924" s="186"/>
      <c r="L924" s="186"/>
      <c r="M924" s="186"/>
      <c r="N924" s="186"/>
      <c r="O924" s="186"/>
      <c r="P924" s="186"/>
      <c r="Q924" s="186"/>
      <c r="R924" s="186"/>
      <c r="S924" s="186"/>
      <c r="T924" s="186"/>
      <c r="U924" s="186"/>
      <c r="V924" s="186"/>
      <c r="W924" s="186"/>
      <c r="X924" s="186"/>
      <c r="Y924" s="186"/>
      <c r="Z924" s="186"/>
    </row>
    <row r="925" spans="1:26" ht="12.75" customHeight="1" x14ac:dyDescent="0.25">
      <c r="A925" s="186"/>
      <c r="B925" s="186"/>
      <c r="C925" s="186"/>
      <c r="D925" s="186"/>
      <c r="E925" s="186"/>
      <c r="F925" s="186"/>
      <c r="G925" s="186"/>
      <c r="H925" s="186"/>
      <c r="I925" s="186"/>
      <c r="J925" s="186"/>
      <c r="K925" s="186"/>
      <c r="L925" s="186"/>
      <c r="M925" s="186"/>
      <c r="N925" s="186"/>
      <c r="O925" s="186"/>
      <c r="P925" s="186"/>
      <c r="Q925" s="186"/>
      <c r="R925" s="186"/>
      <c r="S925" s="186"/>
      <c r="T925" s="186"/>
      <c r="U925" s="186"/>
      <c r="V925" s="186"/>
      <c r="W925" s="186"/>
      <c r="X925" s="186"/>
      <c r="Y925" s="186"/>
      <c r="Z925" s="186"/>
    </row>
    <row r="926" spans="1:26" ht="12.75" customHeight="1" x14ac:dyDescent="0.25">
      <c r="A926" s="186"/>
      <c r="B926" s="186"/>
      <c r="C926" s="186"/>
      <c r="D926" s="186"/>
      <c r="E926" s="186"/>
      <c r="F926" s="186"/>
      <c r="G926" s="186"/>
      <c r="H926" s="186"/>
      <c r="I926" s="186"/>
      <c r="J926" s="186"/>
      <c r="K926" s="186"/>
      <c r="L926" s="186"/>
      <c r="M926" s="186"/>
      <c r="N926" s="186"/>
      <c r="O926" s="186"/>
      <c r="P926" s="186"/>
      <c r="Q926" s="186"/>
      <c r="R926" s="186"/>
      <c r="S926" s="186"/>
      <c r="T926" s="186"/>
      <c r="U926" s="186"/>
      <c r="V926" s="186"/>
      <c r="W926" s="186"/>
      <c r="X926" s="186"/>
      <c r="Y926" s="186"/>
      <c r="Z926" s="186"/>
    </row>
    <row r="927" spans="1:26" ht="12.75" customHeight="1" x14ac:dyDescent="0.25">
      <c r="A927" s="186"/>
      <c r="B927" s="186"/>
      <c r="C927" s="186"/>
      <c r="D927" s="186"/>
      <c r="E927" s="186"/>
      <c r="F927" s="186"/>
      <c r="G927" s="186"/>
      <c r="H927" s="186"/>
      <c r="I927" s="186"/>
      <c r="J927" s="186"/>
      <c r="K927" s="186"/>
      <c r="L927" s="186"/>
      <c r="M927" s="186"/>
      <c r="N927" s="186"/>
      <c r="O927" s="186"/>
      <c r="P927" s="186"/>
      <c r="Q927" s="186"/>
      <c r="R927" s="186"/>
      <c r="S927" s="186"/>
      <c r="T927" s="186"/>
      <c r="U927" s="186"/>
      <c r="V927" s="186"/>
      <c r="W927" s="186"/>
      <c r="X927" s="186"/>
      <c r="Y927" s="186"/>
      <c r="Z927" s="186"/>
    </row>
    <row r="928" spans="1:26" ht="12.75" customHeight="1" x14ac:dyDescent="0.25">
      <c r="A928" s="186"/>
      <c r="B928" s="186"/>
      <c r="C928" s="186"/>
      <c r="D928" s="186"/>
      <c r="E928" s="186"/>
      <c r="F928" s="186"/>
      <c r="G928" s="186"/>
      <c r="H928" s="186"/>
      <c r="I928" s="186"/>
      <c r="J928" s="186"/>
      <c r="K928" s="186"/>
      <c r="L928" s="186"/>
      <c r="M928" s="186"/>
      <c r="N928" s="186"/>
      <c r="O928" s="186"/>
      <c r="P928" s="186"/>
      <c r="Q928" s="186"/>
      <c r="R928" s="186"/>
      <c r="S928" s="186"/>
      <c r="T928" s="186"/>
      <c r="U928" s="186"/>
      <c r="V928" s="186"/>
      <c r="W928" s="186"/>
      <c r="X928" s="186"/>
      <c r="Y928" s="186"/>
      <c r="Z928" s="186"/>
    </row>
    <row r="929" spans="1:26" ht="12.75" customHeight="1" x14ac:dyDescent="0.25">
      <c r="A929" s="186"/>
      <c r="B929" s="186"/>
      <c r="C929" s="186"/>
      <c r="D929" s="186"/>
      <c r="E929" s="186"/>
      <c r="F929" s="186"/>
      <c r="G929" s="186"/>
      <c r="H929" s="186"/>
      <c r="I929" s="186"/>
      <c r="J929" s="186"/>
      <c r="K929" s="186"/>
      <c r="L929" s="186"/>
      <c r="M929" s="186"/>
      <c r="N929" s="186"/>
      <c r="O929" s="186"/>
      <c r="P929" s="186"/>
      <c r="Q929" s="186"/>
      <c r="R929" s="186"/>
      <c r="S929" s="186"/>
      <c r="T929" s="186"/>
      <c r="U929" s="186"/>
      <c r="V929" s="186"/>
      <c r="W929" s="186"/>
      <c r="X929" s="186"/>
      <c r="Y929" s="186"/>
      <c r="Z929" s="186"/>
    </row>
    <row r="930" spans="1:26" ht="12.75" customHeight="1" x14ac:dyDescent="0.25">
      <c r="A930" s="186"/>
      <c r="B930" s="186"/>
      <c r="C930" s="186"/>
      <c r="D930" s="186"/>
      <c r="E930" s="186"/>
      <c r="F930" s="186"/>
      <c r="G930" s="186"/>
      <c r="H930" s="186"/>
      <c r="I930" s="186"/>
      <c r="J930" s="186"/>
      <c r="K930" s="186"/>
      <c r="L930" s="186"/>
      <c r="M930" s="186"/>
      <c r="N930" s="186"/>
      <c r="O930" s="186"/>
      <c r="P930" s="186"/>
      <c r="Q930" s="186"/>
      <c r="R930" s="186"/>
      <c r="S930" s="186"/>
      <c r="T930" s="186"/>
      <c r="U930" s="186"/>
      <c r="V930" s="186"/>
      <c r="W930" s="186"/>
      <c r="X930" s="186"/>
      <c r="Y930" s="186"/>
      <c r="Z930" s="186"/>
    </row>
    <row r="931" spans="1:26" ht="12.75" customHeight="1" x14ac:dyDescent="0.25">
      <c r="A931" s="186"/>
      <c r="B931" s="186"/>
      <c r="C931" s="186"/>
      <c r="D931" s="186"/>
      <c r="E931" s="186"/>
      <c r="F931" s="186"/>
      <c r="G931" s="186"/>
      <c r="H931" s="186"/>
      <c r="I931" s="186"/>
      <c r="J931" s="186"/>
      <c r="K931" s="186"/>
      <c r="L931" s="186"/>
      <c r="M931" s="186"/>
      <c r="N931" s="186"/>
      <c r="O931" s="186"/>
      <c r="P931" s="186"/>
      <c r="Q931" s="186"/>
      <c r="R931" s="186"/>
      <c r="S931" s="186"/>
      <c r="T931" s="186"/>
      <c r="U931" s="186"/>
      <c r="V931" s="186"/>
      <c r="W931" s="186"/>
      <c r="X931" s="186"/>
      <c r="Y931" s="186"/>
      <c r="Z931" s="186"/>
    </row>
    <row r="932" spans="1:26" ht="12.75" customHeight="1" x14ac:dyDescent="0.25">
      <c r="A932" s="186"/>
      <c r="B932" s="186"/>
      <c r="C932" s="186"/>
      <c r="D932" s="186"/>
      <c r="E932" s="186"/>
      <c r="F932" s="186"/>
      <c r="G932" s="186"/>
      <c r="H932" s="186"/>
      <c r="I932" s="186"/>
      <c r="J932" s="186"/>
      <c r="K932" s="186"/>
      <c r="L932" s="186"/>
      <c r="M932" s="186"/>
      <c r="N932" s="186"/>
      <c r="O932" s="186"/>
      <c r="P932" s="186"/>
      <c r="Q932" s="186"/>
      <c r="R932" s="186"/>
      <c r="S932" s="186"/>
      <c r="T932" s="186"/>
      <c r="U932" s="186"/>
      <c r="V932" s="186"/>
      <c r="W932" s="186"/>
      <c r="X932" s="186"/>
      <c r="Y932" s="186"/>
      <c r="Z932" s="186"/>
    </row>
    <row r="933" spans="1:26" ht="12.75" customHeight="1" x14ac:dyDescent="0.25">
      <c r="A933" s="186"/>
      <c r="B933" s="186"/>
      <c r="C933" s="186"/>
      <c r="D933" s="186"/>
      <c r="E933" s="186"/>
      <c r="F933" s="186"/>
      <c r="G933" s="186"/>
      <c r="H933" s="186"/>
      <c r="I933" s="186"/>
      <c r="J933" s="186"/>
      <c r="K933" s="186"/>
      <c r="L933" s="186"/>
      <c r="M933" s="186"/>
      <c r="N933" s="186"/>
      <c r="O933" s="186"/>
      <c r="P933" s="186"/>
      <c r="Q933" s="186"/>
      <c r="R933" s="186"/>
      <c r="S933" s="186"/>
      <c r="T933" s="186"/>
      <c r="U933" s="186"/>
      <c r="V933" s="186"/>
      <c r="W933" s="186"/>
      <c r="X933" s="186"/>
      <c r="Y933" s="186"/>
      <c r="Z933" s="186"/>
    </row>
    <row r="934" spans="1:26" ht="12.75" customHeight="1" x14ac:dyDescent="0.25">
      <c r="A934" s="186"/>
      <c r="B934" s="186"/>
      <c r="C934" s="186"/>
      <c r="D934" s="186"/>
      <c r="E934" s="186"/>
      <c r="F934" s="186"/>
      <c r="G934" s="186"/>
      <c r="H934" s="186"/>
      <c r="I934" s="186"/>
      <c r="J934" s="186"/>
      <c r="K934" s="186"/>
      <c r="L934" s="186"/>
      <c r="M934" s="186"/>
      <c r="N934" s="186"/>
      <c r="O934" s="186"/>
      <c r="P934" s="186"/>
      <c r="Q934" s="186"/>
      <c r="R934" s="186"/>
      <c r="S934" s="186"/>
      <c r="T934" s="186"/>
      <c r="U934" s="186"/>
      <c r="V934" s="186"/>
      <c r="W934" s="186"/>
      <c r="X934" s="186"/>
      <c r="Y934" s="186"/>
      <c r="Z934" s="186"/>
    </row>
    <row r="935" spans="1:26" ht="12.75" customHeight="1" x14ac:dyDescent="0.25">
      <c r="A935" s="186"/>
      <c r="B935" s="186"/>
      <c r="C935" s="186"/>
      <c r="D935" s="186"/>
      <c r="E935" s="186"/>
      <c r="F935" s="186"/>
      <c r="G935" s="186"/>
      <c r="H935" s="186"/>
      <c r="I935" s="186"/>
      <c r="J935" s="186"/>
      <c r="K935" s="186"/>
      <c r="L935" s="186"/>
      <c r="M935" s="186"/>
      <c r="N935" s="186"/>
      <c r="O935" s="186"/>
      <c r="P935" s="186"/>
      <c r="Q935" s="186"/>
      <c r="R935" s="186"/>
      <c r="S935" s="186"/>
      <c r="T935" s="186"/>
      <c r="U935" s="186"/>
      <c r="V935" s="186"/>
      <c r="W935" s="186"/>
      <c r="X935" s="186"/>
      <c r="Y935" s="186"/>
      <c r="Z935" s="186"/>
    </row>
    <row r="936" spans="1:26" ht="12.75" customHeight="1" x14ac:dyDescent="0.25">
      <c r="A936" s="186"/>
      <c r="B936" s="186"/>
      <c r="C936" s="186"/>
      <c r="D936" s="186"/>
      <c r="E936" s="186"/>
      <c r="F936" s="186"/>
      <c r="G936" s="186"/>
      <c r="H936" s="186"/>
      <c r="I936" s="186"/>
      <c r="J936" s="186"/>
      <c r="K936" s="186"/>
      <c r="L936" s="186"/>
      <c r="M936" s="186"/>
      <c r="N936" s="186"/>
      <c r="O936" s="186"/>
      <c r="P936" s="186"/>
      <c r="Q936" s="186"/>
      <c r="R936" s="186"/>
      <c r="S936" s="186"/>
      <c r="T936" s="186"/>
      <c r="U936" s="186"/>
      <c r="V936" s="186"/>
      <c r="W936" s="186"/>
      <c r="X936" s="186"/>
      <c r="Y936" s="186"/>
      <c r="Z936" s="186"/>
    </row>
    <row r="937" spans="1:26" ht="12.75" customHeight="1" x14ac:dyDescent="0.25">
      <c r="A937" s="186"/>
      <c r="B937" s="186"/>
      <c r="C937" s="186"/>
      <c r="D937" s="186"/>
      <c r="E937" s="186"/>
      <c r="F937" s="186"/>
      <c r="G937" s="186"/>
      <c r="H937" s="186"/>
      <c r="I937" s="186"/>
      <c r="J937" s="186"/>
      <c r="K937" s="186"/>
      <c r="L937" s="186"/>
      <c r="M937" s="186"/>
      <c r="N937" s="186"/>
      <c r="O937" s="186"/>
      <c r="P937" s="186"/>
      <c r="Q937" s="186"/>
      <c r="R937" s="186"/>
      <c r="S937" s="186"/>
      <c r="T937" s="186"/>
      <c r="U937" s="186"/>
      <c r="V937" s="186"/>
      <c r="W937" s="186"/>
      <c r="X937" s="186"/>
      <c r="Y937" s="186"/>
      <c r="Z937" s="186"/>
    </row>
    <row r="938" spans="1:26" ht="12.75" customHeight="1" x14ac:dyDescent="0.25">
      <c r="A938" s="186"/>
      <c r="B938" s="186"/>
      <c r="C938" s="186"/>
      <c r="D938" s="186"/>
      <c r="E938" s="186"/>
      <c r="F938" s="186"/>
      <c r="G938" s="186"/>
      <c r="H938" s="186"/>
      <c r="I938" s="186"/>
      <c r="J938" s="186"/>
      <c r="K938" s="186"/>
      <c r="L938" s="186"/>
      <c r="M938" s="186"/>
      <c r="N938" s="186"/>
      <c r="O938" s="186"/>
      <c r="P938" s="186"/>
      <c r="Q938" s="186"/>
      <c r="R938" s="186"/>
      <c r="S938" s="186"/>
      <c r="T938" s="186"/>
      <c r="U938" s="186"/>
      <c r="V938" s="186"/>
      <c r="W938" s="186"/>
      <c r="X938" s="186"/>
      <c r="Y938" s="186"/>
      <c r="Z938" s="186"/>
    </row>
    <row r="939" spans="1:26" ht="12.75" customHeight="1" x14ac:dyDescent="0.25">
      <c r="A939" s="186"/>
      <c r="B939" s="186"/>
      <c r="C939" s="186"/>
      <c r="D939" s="186"/>
      <c r="E939" s="186"/>
      <c r="F939" s="186"/>
      <c r="G939" s="186"/>
      <c r="H939" s="186"/>
      <c r="I939" s="186"/>
      <c r="J939" s="186"/>
      <c r="K939" s="186"/>
      <c r="L939" s="186"/>
      <c r="M939" s="186"/>
      <c r="N939" s="186"/>
      <c r="O939" s="186"/>
      <c r="P939" s="186"/>
      <c r="Q939" s="186"/>
      <c r="R939" s="186"/>
      <c r="S939" s="186"/>
      <c r="T939" s="186"/>
      <c r="U939" s="186"/>
      <c r="V939" s="186"/>
      <c r="W939" s="186"/>
      <c r="X939" s="186"/>
      <c r="Y939" s="186"/>
      <c r="Z939" s="186"/>
    </row>
    <row r="940" spans="1:26" ht="12.75" customHeight="1" x14ac:dyDescent="0.25">
      <c r="A940" s="186"/>
      <c r="B940" s="186"/>
      <c r="C940" s="186"/>
      <c r="D940" s="186"/>
      <c r="E940" s="186"/>
      <c r="F940" s="186"/>
      <c r="G940" s="186"/>
      <c r="H940" s="186"/>
      <c r="I940" s="186"/>
      <c r="J940" s="186"/>
      <c r="K940" s="186"/>
      <c r="L940" s="186"/>
      <c r="M940" s="186"/>
      <c r="N940" s="186"/>
      <c r="O940" s="186"/>
      <c r="P940" s="186"/>
      <c r="Q940" s="186"/>
      <c r="R940" s="186"/>
      <c r="S940" s="186"/>
      <c r="T940" s="186"/>
      <c r="U940" s="186"/>
      <c r="V940" s="186"/>
      <c r="W940" s="186"/>
      <c r="X940" s="186"/>
      <c r="Y940" s="186"/>
      <c r="Z940" s="186"/>
    </row>
    <row r="941" spans="1:26" ht="12.75" customHeight="1" x14ac:dyDescent="0.25">
      <c r="A941" s="186"/>
      <c r="B941" s="186"/>
      <c r="C941" s="186"/>
      <c r="D941" s="186"/>
      <c r="E941" s="186"/>
      <c r="F941" s="186"/>
      <c r="G941" s="186"/>
      <c r="H941" s="186"/>
      <c r="I941" s="186"/>
      <c r="J941" s="186"/>
      <c r="K941" s="186"/>
      <c r="L941" s="186"/>
      <c r="M941" s="186"/>
      <c r="N941" s="186"/>
      <c r="O941" s="186"/>
      <c r="P941" s="186"/>
      <c r="Q941" s="186"/>
      <c r="R941" s="186"/>
      <c r="S941" s="186"/>
      <c r="T941" s="186"/>
      <c r="U941" s="186"/>
      <c r="V941" s="186"/>
      <c r="W941" s="186"/>
      <c r="X941" s="186"/>
      <c r="Y941" s="186"/>
      <c r="Z941" s="186"/>
    </row>
    <row r="942" spans="1:26" ht="12.75" customHeight="1" x14ac:dyDescent="0.25">
      <c r="A942" s="186"/>
      <c r="B942" s="186"/>
      <c r="C942" s="186"/>
      <c r="D942" s="186"/>
      <c r="E942" s="186"/>
      <c r="F942" s="186"/>
      <c r="G942" s="186"/>
      <c r="H942" s="186"/>
      <c r="I942" s="186"/>
      <c r="J942" s="186"/>
      <c r="K942" s="186"/>
      <c r="L942" s="186"/>
      <c r="M942" s="186"/>
      <c r="N942" s="186"/>
      <c r="O942" s="186"/>
      <c r="P942" s="186"/>
      <c r="Q942" s="186"/>
      <c r="R942" s="186"/>
      <c r="S942" s="186"/>
      <c r="T942" s="186"/>
      <c r="U942" s="186"/>
      <c r="V942" s="186"/>
      <c r="W942" s="186"/>
      <c r="X942" s="186"/>
      <c r="Y942" s="186"/>
      <c r="Z942" s="186"/>
    </row>
    <row r="943" spans="1:26" ht="12.75" customHeight="1" x14ac:dyDescent="0.25">
      <c r="A943" s="186"/>
      <c r="B943" s="186"/>
      <c r="C943" s="186"/>
      <c r="D943" s="186"/>
      <c r="E943" s="186"/>
      <c r="F943" s="186"/>
      <c r="G943" s="186"/>
      <c r="H943" s="186"/>
      <c r="I943" s="186"/>
      <c r="J943" s="186"/>
      <c r="K943" s="186"/>
      <c r="L943" s="186"/>
      <c r="M943" s="186"/>
      <c r="N943" s="186"/>
      <c r="O943" s="186"/>
      <c r="P943" s="186"/>
      <c r="Q943" s="186"/>
      <c r="R943" s="186"/>
      <c r="S943" s="186"/>
      <c r="T943" s="186"/>
      <c r="U943" s="186"/>
      <c r="V943" s="186"/>
      <c r="W943" s="186"/>
      <c r="X943" s="186"/>
      <c r="Y943" s="186"/>
      <c r="Z943" s="186"/>
    </row>
    <row r="944" spans="1:26" ht="12.75" customHeight="1" x14ac:dyDescent="0.25">
      <c r="A944" s="186"/>
      <c r="B944" s="186"/>
      <c r="C944" s="186"/>
      <c r="D944" s="186"/>
      <c r="E944" s="186"/>
      <c r="F944" s="186"/>
      <c r="G944" s="186"/>
      <c r="H944" s="186"/>
      <c r="I944" s="186"/>
      <c r="J944" s="186"/>
      <c r="K944" s="186"/>
      <c r="L944" s="186"/>
      <c r="M944" s="186"/>
      <c r="N944" s="186"/>
      <c r="O944" s="186"/>
      <c r="P944" s="186"/>
      <c r="Q944" s="186"/>
      <c r="R944" s="186"/>
      <c r="S944" s="186"/>
      <c r="T944" s="186"/>
      <c r="U944" s="186"/>
      <c r="V944" s="186"/>
      <c r="W944" s="186"/>
      <c r="X944" s="186"/>
      <c r="Y944" s="186"/>
      <c r="Z944" s="186"/>
    </row>
    <row r="945" spans="1:26" ht="12.75" customHeight="1" x14ac:dyDescent="0.25">
      <c r="A945" s="186"/>
      <c r="B945" s="186"/>
      <c r="C945" s="186"/>
      <c r="D945" s="186"/>
      <c r="E945" s="186"/>
      <c r="F945" s="186"/>
      <c r="G945" s="186"/>
      <c r="H945" s="186"/>
      <c r="I945" s="186"/>
      <c r="J945" s="186"/>
      <c r="K945" s="186"/>
      <c r="L945" s="186"/>
      <c r="M945" s="186"/>
      <c r="N945" s="186"/>
      <c r="O945" s="186"/>
      <c r="P945" s="186"/>
      <c r="Q945" s="186"/>
      <c r="R945" s="186"/>
      <c r="S945" s="186"/>
      <c r="T945" s="186"/>
      <c r="U945" s="186"/>
      <c r="V945" s="186"/>
      <c r="W945" s="186"/>
      <c r="X945" s="186"/>
      <c r="Y945" s="186"/>
      <c r="Z945" s="186"/>
    </row>
    <row r="946" spans="1:26" ht="12.75" customHeight="1" x14ac:dyDescent="0.25">
      <c r="A946" s="186"/>
      <c r="B946" s="186"/>
      <c r="C946" s="186"/>
      <c r="D946" s="186"/>
      <c r="E946" s="186"/>
      <c r="F946" s="186"/>
      <c r="G946" s="186"/>
      <c r="H946" s="186"/>
      <c r="I946" s="186"/>
      <c r="J946" s="186"/>
      <c r="K946" s="186"/>
      <c r="L946" s="186"/>
      <c r="M946" s="186"/>
      <c r="N946" s="186"/>
      <c r="O946" s="186"/>
      <c r="P946" s="186"/>
      <c r="Q946" s="186"/>
      <c r="R946" s="186"/>
      <c r="S946" s="186"/>
      <c r="T946" s="186"/>
      <c r="U946" s="186"/>
      <c r="V946" s="186"/>
      <c r="W946" s="186"/>
      <c r="X946" s="186"/>
      <c r="Y946" s="186"/>
      <c r="Z946" s="186"/>
    </row>
    <row r="947" spans="1:26" ht="12.75" customHeight="1" x14ac:dyDescent="0.25">
      <c r="A947" s="186"/>
      <c r="B947" s="186"/>
      <c r="C947" s="186"/>
      <c r="D947" s="186"/>
      <c r="E947" s="186"/>
      <c r="F947" s="186"/>
      <c r="G947" s="186"/>
      <c r="H947" s="186"/>
      <c r="I947" s="186"/>
      <c r="J947" s="186"/>
      <c r="K947" s="186"/>
      <c r="L947" s="186"/>
      <c r="M947" s="186"/>
      <c r="N947" s="186"/>
      <c r="O947" s="186"/>
      <c r="P947" s="186"/>
      <c r="Q947" s="186"/>
      <c r="R947" s="186"/>
      <c r="S947" s="186"/>
      <c r="T947" s="186"/>
      <c r="U947" s="186"/>
      <c r="V947" s="186"/>
      <c r="W947" s="186"/>
      <c r="X947" s="186"/>
      <c r="Y947" s="186"/>
      <c r="Z947" s="186"/>
    </row>
    <row r="948" spans="1:26" ht="12.75" customHeight="1" x14ac:dyDescent="0.25">
      <c r="A948" s="186"/>
      <c r="B948" s="186"/>
      <c r="C948" s="186"/>
      <c r="D948" s="186"/>
      <c r="E948" s="186"/>
      <c r="F948" s="186"/>
      <c r="G948" s="186"/>
      <c r="H948" s="186"/>
      <c r="I948" s="186"/>
      <c r="J948" s="186"/>
      <c r="K948" s="186"/>
      <c r="L948" s="186"/>
      <c r="M948" s="186"/>
      <c r="N948" s="186"/>
      <c r="O948" s="186"/>
      <c r="P948" s="186"/>
      <c r="Q948" s="186"/>
      <c r="R948" s="186"/>
      <c r="S948" s="186"/>
      <c r="T948" s="186"/>
      <c r="U948" s="186"/>
      <c r="V948" s="186"/>
      <c r="W948" s="186"/>
      <c r="X948" s="186"/>
      <c r="Y948" s="186"/>
      <c r="Z948" s="186"/>
    </row>
    <row r="949" spans="1:26" ht="12.75" customHeight="1" x14ac:dyDescent="0.25">
      <c r="A949" s="186"/>
      <c r="B949" s="186"/>
      <c r="C949" s="186"/>
      <c r="D949" s="186"/>
      <c r="E949" s="186"/>
      <c r="F949" s="186"/>
      <c r="G949" s="186"/>
      <c r="H949" s="186"/>
      <c r="I949" s="186"/>
      <c r="J949" s="186"/>
      <c r="K949" s="186"/>
      <c r="L949" s="186"/>
      <c r="M949" s="186"/>
      <c r="N949" s="186"/>
      <c r="O949" s="186"/>
      <c r="P949" s="186"/>
      <c r="Q949" s="186"/>
      <c r="R949" s="186"/>
      <c r="S949" s="186"/>
      <c r="T949" s="186"/>
      <c r="U949" s="186"/>
      <c r="V949" s="186"/>
      <c r="W949" s="186"/>
      <c r="X949" s="186"/>
      <c r="Y949" s="186"/>
      <c r="Z949" s="186"/>
    </row>
    <row r="950" spans="1:26" ht="12.75" customHeight="1" x14ac:dyDescent="0.25">
      <c r="A950" s="186"/>
      <c r="B950" s="186"/>
      <c r="C950" s="186"/>
      <c r="D950" s="186"/>
      <c r="E950" s="186"/>
      <c r="F950" s="186"/>
      <c r="G950" s="186"/>
      <c r="H950" s="186"/>
      <c r="I950" s="186"/>
      <c r="J950" s="186"/>
      <c r="K950" s="186"/>
      <c r="L950" s="186"/>
      <c r="M950" s="186"/>
      <c r="N950" s="186"/>
      <c r="O950" s="186"/>
      <c r="P950" s="186"/>
      <c r="Q950" s="186"/>
      <c r="R950" s="186"/>
      <c r="S950" s="186"/>
      <c r="T950" s="186"/>
      <c r="U950" s="186"/>
      <c r="V950" s="186"/>
      <c r="W950" s="186"/>
      <c r="X950" s="186"/>
      <c r="Y950" s="186"/>
      <c r="Z950" s="186"/>
    </row>
    <row r="951" spans="1:26" ht="12.75" customHeight="1" x14ac:dyDescent="0.25">
      <c r="A951" s="186"/>
      <c r="B951" s="186"/>
      <c r="C951" s="186"/>
      <c r="D951" s="186"/>
      <c r="E951" s="186"/>
      <c r="F951" s="186"/>
      <c r="G951" s="186"/>
      <c r="H951" s="186"/>
      <c r="I951" s="186"/>
      <c r="J951" s="186"/>
      <c r="K951" s="186"/>
      <c r="L951" s="186"/>
      <c r="M951" s="186"/>
      <c r="N951" s="186"/>
      <c r="O951" s="186"/>
      <c r="P951" s="186"/>
      <c r="Q951" s="186"/>
      <c r="R951" s="186"/>
      <c r="S951" s="186"/>
      <c r="T951" s="186"/>
      <c r="U951" s="186"/>
      <c r="V951" s="186"/>
      <c r="W951" s="186"/>
      <c r="X951" s="186"/>
      <c r="Y951" s="186"/>
      <c r="Z951" s="186"/>
    </row>
    <row r="952" spans="1:26" ht="12.75" customHeight="1" x14ac:dyDescent="0.25">
      <c r="A952" s="186"/>
      <c r="B952" s="186"/>
      <c r="C952" s="186"/>
      <c r="D952" s="186"/>
      <c r="E952" s="186"/>
      <c r="F952" s="186"/>
      <c r="G952" s="186"/>
      <c r="H952" s="186"/>
      <c r="I952" s="186"/>
      <c r="J952" s="186"/>
      <c r="K952" s="186"/>
      <c r="L952" s="186"/>
      <c r="M952" s="186"/>
      <c r="N952" s="186"/>
      <c r="O952" s="186"/>
      <c r="P952" s="186"/>
      <c r="Q952" s="186"/>
      <c r="R952" s="186"/>
      <c r="S952" s="186"/>
      <c r="T952" s="186"/>
      <c r="U952" s="186"/>
      <c r="V952" s="186"/>
      <c r="W952" s="186"/>
      <c r="X952" s="186"/>
      <c r="Y952" s="186"/>
      <c r="Z952" s="186"/>
    </row>
    <row r="953" spans="1:26" ht="12.75" customHeight="1" x14ac:dyDescent="0.25">
      <c r="A953" s="186"/>
      <c r="B953" s="186"/>
      <c r="C953" s="186"/>
      <c r="D953" s="186"/>
      <c r="E953" s="186"/>
      <c r="F953" s="186"/>
      <c r="G953" s="186"/>
      <c r="H953" s="186"/>
      <c r="I953" s="186"/>
      <c r="J953" s="186"/>
      <c r="K953" s="186"/>
      <c r="L953" s="186"/>
      <c r="M953" s="186"/>
      <c r="N953" s="186"/>
      <c r="O953" s="186"/>
      <c r="P953" s="186"/>
      <c r="Q953" s="186"/>
      <c r="R953" s="186"/>
      <c r="S953" s="186"/>
      <c r="T953" s="186"/>
      <c r="U953" s="186"/>
      <c r="V953" s="186"/>
      <c r="W953" s="186"/>
      <c r="X953" s="186"/>
      <c r="Y953" s="186"/>
      <c r="Z953" s="186"/>
    </row>
    <row r="954" spans="1:26" ht="12.75" customHeight="1" x14ac:dyDescent="0.25">
      <c r="A954" s="186"/>
      <c r="B954" s="186"/>
      <c r="C954" s="186"/>
      <c r="D954" s="186"/>
      <c r="E954" s="186"/>
      <c r="F954" s="186"/>
      <c r="G954" s="186"/>
      <c r="H954" s="186"/>
      <c r="I954" s="186"/>
      <c r="J954" s="186"/>
      <c r="K954" s="186"/>
      <c r="L954" s="186"/>
      <c r="M954" s="186"/>
      <c r="N954" s="186"/>
      <c r="O954" s="186"/>
      <c r="P954" s="186"/>
      <c r="Q954" s="186"/>
      <c r="R954" s="186"/>
      <c r="S954" s="186"/>
      <c r="T954" s="186"/>
      <c r="U954" s="186"/>
      <c r="V954" s="186"/>
      <c r="W954" s="186"/>
      <c r="X954" s="186"/>
      <c r="Y954" s="186"/>
      <c r="Z954" s="186"/>
    </row>
    <row r="955" spans="1:26" ht="12.75" customHeight="1" x14ac:dyDescent="0.25">
      <c r="A955" s="186"/>
      <c r="B955" s="186"/>
      <c r="C955" s="186"/>
      <c r="D955" s="186"/>
      <c r="E955" s="186"/>
      <c r="F955" s="186"/>
      <c r="G955" s="186"/>
      <c r="H955" s="186"/>
      <c r="I955" s="186"/>
      <c r="J955" s="186"/>
      <c r="K955" s="186"/>
      <c r="L955" s="186"/>
      <c r="M955" s="186"/>
      <c r="N955" s="186"/>
      <c r="O955" s="186"/>
      <c r="P955" s="186"/>
      <c r="Q955" s="186"/>
      <c r="R955" s="186"/>
      <c r="S955" s="186"/>
      <c r="T955" s="186"/>
      <c r="U955" s="186"/>
      <c r="V955" s="186"/>
      <c r="W955" s="186"/>
      <c r="X955" s="186"/>
      <c r="Y955" s="186"/>
      <c r="Z955" s="186"/>
    </row>
    <row r="956" spans="1:26" ht="12.75" customHeight="1" x14ac:dyDescent="0.25">
      <c r="A956" s="186"/>
      <c r="B956" s="186"/>
      <c r="C956" s="186"/>
      <c r="D956" s="186"/>
      <c r="E956" s="186"/>
      <c r="F956" s="186"/>
      <c r="G956" s="186"/>
      <c r="H956" s="186"/>
      <c r="I956" s="186"/>
      <c r="J956" s="186"/>
      <c r="K956" s="186"/>
      <c r="L956" s="186"/>
      <c r="M956" s="186"/>
      <c r="N956" s="186"/>
      <c r="O956" s="186"/>
      <c r="P956" s="186"/>
      <c r="Q956" s="186"/>
      <c r="R956" s="186"/>
      <c r="S956" s="186"/>
      <c r="T956" s="186"/>
      <c r="U956" s="186"/>
      <c r="V956" s="186"/>
      <c r="W956" s="186"/>
      <c r="X956" s="186"/>
      <c r="Y956" s="186"/>
      <c r="Z956" s="186"/>
    </row>
    <row r="957" spans="1:26" ht="12.75" customHeight="1" x14ac:dyDescent="0.25">
      <c r="A957" s="186"/>
      <c r="B957" s="186"/>
      <c r="C957" s="186"/>
      <c r="D957" s="186"/>
      <c r="E957" s="186"/>
      <c r="F957" s="186"/>
      <c r="G957" s="186"/>
      <c r="H957" s="186"/>
      <c r="I957" s="186"/>
      <c r="J957" s="186"/>
      <c r="K957" s="186"/>
      <c r="L957" s="186"/>
      <c r="M957" s="186"/>
      <c r="N957" s="186"/>
      <c r="O957" s="186"/>
      <c r="P957" s="186"/>
      <c r="Q957" s="186"/>
      <c r="R957" s="186"/>
      <c r="S957" s="186"/>
      <c r="T957" s="186"/>
      <c r="U957" s="186"/>
      <c r="V957" s="186"/>
      <c r="W957" s="186"/>
      <c r="X957" s="186"/>
      <c r="Y957" s="186"/>
      <c r="Z957" s="186"/>
    </row>
    <row r="958" spans="1:26" ht="12.75" customHeight="1" x14ac:dyDescent="0.25">
      <c r="A958" s="186"/>
      <c r="B958" s="186"/>
      <c r="C958" s="186"/>
      <c r="D958" s="186"/>
      <c r="E958" s="186"/>
      <c r="F958" s="186"/>
      <c r="G958" s="186"/>
      <c r="H958" s="186"/>
      <c r="I958" s="186"/>
      <c r="J958" s="186"/>
      <c r="K958" s="186"/>
      <c r="L958" s="186"/>
      <c r="M958" s="186"/>
      <c r="N958" s="186"/>
      <c r="O958" s="186"/>
      <c r="P958" s="186"/>
      <c r="Q958" s="186"/>
      <c r="R958" s="186"/>
      <c r="S958" s="186"/>
      <c r="T958" s="186"/>
      <c r="U958" s="186"/>
      <c r="V958" s="186"/>
      <c r="W958" s="186"/>
      <c r="X958" s="186"/>
      <c r="Y958" s="186"/>
      <c r="Z958" s="186"/>
    </row>
    <row r="959" spans="1:26" ht="12.75" customHeight="1" x14ac:dyDescent="0.25">
      <c r="A959" s="186"/>
      <c r="B959" s="186"/>
      <c r="C959" s="186"/>
      <c r="D959" s="186"/>
      <c r="E959" s="186"/>
      <c r="F959" s="186"/>
      <c r="G959" s="186"/>
      <c r="H959" s="186"/>
      <c r="I959" s="186"/>
      <c r="J959" s="186"/>
      <c r="K959" s="186"/>
      <c r="L959" s="186"/>
      <c r="M959" s="186"/>
      <c r="N959" s="186"/>
      <c r="O959" s="186"/>
      <c r="P959" s="186"/>
      <c r="Q959" s="186"/>
      <c r="R959" s="186"/>
      <c r="S959" s="186"/>
      <c r="T959" s="186"/>
      <c r="U959" s="186"/>
      <c r="V959" s="186"/>
      <c r="W959" s="186"/>
      <c r="X959" s="186"/>
      <c r="Y959" s="186"/>
      <c r="Z959" s="186"/>
    </row>
    <row r="960" spans="1:26" ht="12.75" customHeight="1" x14ac:dyDescent="0.25">
      <c r="A960" s="186"/>
      <c r="B960" s="186"/>
      <c r="C960" s="186"/>
      <c r="D960" s="186"/>
      <c r="E960" s="186"/>
      <c r="F960" s="186"/>
      <c r="G960" s="186"/>
      <c r="H960" s="186"/>
      <c r="I960" s="186"/>
      <c r="J960" s="186"/>
      <c r="K960" s="186"/>
      <c r="L960" s="186"/>
      <c r="M960" s="186"/>
      <c r="N960" s="186"/>
      <c r="O960" s="186"/>
      <c r="P960" s="186"/>
      <c r="Q960" s="186"/>
      <c r="R960" s="186"/>
      <c r="S960" s="186"/>
      <c r="T960" s="186"/>
      <c r="U960" s="186"/>
      <c r="V960" s="186"/>
      <c r="W960" s="186"/>
      <c r="X960" s="186"/>
      <c r="Y960" s="186"/>
      <c r="Z960" s="186"/>
    </row>
    <row r="961" spans="1:26" ht="12.75" customHeight="1" x14ac:dyDescent="0.25">
      <c r="A961" s="186"/>
      <c r="B961" s="186"/>
      <c r="C961" s="186"/>
      <c r="D961" s="186"/>
      <c r="E961" s="186"/>
      <c r="F961" s="186"/>
      <c r="G961" s="186"/>
      <c r="H961" s="186"/>
      <c r="I961" s="186"/>
      <c r="J961" s="186"/>
      <c r="K961" s="186"/>
      <c r="L961" s="186"/>
      <c r="M961" s="186"/>
      <c r="N961" s="186"/>
      <c r="O961" s="186"/>
      <c r="P961" s="186"/>
      <c r="Q961" s="186"/>
      <c r="R961" s="186"/>
      <c r="S961" s="186"/>
      <c r="T961" s="186"/>
      <c r="U961" s="186"/>
      <c r="V961" s="186"/>
      <c r="W961" s="186"/>
      <c r="X961" s="186"/>
      <c r="Y961" s="186"/>
      <c r="Z961" s="186"/>
    </row>
    <row r="962" spans="1:26" ht="12.75" customHeight="1" x14ac:dyDescent="0.25">
      <c r="A962" s="186"/>
      <c r="B962" s="186"/>
      <c r="C962" s="186"/>
      <c r="D962" s="186"/>
      <c r="E962" s="186"/>
      <c r="F962" s="186"/>
      <c r="G962" s="186"/>
      <c r="H962" s="186"/>
      <c r="I962" s="186"/>
      <c r="J962" s="186"/>
      <c r="K962" s="186"/>
      <c r="L962" s="186"/>
      <c r="M962" s="186"/>
      <c r="N962" s="186"/>
      <c r="O962" s="186"/>
      <c r="P962" s="186"/>
      <c r="Q962" s="186"/>
      <c r="R962" s="186"/>
      <c r="S962" s="186"/>
      <c r="T962" s="186"/>
      <c r="U962" s="186"/>
      <c r="V962" s="186"/>
      <c r="W962" s="186"/>
      <c r="X962" s="186"/>
      <c r="Y962" s="186"/>
      <c r="Z962" s="186"/>
    </row>
    <row r="963" spans="1:26" ht="12.75" customHeight="1" x14ac:dyDescent="0.25">
      <c r="A963" s="186"/>
      <c r="B963" s="186"/>
      <c r="C963" s="186"/>
      <c r="D963" s="186"/>
      <c r="E963" s="186"/>
      <c r="F963" s="186"/>
      <c r="G963" s="186"/>
      <c r="H963" s="186"/>
      <c r="I963" s="186"/>
      <c r="J963" s="186"/>
      <c r="K963" s="186"/>
      <c r="L963" s="186"/>
      <c r="M963" s="186"/>
      <c r="N963" s="186"/>
      <c r="O963" s="186"/>
      <c r="P963" s="186"/>
      <c r="Q963" s="186"/>
      <c r="R963" s="186"/>
      <c r="S963" s="186"/>
      <c r="T963" s="186"/>
      <c r="U963" s="186"/>
      <c r="V963" s="186"/>
      <c r="W963" s="186"/>
      <c r="X963" s="186"/>
      <c r="Y963" s="186"/>
      <c r="Z963" s="186"/>
    </row>
    <row r="964" spans="1:26" ht="12.75" customHeight="1" x14ac:dyDescent="0.25">
      <c r="A964" s="186"/>
      <c r="B964" s="186"/>
      <c r="C964" s="186"/>
      <c r="D964" s="186"/>
      <c r="E964" s="186"/>
      <c r="F964" s="186"/>
      <c r="G964" s="186"/>
      <c r="H964" s="186"/>
      <c r="I964" s="186"/>
      <c r="J964" s="186"/>
      <c r="K964" s="186"/>
      <c r="L964" s="186"/>
      <c r="M964" s="186"/>
      <c r="N964" s="186"/>
      <c r="O964" s="186"/>
      <c r="P964" s="186"/>
      <c r="Q964" s="186"/>
      <c r="R964" s="186"/>
      <c r="S964" s="186"/>
      <c r="T964" s="186"/>
      <c r="U964" s="186"/>
      <c r="V964" s="186"/>
      <c r="W964" s="186"/>
      <c r="X964" s="186"/>
      <c r="Y964" s="186"/>
      <c r="Z964" s="186"/>
    </row>
    <row r="965" spans="1:26" ht="12.75" customHeight="1" x14ac:dyDescent="0.25">
      <c r="A965" s="186"/>
      <c r="B965" s="186"/>
      <c r="C965" s="186"/>
      <c r="D965" s="186"/>
      <c r="E965" s="186"/>
      <c r="F965" s="186"/>
      <c r="G965" s="186"/>
      <c r="H965" s="186"/>
      <c r="I965" s="186"/>
      <c r="J965" s="186"/>
      <c r="K965" s="186"/>
      <c r="L965" s="186"/>
      <c r="M965" s="186"/>
      <c r="N965" s="186"/>
      <c r="O965" s="186"/>
      <c r="P965" s="186"/>
      <c r="Q965" s="186"/>
      <c r="R965" s="186"/>
      <c r="S965" s="186"/>
      <c r="T965" s="186"/>
      <c r="U965" s="186"/>
      <c r="V965" s="186"/>
      <c r="W965" s="186"/>
      <c r="X965" s="186"/>
      <c r="Y965" s="186"/>
      <c r="Z965" s="186"/>
    </row>
    <row r="966" spans="1:26" ht="12.75" customHeight="1" x14ac:dyDescent="0.25">
      <c r="A966" s="186"/>
      <c r="B966" s="186"/>
      <c r="C966" s="186"/>
      <c r="D966" s="186"/>
      <c r="E966" s="186"/>
      <c r="F966" s="186"/>
      <c r="G966" s="186"/>
      <c r="H966" s="186"/>
      <c r="I966" s="186"/>
      <c r="J966" s="186"/>
      <c r="K966" s="186"/>
      <c r="L966" s="186"/>
      <c r="M966" s="186"/>
      <c r="N966" s="186"/>
      <c r="O966" s="186"/>
      <c r="P966" s="186"/>
      <c r="Q966" s="186"/>
      <c r="R966" s="186"/>
      <c r="S966" s="186"/>
      <c r="T966" s="186"/>
      <c r="U966" s="186"/>
      <c r="V966" s="186"/>
      <c r="W966" s="186"/>
      <c r="X966" s="186"/>
      <c r="Y966" s="186"/>
      <c r="Z966" s="186"/>
    </row>
    <row r="967" spans="1:26" ht="12.75" customHeight="1" x14ac:dyDescent="0.25">
      <c r="A967" s="186"/>
      <c r="B967" s="186"/>
      <c r="C967" s="186"/>
      <c r="D967" s="186"/>
      <c r="E967" s="186"/>
      <c r="F967" s="186"/>
      <c r="G967" s="186"/>
      <c r="H967" s="186"/>
      <c r="I967" s="186"/>
      <c r="J967" s="186"/>
      <c r="K967" s="186"/>
      <c r="L967" s="186"/>
      <c r="M967" s="186"/>
      <c r="N967" s="186"/>
      <c r="O967" s="186"/>
      <c r="P967" s="186"/>
      <c r="Q967" s="186"/>
      <c r="R967" s="186"/>
      <c r="S967" s="186"/>
      <c r="T967" s="186"/>
      <c r="U967" s="186"/>
      <c r="V967" s="186"/>
      <c r="W967" s="186"/>
      <c r="X967" s="186"/>
      <c r="Y967" s="186"/>
      <c r="Z967" s="186"/>
    </row>
    <row r="968" spans="1:26" ht="12.75" customHeight="1" x14ac:dyDescent="0.25">
      <c r="A968" s="186"/>
      <c r="B968" s="186"/>
      <c r="C968" s="186"/>
      <c r="D968" s="186"/>
      <c r="E968" s="186"/>
      <c r="F968" s="186"/>
      <c r="G968" s="186"/>
      <c r="H968" s="186"/>
      <c r="I968" s="186"/>
      <c r="J968" s="186"/>
      <c r="K968" s="186"/>
      <c r="L968" s="186"/>
      <c r="M968" s="186"/>
      <c r="N968" s="186"/>
      <c r="O968" s="186"/>
      <c r="P968" s="186"/>
      <c r="Q968" s="186"/>
      <c r="R968" s="186"/>
      <c r="S968" s="186"/>
      <c r="T968" s="186"/>
      <c r="U968" s="186"/>
      <c r="V968" s="186"/>
      <c r="W968" s="186"/>
      <c r="X968" s="186"/>
      <c r="Y968" s="186"/>
      <c r="Z968" s="186"/>
    </row>
    <row r="969" spans="1:26" ht="12.75" customHeight="1" x14ac:dyDescent="0.25">
      <c r="A969" s="186"/>
      <c r="B969" s="186"/>
      <c r="C969" s="186"/>
      <c r="D969" s="186"/>
      <c r="E969" s="186"/>
      <c r="F969" s="186"/>
      <c r="G969" s="186"/>
      <c r="H969" s="186"/>
      <c r="I969" s="186"/>
      <c r="J969" s="186"/>
      <c r="K969" s="186"/>
      <c r="L969" s="186"/>
      <c r="M969" s="186"/>
      <c r="N969" s="186"/>
      <c r="O969" s="186"/>
      <c r="P969" s="186"/>
      <c r="Q969" s="186"/>
      <c r="R969" s="186"/>
      <c r="S969" s="186"/>
      <c r="T969" s="186"/>
      <c r="U969" s="186"/>
      <c r="V969" s="186"/>
      <c r="W969" s="186"/>
      <c r="X969" s="186"/>
      <c r="Y969" s="186"/>
      <c r="Z969" s="186"/>
    </row>
    <row r="970" spans="1:26" ht="12.75" customHeight="1" x14ac:dyDescent="0.25">
      <c r="A970" s="186"/>
      <c r="B970" s="186"/>
      <c r="C970" s="186"/>
      <c r="D970" s="186"/>
      <c r="E970" s="186"/>
      <c r="F970" s="186"/>
      <c r="G970" s="186"/>
      <c r="H970" s="186"/>
      <c r="I970" s="186"/>
      <c r="J970" s="186"/>
      <c r="K970" s="186"/>
      <c r="L970" s="186"/>
      <c r="M970" s="186"/>
      <c r="N970" s="186"/>
      <c r="O970" s="186"/>
      <c r="P970" s="186"/>
      <c r="Q970" s="186"/>
      <c r="R970" s="186"/>
      <c r="S970" s="186"/>
      <c r="T970" s="186"/>
      <c r="U970" s="186"/>
      <c r="V970" s="186"/>
      <c r="W970" s="186"/>
      <c r="X970" s="186"/>
      <c r="Y970" s="186"/>
      <c r="Z970" s="186"/>
    </row>
    <row r="971" spans="1:26" ht="12.75" customHeight="1" x14ac:dyDescent="0.25">
      <c r="A971" s="186"/>
      <c r="B971" s="186"/>
      <c r="C971" s="186"/>
      <c r="D971" s="186"/>
      <c r="E971" s="186"/>
      <c r="F971" s="186"/>
      <c r="G971" s="186"/>
      <c r="H971" s="186"/>
      <c r="I971" s="186"/>
      <c r="J971" s="186"/>
      <c r="K971" s="186"/>
      <c r="L971" s="186"/>
      <c r="M971" s="186"/>
      <c r="N971" s="186"/>
      <c r="O971" s="186"/>
      <c r="P971" s="186"/>
      <c r="Q971" s="186"/>
      <c r="R971" s="186"/>
      <c r="S971" s="186"/>
      <c r="T971" s="186"/>
      <c r="U971" s="186"/>
      <c r="V971" s="186"/>
      <c r="W971" s="186"/>
      <c r="X971" s="186"/>
      <c r="Y971" s="186"/>
      <c r="Z971" s="186"/>
    </row>
    <row r="972" spans="1:26" ht="12.75" customHeight="1" x14ac:dyDescent="0.25">
      <c r="A972" s="186"/>
      <c r="B972" s="186"/>
      <c r="C972" s="186"/>
      <c r="D972" s="186"/>
      <c r="E972" s="186"/>
      <c r="F972" s="186"/>
      <c r="G972" s="186"/>
      <c r="H972" s="186"/>
      <c r="I972" s="186"/>
      <c r="J972" s="186"/>
      <c r="K972" s="186"/>
      <c r="L972" s="186"/>
      <c r="M972" s="186"/>
      <c r="N972" s="186"/>
      <c r="O972" s="186"/>
      <c r="P972" s="186"/>
      <c r="Q972" s="186"/>
      <c r="R972" s="186"/>
      <c r="S972" s="186"/>
      <c r="T972" s="186"/>
      <c r="U972" s="186"/>
      <c r="V972" s="186"/>
      <c r="W972" s="186"/>
      <c r="X972" s="186"/>
      <c r="Y972" s="186"/>
      <c r="Z972" s="186"/>
    </row>
    <row r="973" spans="1:26" ht="12.75" customHeight="1" x14ac:dyDescent="0.25">
      <c r="A973" s="186"/>
      <c r="B973" s="186"/>
      <c r="C973" s="186"/>
      <c r="D973" s="186"/>
      <c r="E973" s="186"/>
      <c r="F973" s="186"/>
      <c r="G973" s="186"/>
      <c r="H973" s="186"/>
      <c r="I973" s="186"/>
      <c r="J973" s="186"/>
      <c r="K973" s="186"/>
      <c r="L973" s="186"/>
      <c r="M973" s="186"/>
      <c r="N973" s="186"/>
      <c r="O973" s="186"/>
      <c r="P973" s="186"/>
      <c r="Q973" s="186"/>
      <c r="R973" s="186"/>
      <c r="S973" s="186"/>
      <c r="T973" s="186"/>
      <c r="U973" s="186"/>
      <c r="V973" s="186"/>
      <c r="W973" s="186"/>
      <c r="X973" s="186"/>
      <c r="Y973" s="186"/>
      <c r="Z973" s="186"/>
    </row>
    <row r="974" spans="1:26" ht="12.75" customHeight="1" x14ac:dyDescent="0.25">
      <c r="A974" s="186"/>
      <c r="B974" s="186"/>
      <c r="C974" s="186"/>
      <c r="D974" s="186"/>
      <c r="E974" s="186"/>
      <c r="F974" s="186"/>
      <c r="G974" s="186"/>
      <c r="H974" s="186"/>
      <c r="I974" s="186"/>
      <c r="J974" s="186"/>
      <c r="K974" s="186"/>
      <c r="L974" s="186"/>
      <c r="M974" s="186"/>
      <c r="N974" s="186"/>
      <c r="O974" s="186"/>
      <c r="P974" s="186"/>
      <c r="Q974" s="186"/>
      <c r="R974" s="186"/>
      <c r="S974" s="186"/>
      <c r="T974" s="186"/>
      <c r="U974" s="186"/>
      <c r="V974" s="186"/>
      <c r="W974" s="186"/>
      <c r="X974" s="186"/>
      <c r="Y974" s="186"/>
      <c r="Z974" s="186"/>
    </row>
    <row r="975" spans="1:26" ht="12.75" customHeight="1" x14ac:dyDescent="0.25">
      <c r="A975" s="186"/>
      <c r="B975" s="186"/>
      <c r="C975" s="186"/>
      <c r="D975" s="186"/>
      <c r="E975" s="186"/>
      <c r="F975" s="186"/>
      <c r="G975" s="186"/>
      <c r="H975" s="186"/>
      <c r="I975" s="186"/>
      <c r="J975" s="186"/>
      <c r="K975" s="186"/>
      <c r="L975" s="186"/>
      <c r="M975" s="186"/>
      <c r="N975" s="186"/>
      <c r="O975" s="186"/>
      <c r="P975" s="186"/>
      <c r="Q975" s="186"/>
      <c r="R975" s="186"/>
      <c r="S975" s="186"/>
      <c r="T975" s="186"/>
      <c r="U975" s="186"/>
      <c r="V975" s="186"/>
      <c r="W975" s="186"/>
      <c r="X975" s="186"/>
      <c r="Y975" s="186"/>
      <c r="Z975" s="186"/>
    </row>
    <row r="976" spans="1:26" ht="12.75" customHeight="1" x14ac:dyDescent="0.25">
      <c r="A976" s="186"/>
      <c r="B976" s="186"/>
      <c r="C976" s="186"/>
      <c r="D976" s="186"/>
      <c r="E976" s="186"/>
      <c r="F976" s="186"/>
      <c r="G976" s="186"/>
      <c r="H976" s="186"/>
      <c r="I976" s="186"/>
      <c r="J976" s="186"/>
      <c r="K976" s="186"/>
      <c r="L976" s="186"/>
      <c r="M976" s="186"/>
      <c r="N976" s="186"/>
      <c r="O976" s="186"/>
      <c r="P976" s="186"/>
      <c r="Q976" s="186"/>
      <c r="R976" s="186"/>
      <c r="S976" s="186"/>
      <c r="T976" s="186"/>
      <c r="U976" s="186"/>
      <c r="V976" s="186"/>
      <c r="W976" s="186"/>
      <c r="X976" s="186"/>
      <c r="Y976" s="186"/>
      <c r="Z976" s="186"/>
    </row>
    <row r="977" spans="1:26" ht="12.75" customHeight="1" x14ac:dyDescent="0.25">
      <c r="A977" s="186"/>
      <c r="B977" s="186"/>
      <c r="C977" s="186"/>
      <c r="D977" s="186"/>
      <c r="E977" s="186"/>
      <c r="F977" s="186"/>
      <c r="G977" s="186"/>
      <c r="H977" s="186"/>
      <c r="I977" s="186"/>
      <c r="J977" s="186"/>
      <c r="K977" s="186"/>
      <c r="L977" s="186"/>
      <c r="M977" s="186"/>
      <c r="N977" s="186"/>
      <c r="O977" s="186"/>
      <c r="P977" s="186"/>
      <c r="Q977" s="186"/>
      <c r="R977" s="186"/>
      <c r="S977" s="186"/>
      <c r="T977" s="186"/>
      <c r="U977" s="186"/>
      <c r="V977" s="186"/>
      <c r="W977" s="186"/>
      <c r="X977" s="186"/>
      <c r="Y977" s="186"/>
      <c r="Z977" s="186"/>
    </row>
    <row r="978" spans="1:26" ht="12.75" customHeight="1" x14ac:dyDescent="0.25">
      <c r="A978" s="186"/>
      <c r="B978" s="186"/>
      <c r="C978" s="186"/>
      <c r="D978" s="186"/>
      <c r="E978" s="186"/>
      <c r="F978" s="186"/>
      <c r="G978" s="186"/>
      <c r="H978" s="186"/>
      <c r="I978" s="186"/>
      <c r="J978" s="186"/>
      <c r="K978" s="186"/>
      <c r="L978" s="186"/>
      <c r="M978" s="186"/>
      <c r="N978" s="186"/>
      <c r="O978" s="186"/>
      <c r="P978" s="186"/>
      <c r="Q978" s="186"/>
      <c r="R978" s="186"/>
      <c r="S978" s="186"/>
      <c r="T978" s="186"/>
      <c r="U978" s="186"/>
      <c r="V978" s="186"/>
      <c r="W978" s="186"/>
      <c r="X978" s="186"/>
      <c r="Y978" s="186"/>
      <c r="Z978" s="186"/>
    </row>
    <row r="979" spans="1:26" ht="12.75" customHeight="1" x14ac:dyDescent="0.25">
      <c r="A979" s="186"/>
      <c r="B979" s="186"/>
      <c r="C979" s="186"/>
      <c r="D979" s="186"/>
      <c r="E979" s="186"/>
      <c r="F979" s="186"/>
      <c r="G979" s="186"/>
      <c r="H979" s="186"/>
      <c r="I979" s="186"/>
      <c r="J979" s="186"/>
      <c r="K979" s="186"/>
      <c r="L979" s="186"/>
      <c r="M979" s="186"/>
      <c r="N979" s="186"/>
      <c r="O979" s="186"/>
      <c r="P979" s="186"/>
      <c r="Q979" s="186"/>
      <c r="R979" s="186"/>
      <c r="S979" s="186"/>
      <c r="T979" s="186"/>
      <c r="U979" s="186"/>
      <c r="V979" s="186"/>
      <c r="W979" s="186"/>
      <c r="X979" s="186"/>
      <c r="Y979" s="186"/>
      <c r="Z979" s="186"/>
    </row>
    <row r="980" spans="1:26" ht="12.75" customHeight="1" x14ac:dyDescent="0.25">
      <c r="A980" s="186"/>
      <c r="B980" s="186"/>
      <c r="C980" s="186"/>
      <c r="D980" s="186"/>
      <c r="E980" s="186"/>
      <c r="F980" s="186"/>
      <c r="G980" s="186"/>
      <c r="H980" s="186"/>
      <c r="I980" s="186"/>
      <c r="J980" s="186"/>
      <c r="K980" s="186"/>
      <c r="L980" s="186"/>
      <c r="M980" s="186"/>
      <c r="N980" s="186"/>
      <c r="O980" s="186"/>
      <c r="P980" s="186"/>
      <c r="Q980" s="186"/>
      <c r="R980" s="186"/>
      <c r="S980" s="186"/>
      <c r="T980" s="186"/>
      <c r="U980" s="186"/>
      <c r="V980" s="186"/>
      <c r="W980" s="186"/>
      <c r="X980" s="186"/>
      <c r="Y980" s="186"/>
      <c r="Z980" s="186"/>
    </row>
    <row r="981" spans="1:26" ht="12.75" customHeight="1" x14ac:dyDescent="0.25">
      <c r="A981" s="186"/>
      <c r="B981" s="186"/>
      <c r="C981" s="186"/>
      <c r="D981" s="186"/>
      <c r="E981" s="186"/>
      <c r="F981" s="186"/>
      <c r="G981" s="186"/>
      <c r="H981" s="186"/>
      <c r="I981" s="186"/>
      <c r="J981" s="186"/>
      <c r="K981" s="186"/>
      <c r="L981" s="186"/>
      <c r="M981" s="186"/>
      <c r="N981" s="186"/>
      <c r="O981" s="186"/>
      <c r="P981" s="186"/>
      <c r="Q981" s="186"/>
      <c r="R981" s="186"/>
      <c r="S981" s="186"/>
      <c r="T981" s="186"/>
      <c r="U981" s="186"/>
      <c r="V981" s="186"/>
      <c r="W981" s="186"/>
      <c r="X981" s="186"/>
      <c r="Y981" s="186"/>
      <c r="Z981" s="186"/>
    </row>
    <row r="982" spans="1:26" ht="12.75" customHeight="1" x14ac:dyDescent="0.25">
      <c r="A982" s="186"/>
      <c r="B982" s="186"/>
      <c r="C982" s="186"/>
      <c r="D982" s="186"/>
      <c r="E982" s="186"/>
      <c r="F982" s="186"/>
      <c r="G982" s="186"/>
      <c r="H982" s="186"/>
      <c r="I982" s="186"/>
      <c r="J982" s="186"/>
      <c r="K982" s="186"/>
      <c r="L982" s="186"/>
      <c r="M982" s="186"/>
      <c r="N982" s="186"/>
      <c r="O982" s="186"/>
      <c r="P982" s="186"/>
      <c r="Q982" s="186"/>
      <c r="R982" s="186"/>
      <c r="S982" s="186"/>
      <c r="T982" s="186"/>
      <c r="U982" s="186"/>
      <c r="V982" s="186"/>
      <c r="W982" s="186"/>
      <c r="X982" s="186"/>
      <c r="Y982" s="186"/>
      <c r="Z982" s="186"/>
    </row>
    <row r="983" spans="1:26" ht="12.75" customHeight="1" x14ac:dyDescent="0.25">
      <c r="A983" s="186"/>
      <c r="B983" s="186"/>
      <c r="C983" s="186"/>
      <c r="D983" s="186"/>
      <c r="E983" s="186"/>
      <c r="F983" s="186"/>
      <c r="G983" s="186"/>
      <c r="H983" s="186"/>
      <c r="I983" s="186"/>
      <c r="J983" s="186"/>
      <c r="K983" s="186"/>
      <c r="L983" s="186"/>
      <c r="M983" s="186"/>
      <c r="N983" s="186"/>
      <c r="O983" s="186"/>
      <c r="P983" s="186"/>
      <c r="Q983" s="186"/>
      <c r="R983" s="186"/>
      <c r="S983" s="186"/>
      <c r="T983" s="186"/>
      <c r="U983" s="186"/>
      <c r="V983" s="186"/>
      <c r="W983" s="186"/>
      <c r="X983" s="186"/>
      <c r="Y983" s="186"/>
      <c r="Z983" s="186"/>
    </row>
    <row r="984" spans="1:26" ht="12.75" customHeight="1" x14ac:dyDescent="0.25">
      <c r="A984" s="186"/>
      <c r="B984" s="186"/>
      <c r="C984" s="186"/>
      <c r="D984" s="186"/>
      <c r="E984" s="186"/>
      <c r="F984" s="186"/>
      <c r="G984" s="186"/>
      <c r="H984" s="186"/>
      <c r="I984" s="186"/>
      <c r="J984" s="186"/>
      <c r="K984" s="186"/>
      <c r="L984" s="186"/>
      <c r="M984" s="186"/>
      <c r="N984" s="186"/>
      <c r="O984" s="186"/>
      <c r="P984" s="186"/>
      <c r="Q984" s="186"/>
      <c r="R984" s="186"/>
      <c r="S984" s="186"/>
      <c r="T984" s="186"/>
      <c r="U984" s="186"/>
      <c r="V984" s="186"/>
      <c r="W984" s="186"/>
      <c r="X984" s="186"/>
      <c r="Y984" s="186"/>
      <c r="Z984" s="186"/>
    </row>
    <row r="985" spans="1:26" ht="12.75" customHeight="1" x14ac:dyDescent="0.25">
      <c r="A985" s="186"/>
      <c r="B985" s="186"/>
      <c r="C985" s="186"/>
      <c r="D985" s="186"/>
      <c r="E985" s="186"/>
      <c r="F985" s="186"/>
      <c r="G985" s="186"/>
      <c r="H985" s="186"/>
      <c r="I985" s="186"/>
      <c r="J985" s="186"/>
      <c r="K985" s="186"/>
      <c r="L985" s="186"/>
      <c r="M985" s="186"/>
      <c r="N985" s="186"/>
      <c r="O985" s="186"/>
      <c r="P985" s="186"/>
      <c r="Q985" s="186"/>
      <c r="R985" s="186"/>
      <c r="S985" s="186"/>
      <c r="T985" s="186"/>
      <c r="U985" s="186"/>
      <c r="V985" s="186"/>
      <c r="W985" s="186"/>
      <c r="X985" s="186"/>
      <c r="Y985" s="186"/>
      <c r="Z985" s="186"/>
    </row>
    <row r="986" spans="1:26" ht="12.75" customHeight="1" x14ac:dyDescent="0.25">
      <c r="A986" s="186"/>
      <c r="B986" s="186"/>
      <c r="C986" s="186"/>
      <c r="D986" s="186"/>
      <c r="E986" s="186"/>
      <c r="F986" s="186"/>
      <c r="G986" s="186"/>
      <c r="H986" s="186"/>
      <c r="I986" s="186"/>
      <c r="J986" s="186"/>
      <c r="K986" s="186"/>
      <c r="L986" s="186"/>
      <c r="M986" s="186"/>
      <c r="N986" s="186"/>
      <c r="O986" s="186"/>
      <c r="P986" s="186"/>
      <c r="Q986" s="186"/>
      <c r="R986" s="186"/>
      <c r="S986" s="186"/>
      <c r="T986" s="186"/>
      <c r="U986" s="186"/>
      <c r="V986" s="186"/>
      <c r="W986" s="186"/>
      <c r="X986" s="186"/>
      <c r="Y986" s="186"/>
      <c r="Z986" s="186"/>
    </row>
    <row r="987" spans="1:26" ht="12.75" customHeight="1" x14ac:dyDescent="0.25">
      <c r="A987" s="186"/>
      <c r="B987" s="186"/>
      <c r="C987" s="186"/>
      <c r="D987" s="186"/>
      <c r="E987" s="186"/>
      <c r="F987" s="186"/>
      <c r="G987" s="186"/>
      <c r="H987" s="186"/>
      <c r="I987" s="186"/>
      <c r="J987" s="186"/>
      <c r="K987" s="186"/>
      <c r="L987" s="186"/>
      <c r="M987" s="186"/>
      <c r="N987" s="186"/>
      <c r="O987" s="186"/>
      <c r="P987" s="186"/>
      <c r="Q987" s="186"/>
      <c r="R987" s="186"/>
      <c r="S987" s="186"/>
      <c r="T987" s="186"/>
      <c r="U987" s="186"/>
      <c r="V987" s="186"/>
      <c r="W987" s="186"/>
      <c r="X987" s="186"/>
      <c r="Y987" s="186"/>
      <c r="Z987" s="186"/>
    </row>
    <row r="988" spans="1:26" ht="12.75" customHeight="1" x14ac:dyDescent="0.25">
      <c r="A988" s="186"/>
      <c r="B988" s="186"/>
      <c r="C988" s="186"/>
      <c r="D988" s="186"/>
      <c r="E988" s="186"/>
      <c r="F988" s="186"/>
      <c r="G988" s="186"/>
      <c r="H988" s="186"/>
      <c r="I988" s="186"/>
      <c r="J988" s="186"/>
      <c r="K988" s="186"/>
      <c r="L988" s="186"/>
      <c r="M988" s="186"/>
      <c r="N988" s="186"/>
      <c r="O988" s="186"/>
      <c r="P988" s="186"/>
      <c r="Q988" s="186"/>
      <c r="R988" s="186"/>
      <c r="S988" s="186"/>
      <c r="T988" s="186"/>
      <c r="U988" s="186"/>
      <c r="V988" s="186"/>
      <c r="W988" s="186"/>
      <c r="X988" s="186"/>
      <c r="Y988" s="186"/>
      <c r="Z988" s="186"/>
    </row>
    <row r="989" spans="1:26" ht="12.75" customHeight="1" x14ac:dyDescent="0.25">
      <c r="A989" s="186"/>
      <c r="B989" s="186"/>
      <c r="C989" s="186"/>
      <c r="D989" s="186"/>
      <c r="E989" s="186"/>
      <c r="F989" s="186"/>
      <c r="G989" s="186"/>
      <c r="H989" s="186"/>
      <c r="I989" s="186"/>
      <c r="J989" s="186"/>
      <c r="K989" s="186"/>
      <c r="L989" s="186"/>
      <c r="M989" s="186"/>
      <c r="N989" s="186"/>
      <c r="O989" s="186"/>
      <c r="P989" s="186"/>
      <c r="Q989" s="186"/>
      <c r="R989" s="186"/>
      <c r="S989" s="186"/>
      <c r="T989" s="186"/>
      <c r="U989" s="186"/>
      <c r="V989" s="186"/>
      <c r="W989" s="186"/>
      <c r="X989" s="186"/>
      <c r="Y989" s="186"/>
      <c r="Z989" s="186"/>
    </row>
    <row r="990" spans="1:26" ht="12.75" customHeight="1" x14ac:dyDescent="0.25">
      <c r="A990" s="186"/>
      <c r="B990" s="186"/>
      <c r="C990" s="186"/>
      <c r="D990" s="186"/>
      <c r="E990" s="186"/>
      <c r="F990" s="186"/>
      <c r="G990" s="186"/>
      <c r="H990" s="186"/>
      <c r="I990" s="186"/>
      <c r="J990" s="186"/>
      <c r="K990" s="186"/>
      <c r="L990" s="186"/>
      <c r="M990" s="186"/>
      <c r="N990" s="186"/>
      <c r="O990" s="186"/>
      <c r="P990" s="186"/>
      <c r="Q990" s="186"/>
      <c r="R990" s="186"/>
      <c r="S990" s="186"/>
      <c r="T990" s="186"/>
      <c r="U990" s="186"/>
      <c r="V990" s="186"/>
      <c r="W990" s="186"/>
      <c r="X990" s="186"/>
      <c r="Y990" s="186"/>
      <c r="Z990" s="186"/>
    </row>
    <row r="991" spans="1:26" ht="12.75" customHeight="1" x14ac:dyDescent="0.25">
      <c r="A991" s="186"/>
      <c r="B991" s="186"/>
      <c r="C991" s="186"/>
      <c r="D991" s="186"/>
      <c r="E991" s="186"/>
      <c r="F991" s="186"/>
      <c r="G991" s="186"/>
      <c r="H991" s="186"/>
      <c r="I991" s="186"/>
      <c r="J991" s="186"/>
      <c r="K991" s="186"/>
      <c r="L991" s="186"/>
      <c r="M991" s="186"/>
      <c r="N991" s="186"/>
      <c r="O991" s="186"/>
      <c r="P991" s="186"/>
      <c r="Q991" s="186"/>
      <c r="R991" s="186"/>
      <c r="S991" s="186"/>
      <c r="T991" s="186"/>
      <c r="U991" s="186"/>
      <c r="V991" s="186"/>
      <c r="W991" s="186"/>
      <c r="X991" s="186"/>
      <c r="Y991" s="186"/>
      <c r="Z991" s="186"/>
    </row>
    <row r="992" spans="1:26" ht="12.75" customHeight="1" x14ac:dyDescent="0.25">
      <c r="A992" s="186"/>
      <c r="B992" s="186"/>
      <c r="C992" s="186"/>
      <c r="D992" s="186"/>
      <c r="E992" s="186"/>
      <c r="F992" s="186"/>
      <c r="G992" s="186"/>
      <c r="H992" s="186"/>
      <c r="I992" s="186"/>
      <c r="J992" s="186"/>
      <c r="K992" s="186"/>
      <c r="L992" s="186"/>
      <c r="M992" s="186"/>
      <c r="N992" s="186"/>
      <c r="O992" s="186"/>
      <c r="P992" s="186"/>
      <c r="Q992" s="186"/>
      <c r="R992" s="186"/>
      <c r="S992" s="186"/>
      <c r="T992" s="186"/>
      <c r="U992" s="186"/>
      <c r="V992" s="186"/>
      <c r="W992" s="186"/>
      <c r="X992" s="186"/>
      <c r="Y992" s="186"/>
      <c r="Z992" s="186"/>
    </row>
    <row r="993" spans="1:26" ht="12.75" customHeight="1" x14ac:dyDescent="0.25">
      <c r="A993" s="186"/>
      <c r="B993" s="186"/>
      <c r="C993" s="186"/>
      <c r="D993" s="186"/>
      <c r="E993" s="186"/>
      <c r="F993" s="186"/>
      <c r="G993" s="186"/>
      <c r="H993" s="186"/>
      <c r="I993" s="186"/>
      <c r="J993" s="186"/>
      <c r="K993" s="186"/>
      <c r="L993" s="186"/>
      <c r="M993" s="186"/>
      <c r="N993" s="186"/>
      <c r="O993" s="186"/>
      <c r="P993" s="186"/>
      <c r="Q993" s="186"/>
      <c r="R993" s="186"/>
      <c r="S993" s="186"/>
      <c r="T993" s="186"/>
      <c r="U993" s="186"/>
      <c r="V993" s="186"/>
      <c r="W993" s="186"/>
      <c r="X993" s="186"/>
      <c r="Y993" s="186"/>
      <c r="Z993" s="186"/>
    </row>
    <row r="994" spans="1:26" ht="12.75" customHeight="1" x14ac:dyDescent="0.25">
      <c r="A994" s="186"/>
      <c r="B994" s="186"/>
      <c r="C994" s="186"/>
      <c r="D994" s="186"/>
      <c r="E994" s="186"/>
      <c r="F994" s="186"/>
      <c r="G994" s="186"/>
      <c r="H994" s="186"/>
      <c r="I994" s="186"/>
      <c r="J994" s="186"/>
      <c r="K994" s="186"/>
      <c r="L994" s="186"/>
      <c r="M994" s="186"/>
      <c r="N994" s="186"/>
      <c r="O994" s="186"/>
      <c r="P994" s="186"/>
      <c r="Q994" s="186"/>
      <c r="R994" s="186"/>
      <c r="S994" s="186"/>
      <c r="T994" s="186"/>
      <c r="U994" s="186"/>
      <c r="V994" s="186"/>
      <c r="W994" s="186"/>
      <c r="X994" s="186"/>
      <c r="Y994" s="186"/>
      <c r="Z994" s="186"/>
    </row>
    <row r="995" spans="1:26" ht="12.75" customHeight="1" x14ac:dyDescent="0.25">
      <c r="A995" s="186"/>
      <c r="B995" s="186"/>
      <c r="C995" s="186"/>
      <c r="D995" s="186"/>
      <c r="E995" s="186"/>
      <c r="F995" s="186"/>
      <c r="G995" s="186"/>
      <c r="H995" s="186"/>
      <c r="I995" s="186"/>
      <c r="J995" s="186"/>
      <c r="K995" s="186"/>
      <c r="L995" s="186"/>
      <c r="M995" s="186"/>
      <c r="N995" s="186"/>
      <c r="O995" s="186"/>
      <c r="P995" s="186"/>
      <c r="Q995" s="186"/>
      <c r="R995" s="186"/>
      <c r="S995" s="186"/>
      <c r="T995" s="186"/>
      <c r="U995" s="186"/>
      <c r="V995" s="186"/>
      <c r="W995" s="186"/>
      <c r="X995" s="186"/>
      <c r="Y995" s="186"/>
      <c r="Z995" s="186"/>
    </row>
    <row r="996" spans="1:26" ht="12.75" customHeight="1" x14ac:dyDescent="0.25">
      <c r="A996" s="186"/>
      <c r="B996" s="186"/>
      <c r="C996" s="186"/>
      <c r="D996" s="186"/>
      <c r="E996" s="186"/>
      <c r="F996" s="186"/>
      <c r="G996" s="186"/>
      <c r="H996" s="186"/>
      <c r="I996" s="186"/>
      <c r="J996" s="186"/>
      <c r="K996" s="186"/>
      <c r="L996" s="186"/>
      <c r="M996" s="186"/>
      <c r="N996" s="186"/>
      <c r="O996" s="186"/>
      <c r="P996" s="186"/>
      <c r="Q996" s="186"/>
      <c r="R996" s="186"/>
      <c r="S996" s="186"/>
      <c r="T996" s="186"/>
      <c r="U996" s="186"/>
      <c r="V996" s="186"/>
      <c r="W996" s="186"/>
      <c r="X996" s="186"/>
      <c r="Y996" s="186"/>
      <c r="Z996" s="186"/>
    </row>
    <row r="997" spans="1:26" ht="12.75" customHeight="1" x14ac:dyDescent="0.25">
      <c r="A997" s="186"/>
      <c r="B997" s="186"/>
      <c r="C997" s="186"/>
      <c r="D997" s="186"/>
      <c r="E997" s="186"/>
      <c r="F997" s="186"/>
      <c r="G997" s="186"/>
      <c r="H997" s="186"/>
      <c r="I997" s="186"/>
      <c r="J997" s="186"/>
      <c r="K997" s="186"/>
      <c r="L997" s="186"/>
      <c r="M997" s="186"/>
      <c r="N997" s="186"/>
      <c r="O997" s="186"/>
      <c r="P997" s="186"/>
      <c r="Q997" s="186"/>
      <c r="R997" s="186"/>
      <c r="S997" s="186"/>
      <c r="T997" s="186"/>
      <c r="U997" s="186"/>
      <c r="V997" s="186"/>
      <c r="W997" s="186"/>
      <c r="X997" s="186"/>
      <c r="Y997" s="186"/>
      <c r="Z997" s="186"/>
    </row>
    <row r="998" spans="1:26" ht="12.75" customHeight="1" x14ac:dyDescent="0.25">
      <c r="A998" s="186"/>
      <c r="B998" s="186"/>
      <c r="C998" s="186"/>
      <c r="D998" s="186"/>
      <c r="E998" s="186"/>
      <c r="F998" s="186"/>
      <c r="G998" s="186"/>
      <c r="H998" s="186"/>
      <c r="I998" s="186"/>
      <c r="J998" s="186"/>
      <c r="K998" s="186"/>
      <c r="L998" s="186"/>
      <c r="M998" s="186"/>
      <c r="N998" s="186"/>
      <c r="O998" s="186"/>
      <c r="P998" s="186"/>
      <c r="Q998" s="186"/>
      <c r="R998" s="186"/>
      <c r="S998" s="186"/>
      <c r="T998" s="186"/>
      <c r="U998" s="186"/>
      <c r="V998" s="186"/>
      <c r="W998" s="186"/>
      <c r="X998" s="186"/>
      <c r="Y998" s="186"/>
      <c r="Z998" s="186"/>
    </row>
    <row r="999" spans="1:26" ht="12.75" customHeight="1" x14ac:dyDescent="0.25">
      <c r="A999" s="186"/>
      <c r="B999" s="186"/>
      <c r="C999" s="186"/>
      <c r="D999" s="186"/>
      <c r="E999" s="186"/>
      <c r="F999" s="186"/>
      <c r="G999" s="186"/>
      <c r="H999" s="186"/>
      <c r="I999" s="186"/>
      <c r="J999" s="186"/>
      <c r="K999" s="186"/>
      <c r="L999" s="186"/>
      <c r="M999" s="186"/>
      <c r="N999" s="186"/>
      <c r="O999" s="186"/>
      <c r="P999" s="186"/>
      <c r="Q999" s="186"/>
      <c r="R999" s="186"/>
      <c r="S999" s="186"/>
      <c r="T999" s="186"/>
      <c r="U999" s="186"/>
      <c r="V999" s="186"/>
      <c r="W999" s="186"/>
      <c r="X999" s="186"/>
      <c r="Y999" s="186"/>
      <c r="Z999" s="186"/>
    </row>
    <row r="1000" spans="1:26" ht="12.75" customHeight="1" x14ac:dyDescent="0.25">
      <c r="A1000" s="186"/>
      <c r="B1000" s="186"/>
      <c r="C1000" s="186"/>
      <c r="D1000" s="186"/>
      <c r="E1000" s="186"/>
      <c r="F1000" s="186"/>
      <c r="G1000" s="186"/>
      <c r="H1000" s="186"/>
      <c r="I1000" s="186"/>
      <c r="J1000" s="186"/>
      <c r="K1000" s="186"/>
      <c r="L1000" s="186"/>
      <c r="M1000" s="186"/>
      <c r="N1000" s="186"/>
      <c r="O1000" s="186"/>
      <c r="P1000" s="186"/>
      <c r="Q1000" s="186"/>
      <c r="R1000" s="186"/>
      <c r="S1000" s="186"/>
      <c r="T1000" s="186"/>
      <c r="U1000" s="186"/>
      <c r="V1000" s="186"/>
      <c r="W1000" s="186"/>
      <c r="X1000" s="186"/>
      <c r="Y1000" s="186"/>
      <c r="Z1000" s="186"/>
    </row>
  </sheetData>
  <mergeCells count="6">
    <mergeCell ref="A25:E25"/>
    <mergeCell ref="A1:J1"/>
    <mergeCell ref="A2:H2"/>
    <mergeCell ref="I2:J2"/>
    <mergeCell ref="A18:B18"/>
    <mergeCell ref="A24:E24"/>
  </mergeCells>
  <printOptions horizontalCentered="1"/>
  <pageMargins left="0" right="0" top="0.78740157480314965" bottom="0.78740157480314965" header="0" footer="0"/>
  <pageSetup paperSize="8" scale="95"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65"/>
  <sheetViews>
    <sheetView view="pageBreakPreview" topLeftCell="A31" zoomScale="85" zoomScaleNormal="60" zoomScaleSheetLayoutView="85" workbookViewId="0">
      <selection activeCell="L60" sqref="L60"/>
    </sheetView>
  </sheetViews>
  <sheetFormatPr defaultRowHeight="14.25" x14ac:dyDescent="0.2"/>
  <cols>
    <col min="1" max="1" width="24.75" customWidth="1"/>
    <col min="2" max="2" width="68.375" customWidth="1"/>
    <col min="3" max="3" width="13" customWidth="1"/>
    <col min="4" max="4" width="33.75" customWidth="1"/>
    <col min="5" max="5" width="11.625" customWidth="1"/>
    <col min="6" max="6" width="13.75" bestFit="1" customWidth="1"/>
    <col min="7" max="7" width="33.75" bestFit="1" customWidth="1"/>
    <col min="8" max="8" width="12.5" customWidth="1"/>
    <col min="9" max="9" width="13.75" bestFit="1" customWidth="1"/>
    <col min="11" max="11" width="12.75" customWidth="1"/>
  </cols>
  <sheetData>
    <row r="1" spans="1:9" ht="23.25" x14ac:dyDescent="0.35">
      <c r="A1" s="64"/>
      <c r="B1" s="402" t="s">
        <v>244</v>
      </c>
      <c r="C1" s="402"/>
      <c r="D1" s="402"/>
      <c r="E1" s="402"/>
      <c r="F1" s="402"/>
      <c r="G1" s="402"/>
      <c r="H1" s="402"/>
      <c r="I1" s="403"/>
    </row>
    <row r="2" spans="1:9" ht="23.25" x14ac:dyDescent="0.35">
      <c r="A2" s="65"/>
      <c r="B2" s="404"/>
      <c r="C2" s="404"/>
      <c r="D2" s="404"/>
      <c r="E2" s="404"/>
      <c r="F2" s="404"/>
      <c r="G2" s="404"/>
      <c r="H2" s="404"/>
      <c r="I2" s="405"/>
    </row>
    <row r="3" spans="1:9" ht="23.25" x14ac:dyDescent="0.35">
      <c r="A3" s="65"/>
      <c r="B3" s="404"/>
      <c r="C3" s="404"/>
      <c r="D3" s="404"/>
      <c r="E3" s="404"/>
      <c r="F3" s="404"/>
      <c r="G3" s="404"/>
      <c r="H3" s="404"/>
      <c r="I3" s="405"/>
    </row>
    <row r="4" spans="1:9" ht="115.15" customHeight="1" thickBot="1" x14ac:dyDescent="0.4">
      <c r="A4" s="66"/>
      <c r="B4" s="406"/>
      <c r="C4" s="406"/>
      <c r="D4" s="406"/>
      <c r="E4" s="406"/>
      <c r="F4" s="406"/>
      <c r="G4" s="406"/>
      <c r="H4" s="406"/>
      <c r="I4" s="407"/>
    </row>
    <row r="5" spans="1:9" ht="15.75" thickBot="1" x14ac:dyDescent="0.25">
      <c r="A5" s="44"/>
      <c r="B5" s="25"/>
      <c r="C5" s="25"/>
      <c r="D5" s="25"/>
      <c r="E5" s="26"/>
      <c r="F5" s="26"/>
      <c r="G5" s="26"/>
      <c r="H5" s="25"/>
      <c r="I5" s="110"/>
    </row>
    <row r="6" spans="1:9" ht="15" thickBot="1" x14ac:dyDescent="0.25"/>
    <row r="7" spans="1:9" ht="20.25" x14ac:dyDescent="0.3">
      <c r="A7" s="46" t="s">
        <v>32</v>
      </c>
      <c r="B7" s="47"/>
      <c r="C7" s="47"/>
      <c r="D7" s="47"/>
      <c r="E7" s="47"/>
      <c r="F7" s="47"/>
      <c r="G7" s="47"/>
      <c r="H7" s="47"/>
      <c r="I7" s="48"/>
    </row>
    <row r="8" spans="1:9" x14ac:dyDescent="0.2">
      <c r="A8" s="45"/>
      <c r="I8" s="43"/>
    </row>
    <row r="9" spans="1:9" ht="15" x14ac:dyDescent="0.25">
      <c r="A9" s="53" t="s">
        <v>29</v>
      </c>
      <c r="B9" s="28" t="s">
        <v>8</v>
      </c>
      <c r="C9" s="28" t="s">
        <v>9</v>
      </c>
      <c r="D9" s="28" t="s">
        <v>10</v>
      </c>
      <c r="E9" s="28" t="s">
        <v>11</v>
      </c>
      <c r="F9" s="28" t="s">
        <v>12</v>
      </c>
      <c r="G9" s="28" t="s">
        <v>13</v>
      </c>
      <c r="H9" s="28" t="s">
        <v>15</v>
      </c>
      <c r="I9" s="43"/>
    </row>
    <row r="10" spans="1:9" ht="13.9" customHeight="1" x14ac:dyDescent="0.2">
      <c r="A10" s="411" t="s">
        <v>133</v>
      </c>
      <c r="B10" s="410" t="s">
        <v>30</v>
      </c>
      <c r="C10" s="410" t="s">
        <v>31</v>
      </c>
      <c r="D10" s="410" t="s">
        <v>32</v>
      </c>
      <c r="E10" s="410" t="s">
        <v>33</v>
      </c>
      <c r="F10" s="410">
        <v>1</v>
      </c>
      <c r="G10" s="410">
        <f>SUM(G13:G23)</f>
        <v>2064.6088</v>
      </c>
      <c r="H10" s="413">
        <f>SUM(H13:H23)</f>
        <v>8821.0300000000007</v>
      </c>
      <c r="I10" s="43"/>
    </row>
    <row r="11" spans="1:9" x14ac:dyDescent="0.2">
      <c r="A11" s="411"/>
      <c r="B11" s="410"/>
      <c r="C11" s="410"/>
      <c r="D11" s="410"/>
      <c r="E11" s="410"/>
      <c r="F11" s="410"/>
      <c r="G11" s="410"/>
      <c r="H11" s="410"/>
      <c r="I11" s="43"/>
    </row>
    <row r="12" spans="1:9" x14ac:dyDescent="0.2">
      <c r="A12" s="411"/>
      <c r="B12" s="410"/>
      <c r="C12" s="410"/>
      <c r="D12" s="410"/>
      <c r="E12" s="410"/>
      <c r="F12" s="410"/>
      <c r="G12" s="410"/>
      <c r="H12" s="410"/>
      <c r="I12" s="43"/>
    </row>
    <row r="13" spans="1:9" ht="28.5" x14ac:dyDescent="0.2">
      <c r="A13" s="54" t="s">
        <v>134</v>
      </c>
      <c r="B13" s="29" t="s">
        <v>226</v>
      </c>
      <c r="C13" s="30" t="s">
        <v>110</v>
      </c>
      <c r="D13" s="29" t="s">
        <v>225</v>
      </c>
      <c r="E13" s="29" t="s">
        <v>135</v>
      </c>
      <c r="F13" s="29">
        <v>3.24</v>
      </c>
      <c r="G13" s="29">
        <v>305.69189999999998</v>
      </c>
      <c r="H13" s="31">
        <f t="shared" ref="H13:H23" si="0">ROUND(F13*G13,2)</f>
        <v>990.44</v>
      </c>
      <c r="I13" s="43"/>
    </row>
    <row r="14" spans="1:9" ht="42.75" x14ac:dyDescent="0.2">
      <c r="A14" s="54" t="s">
        <v>134</v>
      </c>
      <c r="B14" s="29" t="s">
        <v>130</v>
      </c>
      <c r="C14" s="30" t="s">
        <v>110</v>
      </c>
      <c r="D14" s="29" t="s">
        <v>131</v>
      </c>
      <c r="E14" s="29" t="s">
        <v>135</v>
      </c>
      <c r="F14" s="29">
        <v>1.08</v>
      </c>
      <c r="G14" s="29">
        <v>330.57069999999999</v>
      </c>
      <c r="H14" s="31">
        <f t="shared" si="0"/>
        <v>357.02</v>
      </c>
      <c r="I14" s="43"/>
    </row>
    <row r="15" spans="1:9" ht="28.5" x14ac:dyDescent="0.2">
      <c r="A15" s="54" t="s">
        <v>134</v>
      </c>
      <c r="B15" s="29" t="s">
        <v>141</v>
      </c>
      <c r="C15" s="30" t="s">
        <v>110</v>
      </c>
      <c r="D15" s="29" t="s">
        <v>140</v>
      </c>
      <c r="E15" s="29" t="s">
        <v>135</v>
      </c>
      <c r="F15" s="29">
        <v>1.08</v>
      </c>
      <c r="G15" s="29">
        <v>70.958500000000001</v>
      </c>
      <c r="H15" s="31">
        <f t="shared" si="0"/>
        <v>76.64</v>
      </c>
      <c r="I15" s="43"/>
    </row>
    <row r="16" spans="1:9" ht="57" x14ac:dyDescent="0.2">
      <c r="A16" s="54" t="s">
        <v>134</v>
      </c>
      <c r="B16" s="29" t="s">
        <v>143</v>
      </c>
      <c r="C16" s="29" t="s">
        <v>110</v>
      </c>
      <c r="D16" s="32" t="s">
        <v>142</v>
      </c>
      <c r="E16" s="29" t="s">
        <v>136</v>
      </c>
      <c r="F16" s="29">
        <v>1.08</v>
      </c>
      <c r="G16" s="29">
        <v>74.505799999999994</v>
      </c>
      <c r="H16" s="31">
        <f t="shared" si="0"/>
        <v>80.47</v>
      </c>
      <c r="I16" s="43"/>
    </row>
    <row r="17" spans="1:9" ht="28.5" x14ac:dyDescent="0.2">
      <c r="A17" s="54" t="s">
        <v>134</v>
      </c>
      <c r="B17" s="29" t="s">
        <v>128</v>
      </c>
      <c r="C17" s="30" t="s">
        <v>110</v>
      </c>
      <c r="D17" s="32" t="s">
        <v>144</v>
      </c>
      <c r="E17" s="30" t="s">
        <v>136</v>
      </c>
      <c r="F17" s="29">
        <v>1.08</v>
      </c>
      <c r="G17" s="29">
        <v>220.32300000000001</v>
      </c>
      <c r="H17" s="31">
        <f t="shared" si="0"/>
        <v>237.95</v>
      </c>
      <c r="I17" s="43"/>
    </row>
    <row r="18" spans="1:9" x14ac:dyDescent="0.2">
      <c r="A18" s="54" t="s">
        <v>134</v>
      </c>
      <c r="B18" s="29" t="s">
        <v>146</v>
      </c>
      <c r="C18" s="30" t="s">
        <v>110</v>
      </c>
      <c r="D18" s="32" t="s">
        <v>145</v>
      </c>
      <c r="E18" s="30" t="s">
        <v>136</v>
      </c>
      <c r="F18" s="29">
        <v>1.08</v>
      </c>
      <c r="G18" s="29">
        <v>146.69139999999999</v>
      </c>
      <c r="H18" s="31">
        <f t="shared" si="0"/>
        <v>158.43</v>
      </c>
      <c r="I18" s="43"/>
    </row>
    <row r="19" spans="1:9" x14ac:dyDescent="0.2">
      <c r="A19" s="54" t="s">
        <v>134</v>
      </c>
      <c r="B19" s="29" t="s">
        <v>148</v>
      </c>
      <c r="C19" s="30" t="s">
        <v>110</v>
      </c>
      <c r="D19" s="32" t="s">
        <v>147</v>
      </c>
      <c r="E19" s="30" t="s">
        <v>136</v>
      </c>
      <c r="F19" s="29">
        <v>1.08</v>
      </c>
      <c r="G19" s="29">
        <v>53.487400000000001</v>
      </c>
      <c r="H19" s="31">
        <f t="shared" si="0"/>
        <v>57.77</v>
      </c>
      <c r="I19" s="43"/>
    </row>
    <row r="20" spans="1:9" ht="28.5" x14ac:dyDescent="0.2">
      <c r="A20" s="54" t="s">
        <v>134</v>
      </c>
      <c r="B20" s="29" t="s">
        <v>126</v>
      </c>
      <c r="C20" s="30" t="s">
        <v>110</v>
      </c>
      <c r="D20" s="32" t="s">
        <v>127</v>
      </c>
      <c r="E20" s="30" t="s">
        <v>136</v>
      </c>
      <c r="F20" s="29">
        <v>1.08</v>
      </c>
      <c r="G20" s="29">
        <v>119.181</v>
      </c>
      <c r="H20" s="31">
        <f t="shared" si="0"/>
        <v>128.72</v>
      </c>
      <c r="I20" s="43"/>
    </row>
    <row r="21" spans="1:9" ht="42.75" x14ac:dyDescent="0.2">
      <c r="A21" s="54" t="s">
        <v>134</v>
      </c>
      <c r="B21" s="89" t="s">
        <v>230</v>
      </c>
      <c r="C21" s="30" t="s">
        <v>110</v>
      </c>
      <c r="D21" s="91" t="s">
        <v>229</v>
      </c>
      <c r="E21" s="30" t="s">
        <v>136</v>
      </c>
      <c r="F21" s="29">
        <v>1.08</v>
      </c>
      <c r="G21" s="89">
        <v>143.50710000000001</v>
      </c>
      <c r="H21" s="31">
        <f t="shared" si="0"/>
        <v>154.99</v>
      </c>
      <c r="I21" s="43"/>
    </row>
    <row r="22" spans="1:9" ht="28.5" x14ac:dyDescent="0.2">
      <c r="A22" s="54" t="s">
        <v>134</v>
      </c>
      <c r="B22" s="89" t="s">
        <v>228</v>
      </c>
      <c r="C22" s="30" t="s">
        <v>110</v>
      </c>
      <c r="D22" s="91" t="s">
        <v>227</v>
      </c>
      <c r="E22" s="90" t="s">
        <v>135</v>
      </c>
      <c r="F22" s="29">
        <v>1.08</v>
      </c>
      <c r="G22" s="89">
        <v>177.261</v>
      </c>
      <c r="H22" s="31">
        <f t="shared" si="0"/>
        <v>191.44</v>
      </c>
      <c r="I22" s="43"/>
    </row>
    <row r="23" spans="1:9" ht="29.25" thickBot="1" x14ac:dyDescent="0.25">
      <c r="A23" s="55" t="s">
        <v>137</v>
      </c>
      <c r="B23" s="56" t="s">
        <v>138</v>
      </c>
      <c r="C23" s="56" t="s">
        <v>110</v>
      </c>
      <c r="D23" s="57" t="s">
        <v>139</v>
      </c>
      <c r="E23" s="57" t="s">
        <v>135</v>
      </c>
      <c r="F23" s="57">
        <v>15.12</v>
      </c>
      <c r="G23" s="57">
        <v>422.43099999999998</v>
      </c>
      <c r="H23" s="109">
        <f t="shared" si="0"/>
        <v>6387.16</v>
      </c>
      <c r="I23" s="52"/>
    </row>
    <row r="24" spans="1:9" x14ac:dyDescent="0.2">
      <c r="A24" s="93"/>
      <c r="B24" s="93"/>
      <c r="C24" s="93"/>
      <c r="D24" s="92"/>
      <c r="E24" s="92"/>
      <c r="F24" s="92"/>
      <c r="G24" s="92"/>
      <c r="H24" s="94"/>
      <c r="I24" s="27"/>
    </row>
    <row r="25" spans="1:9" x14ac:dyDescent="0.2">
      <c r="A25" s="93"/>
      <c r="B25" s="93"/>
      <c r="C25" s="93"/>
      <c r="D25" s="92"/>
      <c r="E25" s="92"/>
      <c r="F25" s="92"/>
      <c r="G25" s="92"/>
      <c r="H25" s="94"/>
      <c r="I25" s="27"/>
    </row>
    <row r="26" spans="1:9" x14ac:dyDescent="0.2">
      <c r="A26" s="93"/>
      <c r="B26" s="93"/>
      <c r="C26" s="93"/>
      <c r="D26" s="92"/>
      <c r="E26" s="92"/>
      <c r="F26" s="92"/>
      <c r="G26" s="92"/>
      <c r="H26" s="94"/>
      <c r="I26" s="27"/>
    </row>
    <row r="27" spans="1:9" ht="15" thickBot="1" x14ac:dyDescent="0.25">
      <c r="A27" s="58"/>
      <c r="B27" s="58"/>
      <c r="C27" s="58"/>
      <c r="D27" s="59"/>
      <c r="E27" s="59"/>
      <c r="F27" s="59"/>
      <c r="G27" s="59"/>
      <c r="H27" s="60"/>
    </row>
    <row r="28" spans="1:9" ht="20.25" x14ac:dyDescent="0.3">
      <c r="A28" s="46" t="s">
        <v>237</v>
      </c>
      <c r="B28" s="47"/>
      <c r="C28" s="47"/>
      <c r="D28" s="47"/>
      <c r="E28" s="47"/>
      <c r="F28" s="47"/>
      <c r="G28" s="47"/>
      <c r="H28" s="47"/>
      <c r="I28" s="48"/>
    </row>
    <row r="29" spans="1:9" x14ac:dyDescent="0.2">
      <c r="A29" s="45"/>
      <c r="I29" s="43"/>
    </row>
    <row r="30" spans="1:9" ht="15" x14ac:dyDescent="0.25">
      <c r="A30" s="53" t="s">
        <v>29</v>
      </c>
      <c r="B30" s="28" t="s">
        <v>8</v>
      </c>
      <c r="C30" s="28" t="s">
        <v>9</v>
      </c>
      <c r="D30" s="28" t="s">
        <v>10</v>
      </c>
      <c r="E30" s="28" t="s">
        <v>11</v>
      </c>
      <c r="F30" s="28" t="s">
        <v>12</v>
      </c>
      <c r="G30" s="28" t="s">
        <v>13</v>
      </c>
      <c r="H30" s="28" t="s">
        <v>15</v>
      </c>
      <c r="I30" s="43"/>
    </row>
    <row r="31" spans="1:9" x14ac:dyDescent="0.2">
      <c r="A31" s="411" t="s">
        <v>133</v>
      </c>
      <c r="B31" s="410" t="s">
        <v>235</v>
      </c>
      <c r="C31" s="410" t="s">
        <v>31</v>
      </c>
      <c r="D31" s="410" t="s">
        <v>237</v>
      </c>
      <c r="E31" s="410" t="s">
        <v>33</v>
      </c>
      <c r="F31" s="410">
        <v>1</v>
      </c>
      <c r="G31" s="412">
        <f>SUM(G34:G34)</f>
        <v>73595.7984</v>
      </c>
      <c r="H31" s="413">
        <f>SUM(H34)</f>
        <v>73595.8</v>
      </c>
      <c r="I31" s="43"/>
    </row>
    <row r="32" spans="1:9" x14ac:dyDescent="0.2">
      <c r="A32" s="411"/>
      <c r="B32" s="410"/>
      <c r="C32" s="410"/>
      <c r="D32" s="410"/>
      <c r="E32" s="410"/>
      <c r="F32" s="410"/>
      <c r="G32" s="410"/>
      <c r="H32" s="410"/>
      <c r="I32" s="43"/>
    </row>
    <row r="33" spans="1:9" x14ac:dyDescent="0.2">
      <c r="A33" s="411"/>
      <c r="B33" s="410"/>
      <c r="C33" s="410"/>
      <c r="D33" s="410"/>
      <c r="E33" s="410"/>
      <c r="F33" s="410"/>
      <c r="G33" s="410"/>
      <c r="H33" s="410"/>
      <c r="I33" s="43"/>
    </row>
    <row r="34" spans="1:9" ht="42.75" x14ac:dyDescent="0.2">
      <c r="A34" s="54" t="s">
        <v>134</v>
      </c>
      <c r="B34" s="29" t="s">
        <v>236</v>
      </c>
      <c r="C34" s="30" t="s">
        <v>110</v>
      </c>
      <c r="D34" s="29" t="s">
        <v>238</v>
      </c>
      <c r="E34" s="29" t="s">
        <v>33</v>
      </c>
      <c r="F34" s="29">
        <v>1</v>
      </c>
      <c r="G34" s="95">
        <v>73595.7984</v>
      </c>
      <c r="H34" s="31">
        <f>ROUND(F34*G34,2)</f>
        <v>73595.8</v>
      </c>
      <c r="I34" s="43"/>
    </row>
    <row r="35" spans="1:9" x14ac:dyDescent="0.2">
      <c r="A35" s="45"/>
      <c r="I35" s="43"/>
    </row>
    <row r="36" spans="1:9" x14ac:dyDescent="0.2">
      <c r="A36" s="45"/>
      <c r="I36" s="43"/>
    </row>
    <row r="37" spans="1:9" ht="15" thickBot="1" x14ac:dyDescent="0.25">
      <c r="A37" s="50"/>
      <c r="B37" s="51"/>
      <c r="C37" s="51"/>
      <c r="D37" s="51"/>
      <c r="E37" s="51"/>
      <c r="F37" s="51"/>
      <c r="G37" s="51"/>
      <c r="H37" s="51"/>
      <c r="I37" s="52"/>
    </row>
    <row r="38" spans="1:9" x14ac:dyDescent="0.2">
      <c r="A38" s="104"/>
      <c r="B38" s="105"/>
      <c r="C38" s="105"/>
      <c r="D38" s="106"/>
      <c r="E38" s="106"/>
      <c r="F38" s="106"/>
      <c r="G38" s="106"/>
      <c r="H38" s="107"/>
      <c r="I38" s="99"/>
    </row>
    <row r="39" spans="1:9" x14ac:dyDescent="0.2">
      <c r="A39" s="108"/>
      <c r="B39" s="58"/>
      <c r="C39" s="58"/>
      <c r="D39" s="59"/>
      <c r="E39" s="59"/>
      <c r="F39" s="59"/>
      <c r="G39" s="59"/>
      <c r="H39" s="60"/>
      <c r="I39" s="43"/>
    </row>
    <row r="40" spans="1:9" ht="15" thickBot="1" x14ac:dyDescent="0.25">
      <c r="A40" s="108"/>
      <c r="B40" s="58"/>
      <c r="C40" s="58"/>
      <c r="D40" s="59"/>
      <c r="E40" s="59"/>
      <c r="F40" s="59"/>
      <c r="G40" s="59"/>
      <c r="H40" s="60"/>
      <c r="I40" s="43"/>
    </row>
    <row r="41" spans="1:9" ht="20.25" x14ac:dyDescent="0.3">
      <c r="A41" s="46" t="s">
        <v>282</v>
      </c>
      <c r="B41" s="61"/>
      <c r="C41" s="61"/>
      <c r="D41" s="62"/>
      <c r="E41" s="62"/>
      <c r="F41" s="62"/>
      <c r="G41" s="62"/>
      <c r="H41" s="63"/>
      <c r="I41" s="48"/>
    </row>
    <row r="42" spans="1:9" x14ac:dyDescent="0.2">
      <c r="A42" s="45"/>
      <c r="I42" s="43"/>
    </row>
    <row r="43" spans="1:9" ht="15" x14ac:dyDescent="0.25">
      <c r="A43" s="53" t="s">
        <v>158</v>
      </c>
      <c r="B43" s="28" t="s">
        <v>8</v>
      </c>
      <c r="C43" s="28" t="s">
        <v>9</v>
      </c>
      <c r="D43" s="28" t="s">
        <v>10</v>
      </c>
      <c r="E43" s="28" t="s">
        <v>11</v>
      </c>
      <c r="F43" s="28" t="s">
        <v>12</v>
      </c>
      <c r="G43" s="28" t="s">
        <v>13</v>
      </c>
      <c r="H43" s="28" t="s">
        <v>15</v>
      </c>
      <c r="I43" s="43"/>
    </row>
    <row r="44" spans="1:9" x14ac:dyDescent="0.2">
      <c r="A44" s="411" t="s">
        <v>133</v>
      </c>
      <c r="B44" s="410" t="s">
        <v>149</v>
      </c>
      <c r="C44" s="410" t="s">
        <v>31</v>
      </c>
      <c r="D44" s="410" t="s">
        <v>153</v>
      </c>
      <c r="E44" s="410" t="s">
        <v>80</v>
      </c>
      <c r="F44" s="410">
        <v>1</v>
      </c>
      <c r="G44" s="410">
        <f>SUM(G47:G49)</f>
        <v>204.80609999999999</v>
      </c>
      <c r="H44" s="413">
        <f>SUM(H47:H49)</f>
        <v>13.959999999999999</v>
      </c>
      <c r="I44" s="43"/>
    </row>
    <row r="45" spans="1:9" x14ac:dyDescent="0.2">
      <c r="A45" s="411"/>
      <c r="B45" s="410"/>
      <c r="C45" s="410"/>
      <c r="D45" s="410"/>
      <c r="E45" s="410"/>
      <c r="F45" s="410"/>
      <c r="G45" s="410"/>
      <c r="H45" s="410"/>
      <c r="I45" s="43"/>
    </row>
    <row r="46" spans="1:9" x14ac:dyDescent="0.2">
      <c r="A46" s="411"/>
      <c r="B46" s="410"/>
      <c r="C46" s="410"/>
      <c r="D46" s="410"/>
      <c r="E46" s="410"/>
      <c r="F46" s="410"/>
      <c r="G46" s="410"/>
      <c r="H46" s="410"/>
      <c r="I46" s="43"/>
    </row>
    <row r="47" spans="1:9" x14ac:dyDescent="0.2">
      <c r="A47" s="54" t="s">
        <v>134</v>
      </c>
      <c r="B47" s="29" t="s">
        <v>210</v>
      </c>
      <c r="C47" s="30" t="s">
        <v>110</v>
      </c>
      <c r="D47" s="29" t="s">
        <v>150</v>
      </c>
      <c r="E47" s="29" t="s">
        <v>123</v>
      </c>
      <c r="F47" s="29">
        <v>5.0299999999999997E-2</v>
      </c>
      <c r="G47" s="29">
        <v>28.103400000000001</v>
      </c>
      <c r="H47" s="31">
        <f>ROUND(F47*G47,2)</f>
        <v>1.41</v>
      </c>
      <c r="I47" s="43"/>
    </row>
    <row r="48" spans="1:9" x14ac:dyDescent="0.2">
      <c r="A48" s="54" t="s">
        <v>134</v>
      </c>
      <c r="B48" s="29" t="s">
        <v>121</v>
      </c>
      <c r="C48" s="30" t="s">
        <v>110</v>
      </c>
      <c r="D48" s="29" t="s">
        <v>122</v>
      </c>
      <c r="E48" s="29" t="s">
        <v>123</v>
      </c>
      <c r="F48" s="29">
        <v>0.50039999999999996</v>
      </c>
      <c r="G48" s="29">
        <v>23.548999999999999</v>
      </c>
      <c r="H48" s="31">
        <f>ROUND(F48*G48,2)</f>
        <v>11.78</v>
      </c>
      <c r="I48" s="43"/>
    </row>
    <row r="49" spans="1:9" ht="57" x14ac:dyDescent="0.2">
      <c r="A49" s="54" t="s">
        <v>134</v>
      </c>
      <c r="B49" s="29" t="s">
        <v>143</v>
      </c>
      <c r="C49" s="29" t="s">
        <v>110</v>
      </c>
      <c r="D49" s="32" t="s">
        <v>142</v>
      </c>
      <c r="E49" s="29" t="s">
        <v>135</v>
      </c>
      <c r="F49" s="29">
        <v>5.0000000000000001E-3</v>
      </c>
      <c r="G49" s="29">
        <v>153.15369999999999</v>
      </c>
      <c r="H49" s="31">
        <f>ROUND(F49*G49,2)</f>
        <v>0.77</v>
      </c>
      <c r="I49" s="43"/>
    </row>
    <row r="50" spans="1:9" ht="15" thickBot="1" x14ac:dyDescent="0.25">
      <c r="A50" s="50"/>
      <c r="B50" s="51"/>
      <c r="C50" s="51"/>
      <c r="D50" s="51"/>
      <c r="E50" s="51"/>
      <c r="F50" s="51"/>
      <c r="G50" s="51"/>
      <c r="H50" s="51"/>
      <c r="I50" s="52"/>
    </row>
    <row r="51" spans="1:9" x14ac:dyDescent="0.2">
      <c r="A51" s="97"/>
      <c r="B51" s="98"/>
      <c r="C51" s="98"/>
      <c r="D51" s="98"/>
      <c r="E51" s="98"/>
      <c r="F51" s="98"/>
      <c r="G51" s="98"/>
      <c r="H51" s="98"/>
      <c r="I51" s="99"/>
    </row>
    <row r="52" spans="1:9" x14ac:dyDescent="0.2">
      <c r="A52" s="45"/>
      <c r="I52" s="43"/>
    </row>
    <row r="53" spans="1:9" ht="26.45" customHeight="1" x14ac:dyDescent="0.2">
      <c r="A53" s="408" t="s">
        <v>283</v>
      </c>
      <c r="B53" s="409"/>
      <c r="C53" s="409"/>
      <c r="D53" s="409"/>
      <c r="E53" s="409"/>
      <c r="F53" s="409"/>
      <c r="G53" s="409"/>
      <c r="H53" s="409"/>
      <c r="I53" s="43"/>
    </row>
    <row r="54" spans="1:9" ht="26.45" customHeight="1" x14ac:dyDescent="0.2">
      <c r="A54" s="100" t="s">
        <v>7</v>
      </c>
      <c r="B54" s="414" t="s">
        <v>9</v>
      </c>
      <c r="C54" s="414"/>
      <c r="D54" s="414"/>
      <c r="E54" s="414"/>
      <c r="F54" s="414"/>
      <c r="G54" s="87" t="s">
        <v>220</v>
      </c>
      <c r="H54" s="87" t="s">
        <v>221</v>
      </c>
      <c r="I54" s="43"/>
    </row>
    <row r="55" spans="1:9" ht="38.25" x14ac:dyDescent="0.2">
      <c r="A55" s="101" t="s">
        <v>214</v>
      </c>
      <c r="B55" s="401" t="s">
        <v>242</v>
      </c>
      <c r="C55" s="401"/>
      <c r="D55" s="401"/>
      <c r="E55" s="401"/>
      <c r="F55" s="401"/>
      <c r="G55" s="88" t="s">
        <v>223</v>
      </c>
      <c r="H55" s="96">
        <v>237.5</v>
      </c>
      <c r="I55" s="43"/>
    </row>
    <row r="56" spans="1:9" ht="26.45" customHeight="1" x14ac:dyDescent="0.2">
      <c r="A56" s="101" t="s">
        <v>239</v>
      </c>
      <c r="B56" s="401" t="s">
        <v>242</v>
      </c>
      <c r="C56" s="401"/>
      <c r="D56" s="401"/>
      <c r="E56" s="401"/>
      <c r="F56" s="401"/>
      <c r="G56" s="88" t="s">
        <v>216</v>
      </c>
      <c r="H56" s="96">
        <v>200</v>
      </c>
      <c r="I56" s="43"/>
    </row>
    <row r="57" spans="1:9" ht="26.45" customHeight="1" x14ac:dyDescent="0.2">
      <c r="A57" s="101" t="s">
        <v>240</v>
      </c>
      <c r="B57" s="401" t="s">
        <v>242</v>
      </c>
      <c r="C57" s="401"/>
      <c r="D57" s="401"/>
      <c r="E57" s="401"/>
      <c r="F57" s="401"/>
      <c r="G57" s="88" t="s">
        <v>217</v>
      </c>
      <c r="H57" s="96">
        <v>135</v>
      </c>
      <c r="I57" s="43"/>
    </row>
    <row r="58" spans="1:9" ht="26.45" customHeight="1" x14ac:dyDescent="0.2">
      <c r="A58" s="101" t="s">
        <v>241</v>
      </c>
      <c r="B58" s="401" t="s">
        <v>242</v>
      </c>
      <c r="C58" s="401"/>
      <c r="D58" s="401"/>
      <c r="E58" s="401"/>
      <c r="F58" s="401"/>
      <c r="G58" s="88" t="s">
        <v>218</v>
      </c>
      <c r="H58" s="96">
        <v>125</v>
      </c>
      <c r="I58" s="43"/>
    </row>
    <row r="59" spans="1:9" x14ac:dyDescent="0.2">
      <c r="A59" s="45"/>
      <c r="I59" s="43"/>
    </row>
    <row r="60" spans="1:9" s="49" customFormat="1" ht="20.25" x14ac:dyDescent="0.3">
      <c r="A60" s="102" t="s">
        <v>245</v>
      </c>
      <c r="I60" s="103"/>
    </row>
    <row r="64" spans="1:9" x14ac:dyDescent="0.2">
      <c r="A64" s="415"/>
      <c r="B64" s="373"/>
      <c r="C64" s="373"/>
    </row>
    <row r="65" spans="1:3" ht="33" customHeight="1" x14ac:dyDescent="0.2">
      <c r="A65" s="373"/>
      <c r="B65" s="373"/>
      <c r="C65" s="373"/>
    </row>
  </sheetData>
  <mergeCells count="32">
    <mergeCell ref="A64:C65"/>
    <mergeCell ref="G44:G46"/>
    <mergeCell ref="H44:H46"/>
    <mergeCell ref="A10:A12"/>
    <mergeCell ref="B10:B12"/>
    <mergeCell ref="C10:C12"/>
    <mergeCell ref="D44:D46"/>
    <mergeCell ref="D10:D12"/>
    <mergeCell ref="E10:E12"/>
    <mergeCell ref="F10:F12"/>
    <mergeCell ref="G10:G12"/>
    <mergeCell ref="H10:H12"/>
    <mergeCell ref="A44:A46"/>
    <mergeCell ref="B44:B46"/>
    <mergeCell ref="C44:C46"/>
    <mergeCell ref="F44:F46"/>
    <mergeCell ref="B55:F55"/>
    <mergeCell ref="B56:F56"/>
    <mergeCell ref="B57:F57"/>
    <mergeCell ref="B58:F58"/>
    <mergeCell ref="B1:I4"/>
    <mergeCell ref="A53:H53"/>
    <mergeCell ref="E44:E46"/>
    <mergeCell ref="A31:A33"/>
    <mergeCell ref="B31:B33"/>
    <mergeCell ref="C31:C33"/>
    <mergeCell ref="D31:D33"/>
    <mergeCell ref="E31:E33"/>
    <mergeCell ref="F31:F33"/>
    <mergeCell ref="G31:G33"/>
    <mergeCell ref="H31:H33"/>
    <mergeCell ref="B54:F54"/>
  </mergeCells>
  <phoneticPr fontId="23" type="noConversion"/>
  <pageMargins left="0.511811024" right="0.511811024" top="0.78740157499999996" bottom="0.78740157499999996" header="0.31496062000000002" footer="0.31496062000000002"/>
  <pageSetup paperSize="9" scale="37" orientation="portrait" r:id="rId1"/>
  <colBreaks count="1" manualBreakCount="1">
    <brk id="9"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O41"/>
  <sheetViews>
    <sheetView showOutlineSymbols="0" showWhiteSpace="0" view="pageBreakPreview" topLeftCell="A19" zoomScale="85" zoomScaleNormal="85" zoomScaleSheetLayoutView="85" workbookViewId="0">
      <selection activeCell="F7" sqref="F7:F36"/>
    </sheetView>
  </sheetViews>
  <sheetFormatPr defaultColWidth="9" defaultRowHeight="14.25" x14ac:dyDescent="0.2"/>
  <cols>
    <col min="1" max="3" width="10" bestFit="1" customWidth="1"/>
    <col min="4" max="4" width="60" bestFit="1" customWidth="1"/>
    <col min="5" max="5" width="6.25" customWidth="1"/>
    <col min="6" max="6" width="10" bestFit="1" customWidth="1"/>
    <col min="7" max="7" width="10.625" bestFit="1" customWidth="1"/>
    <col min="8" max="8" width="10.125" bestFit="1" customWidth="1"/>
    <col min="9" max="10" width="10.625" bestFit="1" customWidth="1"/>
    <col min="11" max="13" width="12.25" bestFit="1" customWidth="1"/>
    <col min="14" max="14" width="10" bestFit="1" customWidth="1"/>
  </cols>
  <sheetData>
    <row r="1" spans="1:15" ht="15" x14ac:dyDescent="0.2">
      <c r="A1" s="1"/>
      <c r="B1" s="1"/>
      <c r="C1" s="1"/>
      <c r="D1" s="1" t="s">
        <v>0</v>
      </c>
      <c r="E1" s="424" t="s">
        <v>1</v>
      </c>
      <c r="F1" s="424"/>
      <c r="G1" s="424"/>
      <c r="H1" s="424" t="s">
        <v>2</v>
      </c>
      <c r="I1" s="424"/>
      <c r="J1" s="424"/>
      <c r="K1" s="424" t="s">
        <v>3</v>
      </c>
      <c r="L1" s="424"/>
      <c r="M1" s="424"/>
      <c r="N1" s="424"/>
    </row>
    <row r="2" spans="1:15" ht="80.099999999999994" customHeight="1" x14ac:dyDescent="0.2">
      <c r="A2" s="10"/>
      <c r="B2" s="10"/>
      <c r="C2" s="10"/>
      <c r="D2" s="24"/>
      <c r="E2" s="425" t="s">
        <v>107</v>
      </c>
      <c r="F2" s="417"/>
      <c r="G2" s="417"/>
      <c r="H2" s="417" t="s">
        <v>4</v>
      </c>
      <c r="I2" s="417"/>
      <c r="J2" s="417"/>
      <c r="K2" s="417" t="s">
        <v>5</v>
      </c>
      <c r="L2" s="417"/>
      <c r="M2" s="417"/>
      <c r="N2" s="417"/>
    </row>
    <row r="3" spans="1:15" ht="15" x14ac:dyDescent="0.25">
      <c r="A3" s="421" t="s">
        <v>6</v>
      </c>
      <c r="B3" s="347"/>
      <c r="C3" s="347"/>
      <c r="D3" s="347"/>
      <c r="E3" s="347"/>
      <c r="F3" s="347"/>
      <c r="G3" s="347"/>
      <c r="H3" s="347"/>
      <c r="I3" s="347"/>
      <c r="J3" s="347"/>
      <c r="K3" s="347"/>
      <c r="L3" s="347"/>
      <c r="M3" s="347"/>
      <c r="N3" s="347"/>
    </row>
    <row r="4" spans="1:15" ht="15" customHeight="1" x14ac:dyDescent="0.2">
      <c r="A4" s="422" t="s">
        <v>7</v>
      </c>
      <c r="B4" s="420" t="s">
        <v>8</v>
      </c>
      <c r="C4" s="422" t="s">
        <v>9</v>
      </c>
      <c r="D4" s="422" t="s">
        <v>10</v>
      </c>
      <c r="E4" s="423" t="s">
        <v>11</v>
      </c>
      <c r="F4" s="420" t="s">
        <v>12</v>
      </c>
      <c r="G4" s="420" t="s">
        <v>13</v>
      </c>
      <c r="H4" s="423" t="s">
        <v>14</v>
      </c>
      <c r="I4" s="422"/>
      <c r="J4" s="422"/>
      <c r="K4" s="423" t="s">
        <v>15</v>
      </c>
      <c r="L4" s="422"/>
      <c r="M4" s="422"/>
      <c r="N4" s="420" t="s">
        <v>16</v>
      </c>
    </row>
    <row r="5" spans="1:15" ht="15" customHeight="1" x14ac:dyDescent="0.2">
      <c r="A5" s="420"/>
      <c r="B5" s="420"/>
      <c r="C5" s="420"/>
      <c r="D5" s="420"/>
      <c r="E5" s="420"/>
      <c r="F5" s="420"/>
      <c r="G5" s="420"/>
      <c r="H5" s="2" t="s">
        <v>17</v>
      </c>
      <c r="I5" s="2" t="s">
        <v>18</v>
      </c>
      <c r="J5" s="2" t="s">
        <v>15</v>
      </c>
      <c r="K5" s="2" t="s">
        <v>17</v>
      </c>
      <c r="L5" s="2" t="s">
        <v>18</v>
      </c>
      <c r="M5" s="2" t="s">
        <v>15</v>
      </c>
      <c r="N5" s="420"/>
    </row>
    <row r="6" spans="1:15" ht="24" customHeight="1" x14ac:dyDescent="0.2">
      <c r="A6" s="3" t="s">
        <v>19</v>
      </c>
      <c r="B6" s="3"/>
      <c r="C6" s="3"/>
      <c r="D6" s="3" t="s">
        <v>20</v>
      </c>
      <c r="E6" s="3"/>
      <c r="F6" s="4"/>
      <c r="G6" s="16"/>
      <c r="H6" s="16"/>
      <c r="I6" s="16"/>
      <c r="J6" s="16"/>
      <c r="K6" s="16"/>
      <c r="L6" s="16"/>
      <c r="M6" s="17" t="e">
        <f>SUM(M7:M9)</f>
        <v>#REF!</v>
      </c>
      <c r="N6" s="5" t="e">
        <f t="shared" ref="N6:N36" si="0">M6 / $M$37</f>
        <v>#REF!</v>
      </c>
      <c r="O6">
        <f>TRUNC(F6*G6,2)</f>
        <v>0</v>
      </c>
    </row>
    <row r="7" spans="1:15" ht="26.1" customHeight="1" x14ac:dyDescent="0.2">
      <c r="A7" s="6" t="s">
        <v>21</v>
      </c>
      <c r="B7" s="8" t="s">
        <v>22</v>
      </c>
      <c r="C7" s="6" t="s">
        <v>23</v>
      </c>
      <c r="D7" s="6" t="s">
        <v>24</v>
      </c>
      <c r="E7" s="7" t="s">
        <v>25</v>
      </c>
      <c r="F7" s="14"/>
      <c r="G7" s="18" t="e">
        <f>#REF!</f>
        <v>#REF!</v>
      </c>
      <c r="H7" s="18" t="e">
        <f>#REF!</f>
        <v>#REF!</v>
      </c>
      <c r="I7" s="18" t="e">
        <f>#REF!</f>
        <v>#REF!</v>
      </c>
      <c r="J7" s="18" t="e">
        <f>#REF!</f>
        <v>#REF!</v>
      </c>
      <c r="K7" s="18" t="e">
        <f>ROUND(F7 * H7, 2)</f>
        <v>#REF!</v>
      </c>
      <c r="L7" s="18" t="e">
        <f>M7 - K7</f>
        <v>#REF!</v>
      </c>
      <c r="M7" s="18" t="e">
        <f>ROUND(F7 * J7, 2)</f>
        <v>#REF!</v>
      </c>
      <c r="N7" s="9" t="e">
        <f t="shared" si="0"/>
        <v>#REF!</v>
      </c>
      <c r="O7" t="e">
        <f t="shared" ref="O7:O36" si="1">TRUNC(F7*G7,2)</f>
        <v>#REF!</v>
      </c>
    </row>
    <row r="8" spans="1:15" ht="24" customHeight="1" x14ac:dyDescent="0.2">
      <c r="A8" s="6" t="s">
        <v>26</v>
      </c>
      <c r="B8" s="8" t="s">
        <v>27</v>
      </c>
      <c r="C8" s="6" t="s">
        <v>23</v>
      </c>
      <c r="D8" s="6" t="s">
        <v>28</v>
      </c>
      <c r="E8" s="7" t="s">
        <v>25</v>
      </c>
      <c r="F8" s="14"/>
      <c r="G8" s="18" t="e">
        <f>#REF!</f>
        <v>#REF!</v>
      </c>
      <c r="H8" s="18" t="e">
        <f>#REF!</f>
        <v>#REF!</v>
      </c>
      <c r="I8" s="18" t="e">
        <f>#REF!</f>
        <v>#REF!</v>
      </c>
      <c r="J8" s="18" t="e">
        <f>#REF!</f>
        <v>#REF!</v>
      </c>
      <c r="K8" s="18" t="e">
        <f>ROUND(F8 * H8, 2)</f>
        <v>#REF!</v>
      </c>
      <c r="L8" s="18" t="e">
        <f>M8 - K8</f>
        <v>#REF!</v>
      </c>
      <c r="M8" s="18" t="e">
        <f>ROUND(F8 * J8, 2)</f>
        <v>#REF!</v>
      </c>
      <c r="N8" s="9" t="e">
        <f t="shared" si="0"/>
        <v>#REF!</v>
      </c>
      <c r="O8" t="e">
        <f t="shared" si="1"/>
        <v>#REF!</v>
      </c>
    </row>
    <row r="9" spans="1:15" ht="24" customHeight="1" x14ac:dyDescent="0.2">
      <c r="A9" s="6" t="s">
        <v>29</v>
      </c>
      <c r="B9" s="8" t="s">
        <v>30</v>
      </c>
      <c r="C9" s="6" t="s">
        <v>31</v>
      </c>
      <c r="D9" s="6" t="s">
        <v>32</v>
      </c>
      <c r="E9" s="7" t="s">
        <v>33</v>
      </c>
      <c r="F9" s="14"/>
      <c r="G9" s="18" t="e">
        <f>#REF!</f>
        <v>#REF!</v>
      </c>
      <c r="H9" s="18" t="e">
        <f>#REF!</f>
        <v>#REF!</v>
      </c>
      <c r="I9" s="18" t="e">
        <f>#REF!</f>
        <v>#REF!</v>
      </c>
      <c r="J9" s="18" t="e">
        <f>#REF!</f>
        <v>#REF!</v>
      </c>
      <c r="K9" s="18" t="e">
        <f>ROUND(F9 * H9, 2)</f>
        <v>#REF!</v>
      </c>
      <c r="L9" s="18" t="e">
        <f>M9 - K9</f>
        <v>#REF!</v>
      </c>
      <c r="M9" s="18" t="e">
        <f>ROUND(F9 * J9, 2)</f>
        <v>#REF!</v>
      </c>
      <c r="N9" s="9" t="e">
        <f t="shared" si="0"/>
        <v>#REF!</v>
      </c>
      <c r="O9" t="e">
        <f t="shared" si="1"/>
        <v>#REF!</v>
      </c>
    </row>
    <row r="10" spans="1:15" ht="24" customHeight="1" x14ac:dyDescent="0.2">
      <c r="A10" s="3" t="s">
        <v>34</v>
      </c>
      <c r="B10" s="3"/>
      <c r="C10" s="3"/>
      <c r="D10" s="3" t="s">
        <v>35</v>
      </c>
      <c r="E10" s="3"/>
      <c r="F10" s="15"/>
      <c r="G10" s="16"/>
      <c r="H10" s="16"/>
      <c r="I10" s="16"/>
      <c r="J10" s="16"/>
      <c r="K10" s="16"/>
      <c r="L10" s="16"/>
      <c r="M10" s="17" t="e">
        <f>SUM(M11:M14)</f>
        <v>#REF!</v>
      </c>
      <c r="N10" s="5" t="e">
        <f t="shared" si="0"/>
        <v>#REF!</v>
      </c>
      <c r="O10">
        <f t="shared" si="1"/>
        <v>0</v>
      </c>
    </row>
    <row r="11" spans="1:15" ht="26.1" customHeight="1" x14ac:dyDescent="0.2">
      <c r="A11" s="6" t="s">
        <v>36</v>
      </c>
      <c r="B11" s="8" t="s">
        <v>37</v>
      </c>
      <c r="C11" s="6" t="s">
        <v>23</v>
      </c>
      <c r="D11" s="6" t="s">
        <v>38</v>
      </c>
      <c r="E11" s="7" t="s">
        <v>39</v>
      </c>
      <c r="F11" s="14"/>
      <c r="G11" s="18" t="e">
        <f>#REF!</f>
        <v>#REF!</v>
      </c>
      <c r="H11" s="18" t="e">
        <f>#REF!</f>
        <v>#REF!</v>
      </c>
      <c r="I11" s="18" t="e">
        <f>#REF!</f>
        <v>#REF!</v>
      </c>
      <c r="J11" s="18" t="e">
        <f>#REF!</f>
        <v>#REF!</v>
      </c>
      <c r="K11" s="18" t="e">
        <f>ROUND(F11 * H11, 2)</f>
        <v>#REF!</v>
      </c>
      <c r="L11" s="18" t="e">
        <f>M11 - K11</f>
        <v>#REF!</v>
      </c>
      <c r="M11" s="18" t="e">
        <f>ROUND(F11 * J11, 2)</f>
        <v>#REF!</v>
      </c>
      <c r="N11" s="9" t="e">
        <f t="shared" si="0"/>
        <v>#REF!</v>
      </c>
      <c r="O11" t="e">
        <f t="shared" si="1"/>
        <v>#REF!</v>
      </c>
    </row>
    <row r="12" spans="1:15" ht="24" customHeight="1" x14ac:dyDescent="0.2">
      <c r="A12" s="6" t="s">
        <v>40</v>
      </c>
      <c r="B12" s="8" t="s">
        <v>41</v>
      </c>
      <c r="C12" s="6" t="s">
        <v>23</v>
      </c>
      <c r="D12" s="6" t="s">
        <v>42</v>
      </c>
      <c r="E12" s="7" t="s">
        <v>39</v>
      </c>
      <c r="F12" s="14"/>
      <c r="G12" s="18" t="e">
        <f>#REF!</f>
        <v>#REF!</v>
      </c>
      <c r="H12" s="18" t="e">
        <f>#REF!</f>
        <v>#REF!</v>
      </c>
      <c r="I12" s="18" t="e">
        <f>#REF!</f>
        <v>#REF!</v>
      </c>
      <c r="J12" s="18" t="e">
        <f>#REF!</f>
        <v>#REF!</v>
      </c>
      <c r="K12" s="18" t="e">
        <f>ROUND(F12 * H12, 2)</f>
        <v>#REF!</v>
      </c>
      <c r="L12" s="18" t="e">
        <f>M12 - K12</f>
        <v>#REF!</v>
      </c>
      <c r="M12" s="18" t="e">
        <f>ROUND(F12 * J12, 2)</f>
        <v>#REF!</v>
      </c>
      <c r="N12" s="9" t="e">
        <f t="shared" si="0"/>
        <v>#REF!</v>
      </c>
      <c r="O12" t="e">
        <f t="shared" si="1"/>
        <v>#REF!</v>
      </c>
    </row>
    <row r="13" spans="1:15" ht="24" customHeight="1" x14ac:dyDescent="0.2">
      <c r="A13" s="20" t="s">
        <v>97</v>
      </c>
      <c r="B13" s="21" t="s">
        <v>98</v>
      </c>
      <c r="C13" s="20" t="s">
        <v>23</v>
      </c>
      <c r="D13" s="20" t="s">
        <v>99</v>
      </c>
      <c r="E13" s="22" t="s">
        <v>39</v>
      </c>
      <c r="F13" s="14"/>
      <c r="G13" s="18" t="e">
        <f>#REF!</f>
        <v>#REF!</v>
      </c>
      <c r="H13" s="18" t="e">
        <f>#REF!</f>
        <v>#REF!</v>
      </c>
      <c r="I13" s="18" t="e">
        <f>#REF!</f>
        <v>#REF!</v>
      </c>
      <c r="J13" s="18" t="e">
        <f>#REF!</f>
        <v>#REF!</v>
      </c>
      <c r="K13" s="18" t="e">
        <f>ROUND(F13 * H13, 2)</f>
        <v>#REF!</v>
      </c>
      <c r="L13" s="18" t="e">
        <f>M13 - K13</f>
        <v>#REF!</v>
      </c>
      <c r="M13" s="18" t="e">
        <f>ROUND(F13 * J13, 2)</f>
        <v>#REF!</v>
      </c>
      <c r="N13" s="9" t="e">
        <f t="shared" si="0"/>
        <v>#REF!</v>
      </c>
      <c r="O13" t="e">
        <f t="shared" si="1"/>
        <v>#REF!</v>
      </c>
    </row>
    <row r="14" spans="1:15" ht="24" customHeight="1" x14ac:dyDescent="0.2">
      <c r="A14" s="20" t="s">
        <v>100</v>
      </c>
      <c r="B14" s="21" t="s">
        <v>101</v>
      </c>
      <c r="C14" s="20" t="s">
        <v>23</v>
      </c>
      <c r="D14" s="20" t="s">
        <v>102</v>
      </c>
      <c r="E14" s="22" t="s">
        <v>39</v>
      </c>
      <c r="F14" s="14"/>
      <c r="G14" s="18" t="e">
        <f>#REF!</f>
        <v>#REF!</v>
      </c>
      <c r="H14" s="18" t="e">
        <f>#REF!</f>
        <v>#REF!</v>
      </c>
      <c r="I14" s="18" t="e">
        <f>#REF!</f>
        <v>#REF!</v>
      </c>
      <c r="J14" s="18" t="e">
        <f>#REF!</f>
        <v>#REF!</v>
      </c>
      <c r="K14" s="18" t="e">
        <f>ROUND(F14 * H14, 2)</f>
        <v>#REF!</v>
      </c>
      <c r="L14" s="18" t="e">
        <f>M14 - K14</f>
        <v>#REF!</v>
      </c>
      <c r="M14" s="18" t="e">
        <f>ROUND(F14 * J14, 2)</f>
        <v>#REF!</v>
      </c>
      <c r="N14" s="9" t="e">
        <f t="shared" si="0"/>
        <v>#REF!</v>
      </c>
      <c r="O14" t="e">
        <f t="shared" si="1"/>
        <v>#REF!</v>
      </c>
    </row>
    <row r="15" spans="1:15" ht="24" customHeight="1" x14ac:dyDescent="0.2">
      <c r="A15" s="3" t="s">
        <v>43</v>
      </c>
      <c r="B15" s="3"/>
      <c r="C15" s="3"/>
      <c r="D15" s="3" t="s">
        <v>44</v>
      </c>
      <c r="E15" s="3"/>
      <c r="F15" s="15"/>
      <c r="G15" s="16"/>
      <c r="H15" s="16"/>
      <c r="I15" s="16"/>
      <c r="J15" s="16"/>
      <c r="K15" s="16"/>
      <c r="L15" s="16"/>
      <c r="M15" s="17" t="e">
        <f>SUM(M16:M20)</f>
        <v>#REF!</v>
      </c>
      <c r="N15" s="5" t="e">
        <f t="shared" si="0"/>
        <v>#REF!</v>
      </c>
      <c r="O15">
        <f t="shared" si="1"/>
        <v>0</v>
      </c>
    </row>
    <row r="16" spans="1:15" ht="78" customHeight="1" x14ac:dyDescent="0.2">
      <c r="A16" s="6" t="s">
        <v>45</v>
      </c>
      <c r="B16" s="8" t="s">
        <v>46</v>
      </c>
      <c r="C16" s="6" t="s">
        <v>23</v>
      </c>
      <c r="D16" s="6" t="s">
        <v>47</v>
      </c>
      <c r="E16" s="7" t="s">
        <v>48</v>
      </c>
      <c r="F16" s="14"/>
      <c r="G16" s="18" t="e">
        <f>#REF!</f>
        <v>#REF!</v>
      </c>
      <c r="H16" s="18" t="e">
        <f>#REF!</f>
        <v>#REF!</v>
      </c>
      <c r="I16" s="18" t="e">
        <f>#REF!</f>
        <v>#REF!</v>
      </c>
      <c r="J16" s="18" t="e">
        <f>#REF!</f>
        <v>#REF!</v>
      </c>
      <c r="K16" s="18" t="e">
        <f>ROUND(F16 * H16, 2)</f>
        <v>#REF!</v>
      </c>
      <c r="L16" s="18" t="e">
        <f>M16 - K16</f>
        <v>#REF!</v>
      </c>
      <c r="M16" s="18" t="e">
        <f>ROUND(F16 * J16, 2)</f>
        <v>#REF!</v>
      </c>
      <c r="N16" s="9" t="e">
        <f t="shared" si="0"/>
        <v>#REF!</v>
      </c>
      <c r="O16" t="e">
        <f t="shared" si="1"/>
        <v>#REF!</v>
      </c>
    </row>
    <row r="17" spans="1:15" ht="26.1" customHeight="1" x14ac:dyDescent="0.2">
      <c r="A17" s="6" t="s">
        <v>49</v>
      </c>
      <c r="B17" s="8" t="s">
        <v>50</v>
      </c>
      <c r="C17" s="6" t="s">
        <v>23</v>
      </c>
      <c r="D17" s="6" t="s">
        <v>51</v>
      </c>
      <c r="E17" s="7" t="s">
        <v>25</v>
      </c>
      <c r="F17" s="14"/>
      <c r="G17" s="18" t="e">
        <f>#REF!</f>
        <v>#REF!</v>
      </c>
      <c r="H17" s="18" t="e">
        <f>#REF!</f>
        <v>#REF!</v>
      </c>
      <c r="I17" s="18" t="e">
        <f>#REF!</f>
        <v>#REF!</v>
      </c>
      <c r="J17" s="18" t="e">
        <f>#REF!</f>
        <v>#REF!</v>
      </c>
      <c r="K17" s="18" t="e">
        <f>ROUND(F17 * H17, 2)</f>
        <v>#REF!</v>
      </c>
      <c r="L17" s="18" t="e">
        <f>M17 - K17</f>
        <v>#REF!</v>
      </c>
      <c r="M17" s="18" t="e">
        <f>ROUND(F17 * J17, 2)</f>
        <v>#REF!</v>
      </c>
      <c r="N17" s="9" t="e">
        <f t="shared" si="0"/>
        <v>#REF!</v>
      </c>
      <c r="O17" t="e">
        <f t="shared" si="1"/>
        <v>#REF!</v>
      </c>
    </row>
    <row r="18" spans="1:15" ht="39" customHeight="1" x14ac:dyDescent="0.2">
      <c r="A18" s="6" t="s">
        <v>52</v>
      </c>
      <c r="B18" s="8" t="s">
        <v>53</v>
      </c>
      <c r="C18" s="6" t="s">
        <v>23</v>
      </c>
      <c r="D18" s="6" t="s">
        <v>54</v>
      </c>
      <c r="E18" s="7" t="s">
        <v>48</v>
      </c>
      <c r="F18" s="14"/>
      <c r="G18" s="18" t="e">
        <f>#REF!</f>
        <v>#REF!</v>
      </c>
      <c r="H18" s="18" t="e">
        <f>#REF!</f>
        <v>#REF!</v>
      </c>
      <c r="I18" s="18" t="e">
        <f>#REF!</f>
        <v>#REF!</v>
      </c>
      <c r="J18" s="18" t="e">
        <f>#REF!</f>
        <v>#REF!</v>
      </c>
      <c r="K18" s="18" t="e">
        <f>ROUND(F18 * H18, 2)</f>
        <v>#REF!</v>
      </c>
      <c r="L18" s="18" t="e">
        <f>M18 - K18</f>
        <v>#REF!</v>
      </c>
      <c r="M18" s="18" t="e">
        <f>ROUND(F18 * J18, 2)</f>
        <v>#REF!</v>
      </c>
      <c r="N18" s="9" t="e">
        <f t="shared" si="0"/>
        <v>#REF!</v>
      </c>
      <c r="O18" t="e">
        <f t="shared" si="1"/>
        <v>#REF!</v>
      </c>
    </row>
    <row r="19" spans="1:15" ht="39" customHeight="1" x14ac:dyDescent="0.2">
      <c r="A19" s="6" t="s">
        <v>55</v>
      </c>
      <c r="B19" s="8" t="s">
        <v>56</v>
      </c>
      <c r="C19" s="6" t="s">
        <v>23</v>
      </c>
      <c r="D19" s="6" t="s">
        <v>57</v>
      </c>
      <c r="E19" s="7" t="s">
        <v>58</v>
      </c>
      <c r="F19" s="14"/>
      <c r="G19" s="18" t="e">
        <f>#REF!</f>
        <v>#REF!</v>
      </c>
      <c r="H19" s="18" t="e">
        <f>#REF!</f>
        <v>#REF!</v>
      </c>
      <c r="I19" s="18" t="e">
        <f>#REF!</f>
        <v>#REF!</v>
      </c>
      <c r="J19" s="18" t="e">
        <f>#REF!</f>
        <v>#REF!</v>
      </c>
      <c r="K19" s="18" t="e">
        <f>ROUND(F19 * H19, 2)</f>
        <v>#REF!</v>
      </c>
      <c r="L19" s="18" t="e">
        <f>M19 - K19</f>
        <v>#REF!</v>
      </c>
      <c r="M19" s="18" t="e">
        <f>ROUND(F19 * J19, 2)</f>
        <v>#REF!</v>
      </c>
      <c r="N19" s="9" t="e">
        <f t="shared" si="0"/>
        <v>#REF!</v>
      </c>
      <c r="O19" t="e">
        <f t="shared" si="1"/>
        <v>#REF!</v>
      </c>
    </row>
    <row r="20" spans="1:15" ht="26.1" customHeight="1" x14ac:dyDescent="0.2">
      <c r="A20" s="6" t="s">
        <v>59</v>
      </c>
      <c r="B20" s="23" t="s">
        <v>106</v>
      </c>
      <c r="C20" s="6" t="s">
        <v>23</v>
      </c>
      <c r="D20" s="6" t="s">
        <v>60</v>
      </c>
      <c r="E20" s="7" t="s">
        <v>25</v>
      </c>
      <c r="F20" s="14"/>
      <c r="G20" s="18" t="e">
        <f>#REF!</f>
        <v>#REF!</v>
      </c>
      <c r="H20" s="18" t="e">
        <f>#REF!</f>
        <v>#REF!</v>
      </c>
      <c r="I20" s="18" t="e">
        <f>#REF!</f>
        <v>#REF!</v>
      </c>
      <c r="J20" s="18" t="e">
        <f>#REF!</f>
        <v>#REF!</v>
      </c>
      <c r="K20" s="18" t="e">
        <f>ROUND(F20 * H20, 2)</f>
        <v>#REF!</v>
      </c>
      <c r="L20" s="18" t="e">
        <f>M20 - K20</f>
        <v>#REF!</v>
      </c>
      <c r="M20" s="18" t="e">
        <f>ROUND(F20 * J20, 2)</f>
        <v>#REF!</v>
      </c>
      <c r="N20" s="9" t="e">
        <f t="shared" si="0"/>
        <v>#REF!</v>
      </c>
      <c r="O20" t="e">
        <f t="shared" si="1"/>
        <v>#REF!</v>
      </c>
    </row>
    <row r="21" spans="1:15" ht="24" customHeight="1" x14ac:dyDescent="0.2">
      <c r="A21" s="3" t="s">
        <v>61</v>
      </c>
      <c r="B21" s="3"/>
      <c r="C21" s="3"/>
      <c r="D21" s="3" t="s">
        <v>62</v>
      </c>
      <c r="E21" s="3"/>
      <c r="F21" s="15"/>
      <c r="G21" s="16"/>
      <c r="H21" s="16"/>
      <c r="I21" s="16"/>
      <c r="J21" s="16"/>
      <c r="K21" s="16"/>
      <c r="L21" s="16"/>
      <c r="M21" s="17" t="e">
        <f>M22+M26</f>
        <v>#REF!</v>
      </c>
      <c r="N21" s="5" t="e">
        <f t="shared" si="0"/>
        <v>#REF!</v>
      </c>
      <c r="O21">
        <f t="shared" si="1"/>
        <v>0</v>
      </c>
    </row>
    <row r="22" spans="1:15" ht="24" customHeight="1" x14ac:dyDescent="0.2">
      <c r="A22" s="3" t="s">
        <v>63</v>
      </c>
      <c r="B22" s="3"/>
      <c r="C22" s="3"/>
      <c r="D22" s="3" t="s">
        <v>64</v>
      </c>
      <c r="E22" s="3"/>
      <c r="F22" s="15"/>
      <c r="G22" s="16"/>
      <c r="H22" s="16"/>
      <c r="I22" s="16"/>
      <c r="J22" s="16"/>
      <c r="K22" s="16"/>
      <c r="L22" s="16"/>
      <c r="M22" s="17" t="e">
        <f>SUM(M23:M25)</f>
        <v>#REF!</v>
      </c>
      <c r="N22" s="5" t="e">
        <f t="shared" si="0"/>
        <v>#REF!</v>
      </c>
      <c r="O22">
        <f t="shared" si="1"/>
        <v>0</v>
      </c>
    </row>
    <row r="23" spans="1:15" ht="26.1" customHeight="1" x14ac:dyDescent="0.2">
      <c r="A23" s="6" t="s">
        <v>65</v>
      </c>
      <c r="B23" s="23" t="s">
        <v>104</v>
      </c>
      <c r="C23" s="6" t="s">
        <v>23</v>
      </c>
      <c r="D23" s="6" t="s">
        <v>66</v>
      </c>
      <c r="E23" s="7" t="s">
        <v>25</v>
      </c>
      <c r="F23" s="14"/>
      <c r="G23" s="18" t="e">
        <f>#REF!</f>
        <v>#REF!</v>
      </c>
      <c r="H23" s="18" t="e">
        <f>#REF!</f>
        <v>#REF!</v>
      </c>
      <c r="I23" s="18" t="e">
        <f>#REF!</f>
        <v>#REF!</v>
      </c>
      <c r="J23" s="18" t="e">
        <f>#REF!</f>
        <v>#REF!</v>
      </c>
      <c r="K23" s="18" t="e">
        <f>ROUND(F23 * H23, 2)</f>
        <v>#REF!</v>
      </c>
      <c r="L23" s="18" t="e">
        <f>M23 - K23</f>
        <v>#REF!</v>
      </c>
      <c r="M23" s="18" t="e">
        <f t="shared" ref="M23:M36" si="2">ROUND(F23 * J23, 2)</f>
        <v>#REF!</v>
      </c>
      <c r="N23" s="9" t="e">
        <f t="shared" si="0"/>
        <v>#REF!</v>
      </c>
      <c r="O23" t="e">
        <f t="shared" si="1"/>
        <v>#REF!</v>
      </c>
    </row>
    <row r="24" spans="1:15" ht="39" customHeight="1" x14ac:dyDescent="0.2">
      <c r="A24" s="6" t="s">
        <v>67</v>
      </c>
      <c r="B24" s="23" t="s">
        <v>105</v>
      </c>
      <c r="C24" s="6" t="s">
        <v>23</v>
      </c>
      <c r="D24" s="6" t="s">
        <v>68</v>
      </c>
      <c r="E24" s="7" t="s">
        <v>48</v>
      </c>
      <c r="F24" s="14"/>
      <c r="G24" s="18" t="e">
        <f>#REF!</f>
        <v>#REF!</v>
      </c>
      <c r="H24" s="18" t="e">
        <f>#REF!</f>
        <v>#REF!</v>
      </c>
      <c r="I24" s="18" t="e">
        <f>#REF!</f>
        <v>#REF!</v>
      </c>
      <c r="J24" s="18" t="e">
        <f>#REF!</f>
        <v>#REF!</v>
      </c>
      <c r="K24" s="18" t="e">
        <f>ROUND(F24 * H24, 2)</f>
        <v>#REF!</v>
      </c>
      <c r="L24" s="18" t="e">
        <f>M24 - K24</f>
        <v>#REF!</v>
      </c>
      <c r="M24" s="18" t="e">
        <f t="shared" si="2"/>
        <v>#REF!</v>
      </c>
      <c r="N24" s="9" t="e">
        <f t="shared" si="0"/>
        <v>#REF!</v>
      </c>
      <c r="O24" t="e">
        <f t="shared" si="1"/>
        <v>#REF!</v>
      </c>
    </row>
    <row r="25" spans="1:15" ht="39" customHeight="1" x14ac:dyDescent="0.2">
      <c r="A25" s="6" t="s">
        <v>69</v>
      </c>
      <c r="B25" s="8" t="s">
        <v>56</v>
      </c>
      <c r="C25" s="6" t="s">
        <v>23</v>
      </c>
      <c r="D25" s="6" t="s">
        <v>57</v>
      </c>
      <c r="E25" s="7" t="s">
        <v>58</v>
      </c>
      <c r="F25" s="14"/>
      <c r="G25" s="18" t="e">
        <f>#REF!</f>
        <v>#REF!</v>
      </c>
      <c r="H25" s="18" t="e">
        <f>#REF!</f>
        <v>#REF!</v>
      </c>
      <c r="I25" s="18" t="e">
        <f>#REF!</f>
        <v>#REF!</v>
      </c>
      <c r="J25" s="18" t="e">
        <f>#REF!</f>
        <v>#REF!</v>
      </c>
      <c r="K25" s="18" t="e">
        <f>ROUND(F25 * H25, 2)</f>
        <v>#REF!</v>
      </c>
      <c r="L25" s="18" t="e">
        <f>M25 - K25</f>
        <v>#REF!</v>
      </c>
      <c r="M25" s="18" t="e">
        <f t="shared" si="2"/>
        <v>#REF!</v>
      </c>
      <c r="N25" s="9" t="e">
        <f t="shared" si="0"/>
        <v>#REF!</v>
      </c>
      <c r="O25" t="e">
        <f t="shared" si="1"/>
        <v>#REF!</v>
      </c>
    </row>
    <row r="26" spans="1:15" ht="24" customHeight="1" x14ac:dyDescent="0.2">
      <c r="A26" s="3" t="s">
        <v>70</v>
      </c>
      <c r="B26" s="3"/>
      <c r="C26" s="3"/>
      <c r="D26" s="3" t="s">
        <v>71</v>
      </c>
      <c r="E26" s="3"/>
      <c r="F26" s="15"/>
      <c r="G26" s="16"/>
      <c r="H26" s="16"/>
      <c r="I26" s="16"/>
      <c r="J26" s="16"/>
      <c r="K26" s="16"/>
      <c r="L26" s="16"/>
      <c r="M26" s="17" t="e">
        <f>SUM(M27:M29)</f>
        <v>#REF!</v>
      </c>
      <c r="N26" s="5" t="e">
        <f t="shared" si="0"/>
        <v>#REF!</v>
      </c>
      <c r="O26">
        <f t="shared" si="1"/>
        <v>0</v>
      </c>
    </row>
    <row r="27" spans="1:15" ht="26.1" customHeight="1" x14ac:dyDescent="0.2">
      <c r="A27" s="6" t="s">
        <v>72</v>
      </c>
      <c r="B27" s="23" t="s">
        <v>104</v>
      </c>
      <c r="C27" s="6" t="s">
        <v>23</v>
      </c>
      <c r="D27" s="6" t="s">
        <v>66</v>
      </c>
      <c r="E27" s="7" t="s">
        <v>25</v>
      </c>
      <c r="F27" s="14"/>
      <c r="G27" s="18" t="e">
        <f>#REF!</f>
        <v>#REF!</v>
      </c>
      <c r="H27" s="18" t="e">
        <f>#REF!</f>
        <v>#REF!</v>
      </c>
      <c r="I27" s="18" t="e">
        <f>#REF!</f>
        <v>#REF!</v>
      </c>
      <c r="J27" s="18" t="e">
        <f>#REF!</f>
        <v>#REF!</v>
      </c>
      <c r="K27" s="18" t="e">
        <f>ROUND(F27 * H27, 2)</f>
        <v>#REF!</v>
      </c>
      <c r="L27" s="18" t="e">
        <f>M27 - K27</f>
        <v>#REF!</v>
      </c>
      <c r="M27" s="18" t="e">
        <f t="shared" si="2"/>
        <v>#REF!</v>
      </c>
      <c r="N27" s="9" t="e">
        <f t="shared" si="0"/>
        <v>#REF!</v>
      </c>
      <c r="O27" t="e">
        <f t="shared" si="1"/>
        <v>#REF!</v>
      </c>
    </row>
    <row r="28" spans="1:15" ht="39" customHeight="1" x14ac:dyDescent="0.2">
      <c r="A28" s="6" t="s">
        <v>73</v>
      </c>
      <c r="B28" s="23" t="s">
        <v>105</v>
      </c>
      <c r="C28" s="6" t="s">
        <v>23</v>
      </c>
      <c r="D28" s="6" t="s">
        <v>68</v>
      </c>
      <c r="E28" s="7" t="s">
        <v>48</v>
      </c>
      <c r="F28" s="14"/>
      <c r="G28" s="18" t="e">
        <f>#REF!</f>
        <v>#REF!</v>
      </c>
      <c r="H28" s="18" t="e">
        <f>#REF!</f>
        <v>#REF!</v>
      </c>
      <c r="I28" s="18" t="e">
        <f>#REF!</f>
        <v>#REF!</v>
      </c>
      <c r="J28" s="18" t="e">
        <f>#REF!</f>
        <v>#REF!</v>
      </c>
      <c r="K28" s="18" t="e">
        <f>ROUND(F28 * H28, 2)</f>
        <v>#REF!</v>
      </c>
      <c r="L28" s="18" t="e">
        <f>M28 - K28</f>
        <v>#REF!</v>
      </c>
      <c r="M28" s="18" t="e">
        <f t="shared" si="2"/>
        <v>#REF!</v>
      </c>
      <c r="N28" s="9" t="e">
        <f t="shared" si="0"/>
        <v>#REF!</v>
      </c>
      <c r="O28" t="e">
        <f t="shared" si="1"/>
        <v>#REF!</v>
      </c>
    </row>
    <row r="29" spans="1:15" ht="39" customHeight="1" x14ac:dyDescent="0.2">
      <c r="A29" s="6" t="s">
        <v>74</v>
      </c>
      <c r="B29" s="8" t="s">
        <v>56</v>
      </c>
      <c r="C29" s="6" t="s">
        <v>23</v>
      </c>
      <c r="D29" s="6" t="s">
        <v>57</v>
      </c>
      <c r="E29" s="7" t="s">
        <v>58</v>
      </c>
      <c r="F29" s="14"/>
      <c r="G29" s="18" t="e">
        <f>#REF!</f>
        <v>#REF!</v>
      </c>
      <c r="H29" s="18" t="e">
        <f>#REF!</f>
        <v>#REF!</v>
      </c>
      <c r="I29" s="18" t="e">
        <f>#REF!</f>
        <v>#REF!</v>
      </c>
      <c r="J29" s="18" t="e">
        <f>#REF!</f>
        <v>#REF!</v>
      </c>
      <c r="K29" s="18" t="e">
        <f>ROUND(F29 * H29, 2)</f>
        <v>#REF!</v>
      </c>
      <c r="L29" s="18" t="e">
        <f>M29 - K29</f>
        <v>#REF!</v>
      </c>
      <c r="M29" s="18" t="e">
        <f t="shared" si="2"/>
        <v>#REF!</v>
      </c>
      <c r="N29" s="9" t="e">
        <f t="shared" si="0"/>
        <v>#REF!</v>
      </c>
      <c r="O29" t="e">
        <f t="shared" si="1"/>
        <v>#REF!</v>
      </c>
    </row>
    <row r="30" spans="1:15" ht="24" customHeight="1" x14ac:dyDescent="0.2">
      <c r="A30" s="3" t="s">
        <v>75</v>
      </c>
      <c r="B30" s="3"/>
      <c r="C30" s="3"/>
      <c r="D30" s="3" t="s">
        <v>76</v>
      </c>
      <c r="E30" s="3"/>
      <c r="F30" s="15"/>
      <c r="G30" s="16"/>
      <c r="H30" s="16"/>
      <c r="I30" s="16"/>
      <c r="J30" s="16"/>
      <c r="K30" s="16"/>
      <c r="L30" s="16"/>
      <c r="M30" s="17" t="e">
        <f>SUM(M31:M32)</f>
        <v>#REF!</v>
      </c>
      <c r="N30" s="5" t="e">
        <f t="shared" si="0"/>
        <v>#REF!</v>
      </c>
      <c r="O30">
        <f t="shared" si="1"/>
        <v>0</v>
      </c>
    </row>
    <row r="31" spans="1:15" ht="65.099999999999994" customHeight="1" x14ac:dyDescent="0.2">
      <c r="A31" s="6" t="s">
        <v>77</v>
      </c>
      <c r="B31" s="8" t="s">
        <v>78</v>
      </c>
      <c r="C31" s="6" t="s">
        <v>23</v>
      </c>
      <c r="D31" s="6" t="s">
        <v>79</v>
      </c>
      <c r="E31" s="7" t="s">
        <v>80</v>
      </c>
      <c r="F31" s="14"/>
      <c r="G31" s="18" t="e">
        <f>#REF!</f>
        <v>#REF!</v>
      </c>
      <c r="H31" s="18" t="e">
        <f>#REF!</f>
        <v>#REF!</v>
      </c>
      <c r="I31" s="18" t="e">
        <f>#REF!</f>
        <v>#REF!</v>
      </c>
      <c r="J31" s="18" t="e">
        <f>#REF!</f>
        <v>#REF!</v>
      </c>
      <c r="K31" s="18" t="e">
        <f>ROUND(F31 * H31, 2)</f>
        <v>#REF!</v>
      </c>
      <c r="L31" s="18" t="e">
        <f>M31 - K31</f>
        <v>#REF!</v>
      </c>
      <c r="M31" s="18" t="e">
        <f t="shared" si="2"/>
        <v>#REF!</v>
      </c>
      <c r="N31" s="9" t="e">
        <f t="shared" si="0"/>
        <v>#REF!</v>
      </c>
      <c r="O31" t="e">
        <f t="shared" si="1"/>
        <v>#REF!</v>
      </c>
    </row>
    <row r="32" spans="1:15" ht="26.1" customHeight="1" x14ac:dyDescent="0.2">
      <c r="A32" s="6" t="s">
        <v>81</v>
      </c>
      <c r="B32" s="23" t="s">
        <v>103</v>
      </c>
      <c r="C32" s="6" t="s">
        <v>31</v>
      </c>
      <c r="D32" s="6" t="s">
        <v>82</v>
      </c>
      <c r="E32" s="7" t="s">
        <v>80</v>
      </c>
      <c r="F32" s="14"/>
      <c r="G32" s="18" t="e">
        <f>#REF!</f>
        <v>#REF!</v>
      </c>
      <c r="H32" s="18" t="e">
        <f>#REF!</f>
        <v>#REF!</v>
      </c>
      <c r="I32" s="18" t="e">
        <f>#REF!</f>
        <v>#REF!</v>
      </c>
      <c r="J32" s="18" t="e">
        <f>#REF!</f>
        <v>#REF!</v>
      </c>
      <c r="K32" s="18" t="e">
        <f>ROUND(F32 * H32, 2)</f>
        <v>#REF!</v>
      </c>
      <c r="L32" s="18" t="e">
        <f>M32 - K32</f>
        <v>#REF!</v>
      </c>
      <c r="M32" s="18" t="e">
        <f t="shared" si="2"/>
        <v>#REF!</v>
      </c>
      <c r="N32" s="9" t="e">
        <f t="shared" si="0"/>
        <v>#REF!</v>
      </c>
      <c r="O32" t="e">
        <f t="shared" si="1"/>
        <v>#REF!</v>
      </c>
    </row>
    <row r="33" spans="1:15" ht="24" customHeight="1" x14ac:dyDescent="0.2">
      <c r="A33" s="3" t="s">
        <v>83</v>
      </c>
      <c r="B33" s="3"/>
      <c r="C33" s="3"/>
      <c r="D33" s="3" t="s">
        <v>84</v>
      </c>
      <c r="E33" s="3"/>
      <c r="F33" s="15"/>
      <c r="G33" s="16"/>
      <c r="H33" s="16"/>
      <c r="I33" s="16"/>
      <c r="J33" s="16"/>
      <c r="K33" s="16"/>
      <c r="L33" s="16"/>
      <c r="M33" s="17" t="e">
        <f>M34</f>
        <v>#REF!</v>
      </c>
      <c r="N33" s="5" t="e">
        <f t="shared" si="0"/>
        <v>#REF!</v>
      </c>
      <c r="O33">
        <f t="shared" si="1"/>
        <v>0</v>
      </c>
    </row>
    <row r="34" spans="1:15" ht="24" customHeight="1" x14ac:dyDescent="0.2">
      <c r="A34" s="3" t="s">
        <v>85</v>
      </c>
      <c r="B34" s="3"/>
      <c r="C34" s="3"/>
      <c r="D34" s="3" t="s">
        <v>86</v>
      </c>
      <c r="E34" s="3"/>
      <c r="F34" s="15"/>
      <c r="G34" s="16"/>
      <c r="H34" s="16"/>
      <c r="I34" s="16"/>
      <c r="J34" s="16"/>
      <c r="K34" s="16"/>
      <c r="L34" s="16"/>
      <c r="M34" s="17" t="e">
        <f>SUM(M35:M36)</f>
        <v>#REF!</v>
      </c>
      <c r="N34" s="5" t="e">
        <f t="shared" si="0"/>
        <v>#REF!</v>
      </c>
      <c r="O34">
        <f t="shared" si="1"/>
        <v>0</v>
      </c>
    </row>
    <row r="35" spans="1:15" ht="39" customHeight="1" x14ac:dyDescent="0.2">
      <c r="A35" s="6" t="s">
        <v>87</v>
      </c>
      <c r="B35" s="8" t="s">
        <v>88</v>
      </c>
      <c r="C35" s="6" t="s">
        <v>23</v>
      </c>
      <c r="D35" s="6" t="s">
        <v>89</v>
      </c>
      <c r="E35" s="7" t="s">
        <v>25</v>
      </c>
      <c r="F35" s="14"/>
      <c r="G35" s="18" t="e">
        <f>#REF!</f>
        <v>#REF!</v>
      </c>
      <c r="H35" s="18" t="e">
        <f>#REF!</f>
        <v>#REF!</v>
      </c>
      <c r="I35" s="18" t="e">
        <f>#REF!</f>
        <v>#REF!</v>
      </c>
      <c r="J35" s="18" t="e">
        <f>#REF!</f>
        <v>#REF!</v>
      </c>
      <c r="K35" s="18" t="e">
        <f>ROUND(F35 * H35, 2)</f>
        <v>#REF!</v>
      </c>
      <c r="L35" s="18" t="e">
        <f>M35 - K35</f>
        <v>#REF!</v>
      </c>
      <c r="M35" s="18" t="e">
        <f t="shared" si="2"/>
        <v>#REF!</v>
      </c>
      <c r="N35" s="9" t="e">
        <f t="shared" si="0"/>
        <v>#REF!</v>
      </c>
      <c r="O35" t="e">
        <f t="shared" si="1"/>
        <v>#REF!</v>
      </c>
    </row>
    <row r="36" spans="1:15" ht="52.15" customHeight="1" x14ac:dyDescent="0.2">
      <c r="A36" s="6" t="s">
        <v>90</v>
      </c>
      <c r="B36" s="8" t="s">
        <v>91</v>
      </c>
      <c r="C36" s="6" t="s">
        <v>23</v>
      </c>
      <c r="D36" s="6" t="s">
        <v>92</v>
      </c>
      <c r="E36" s="7" t="s">
        <v>80</v>
      </c>
      <c r="F36" s="14"/>
      <c r="G36" s="18" t="e">
        <f>#REF!</f>
        <v>#REF!</v>
      </c>
      <c r="H36" s="18" t="e">
        <f>#REF!</f>
        <v>#REF!</v>
      </c>
      <c r="I36" s="18" t="e">
        <f>#REF!</f>
        <v>#REF!</v>
      </c>
      <c r="J36" s="18" t="e">
        <f>#REF!</f>
        <v>#REF!</v>
      </c>
      <c r="K36" s="18" t="e">
        <f>ROUND(F36 * H36, 2)</f>
        <v>#REF!</v>
      </c>
      <c r="L36" s="18" t="e">
        <f>M36 - K36</f>
        <v>#REF!</v>
      </c>
      <c r="M36" s="18" t="e">
        <f t="shared" si="2"/>
        <v>#REF!</v>
      </c>
      <c r="N36" s="9" t="e">
        <f t="shared" si="0"/>
        <v>#REF!</v>
      </c>
      <c r="O36" t="e">
        <f t="shared" si="1"/>
        <v>#REF!</v>
      </c>
    </row>
    <row r="37" spans="1:15" x14ac:dyDescent="0.2">
      <c r="A37" s="11"/>
      <c r="B37" s="11"/>
      <c r="C37" s="11"/>
      <c r="D37" s="11"/>
      <c r="E37" s="11"/>
      <c r="F37" s="11"/>
      <c r="G37" s="11"/>
      <c r="H37" s="11"/>
      <c r="I37" s="11"/>
      <c r="J37" s="11" t="s">
        <v>93</v>
      </c>
      <c r="K37" s="19" t="e">
        <f>SUM(K7:K36)</f>
        <v>#REF!</v>
      </c>
      <c r="L37" s="19" t="e">
        <f>SUM(L7:L36)</f>
        <v>#REF!</v>
      </c>
      <c r="M37" s="19" t="e">
        <f>M33+M30+M21+M15+M10+M6</f>
        <v>#REF!</v>
      </c>
      <c r="N37" s="11"/>
      <c r="O37" t="e">
        <f>SUM(O6:O36)</f>
        <v>#REF!</v>
      </c>
    </row>
    <row r="38" spans="1:15" x14ac:dyDescent="0.2">
      <c r="A38" s="13"/>
      <c r="B38" s="13"/>
      <c r="C38" s="13"/>
      <c r="D38" s="13"/>
      <c r="E38" s="13"/>
      <c r="F38" s="13"/>
      <c r="G38" s="13"/>
      <c r="H38" s="13"/>
      <c r="I38" s="13"/>
      <c r="J38" s="13"/>
      <c r="K38" s="13"/>
      <c r="L38" s="13"/>
      <c r="M38" s="13"/>
      <c r="N38" s="13"/>
    </row>
    <row r="39" spans="1:15" x14ac:dyDescent="0.2">
      <c r="A39" s="416"/>
      <c r="B39" s="416"/>
      <c r="C39" s="416"/>
      <c r="D39" s="12"/>
      <c r="E39" s="11"/>
      <c r="F39" s="11"/>
      <c r="G39" s="11"/>
      <c r="H39" s="11"/>
      <c r="I39" s="11"/>
      <c r="J39" s="417" t="s">
        <v>94</v>
      </c>
      <c r="K39" s="416"/>
      <c r="L39" s="418" t="e">
        <f>O37</f>
        <v>#REF!</v>
      </c>
      <c r="M39" s="419"/>
      <c r="N39" s="419"/>
    </row>
    <row r="40" spans="1:15" x14ac:dyDescent="0.2">
      <c r="A40" s="416"/>
      <c r="B40" s="416"/>
      <c r="C40" s="416"/>
      <c r="D40" s="12"/>
      <c r="E40" s="11"/>
      <c r="F40" s="11"/>
      <c r="G40" s="11"/>
      <c r="H40" s="11"/>
      <c r="I40" s="11"/>
      <c r="J40" s="417" t="s">
        <v>95</v>
      </c>
      <c r="K40" s="416"/>
      <c r="L40" s="418" t="e">
        <f>L41-L39</f>
        <v>#REF!</v>
      </c>
      <c r="M40" s="419"/>
      <c r="N40" s="419"/>
    </row>
    <row r="41" spans="1:15" x14ac:dyDescent="0.2">
      <c r="A41" s="416"/>
      <c r="B41" s="416"/>
      <c r="C41" s="416"/>
      <c r="D41" s="12"/>
      <c r="E41" s="11"/>
      <c r="F41" s="11"/>
      <c r="G41" s="11"/>
      <c r="H41" s="11"/>
      <c r="I41" s="11"/>
      <c r="J41" s="417" t="s">
        <v>96</v>
      </c>
      <c r="K41" s="416"/>
      <c r="L41" s="418" t="e">
        <f>M37</f>
        <v>#REF!</v>
      </c>
      <c r="M41" s="419"/>
      <c r="N41" s="419"/>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A41:C41"/>
    <mergeCell ref="J41:K41"/>
    <mergeCell ref="L41:N41"/>
    <mergeCell ref="N4:N5"/>
    <mergeCell ref="A39:C39"/>
    <mergeCell ref="J39:K39"/>
    <mergeCell ref="L39:N39"/>
    <mergeCell ref="A40:C40"/>
    <mergeCell ref="J40:K40"/>
    <mergeCell ref="L40:N40"/>
  </mergeCells>
  <pageMargins left="0.51181102362204722" right="0.51181102362204722" top="0.98425196850393704" bottom="0.98425196850393704" header="0.51181102362204722" footer="0.51181102362204722"/>
  <pageSetup paperSize="9" scale="64" fitToHeight="0" orientation="landscape" r:id="rId1"/>
  <headerFooter>
    <oddHeader>&amp;L &amp;CPREFEITURA MUNICIPAL DE CRUZ ALTA &amp;R</oddHeader>
    <oddFooter>&amp;L &amp;CAVENIDA GENERAL OSÓRIO, Nº 533, CENTRO - Cruz Alta/RS
CEP: 98.005-150
Email: prefeitura@cruzalta.rs.gov.br
Tel/Fax: (55) 3321-1300 &amp;R</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O41"/>
  <sheetViews>
    <sheetView showOutlineSymbols="0" showWhiteSpace="0" view="pageBreakPreview" topLeftCell="A28" zoomScale="85" zoomScaleNormal="85" zoomScaleSheetLayoutView="85" workbookViewId="0">
      <selection activeCell="F7" sqref="F7:F36"/>
    </sheetView>
  </sheetViews>
  <sheetFormatPr defaultColWidth="9" defaultRowHeight="14.25" x14ac:dyDescent="0.2"/>
  <cols>
    <col min="1" max="3" width="10" bestFit="1" customWidth="1"/>
    <col min="4" max="4" width="60" bestFit="1" customWidth="1"/>
    <col min="5" max="5" width="6.25" customWidth="1"/>
    <col min="6" max="6" width="10" bestFit="1" customWidth="1"/>
    <col min="7" max="7" width="10.625" bestFit="1" customWidth="1"/>
    <col min="8" max="8" width="10.125" bestFit="1" customWidth="1"/>
    <col min="9" max="10" width="10.625" bestFit="1" customWidth="1"/>
    <col min="11" max="12" width="12.25" bestFit="1" customWidth="1"/>
    <col min="13" max="13" width="13.75" bestFit="1" customWidth="1"/>
    <col min="14" max="14" width="10" bestFit="1" customWidth="1"/>
  </cols>
  <sheetData>
    <row r="1" spans="1:15" ht="15" x14ac:dyDescent="0.2">
      <c r="A1" s="1"/>
      <c r="B1" s="1"/>
      <c r="C1" s="1"/>
      <c r="D1" s="1" t="s">
        <v>0</v>
      </c>
      <c r="E1" s="424" t="s">
        <v>1</v>
      </c>
      <c r="F1" s="424"/>
      <c r="G1" s="424"/>
      <c r="H1" s="424" t="s">
        <v>2</v>
      </c>
      <c r="I1" s="424"/>
      <c r="J1" s="424"/>
      <c r="K1" s="424" t="s">
        <v>3</v>
      </c>
      <c r="L1" s="424"/>
      <c r="M1" s="424"/>
      <c r="N1" s="424"/>
    </row>
    <row r="2" spans="1:15" ht="80.099999999999994" customHeight="1" x14ac:dyDescent="0.2">
      <c r="A2" s="10"/>
      <c r="B2" s="10"/>
      <c r="C2" s="10"/>
      <c r="D2" s="24"/>
      <c r="E2" s="425" t="s">
        <v>107</v>
      </c>
      <c r="F2" s="417"/>
      <c r="G2" s="417"/>
      <c r="H2" s="417" t="s">
        <v>4</v>
      </c>
      <c r="I2" s="417"/>
      <c r="J2" s="417"/>
      <c r="K2" s="417" t="s">
        <v>5</v>
      </c>
      <c r="L2" s="417"/>
      <c r="M2" s="417"/>
      <c r="N2" s="417"/>
    </row>
    <row r="3" spans="1:15" ht="15" x14ac:dyDescent="0.25">
      <c r="A3" s="421" t="s">
        <v>6</v>
      </c>
      <c r="B3" s="347"/>
      <c r="C3" s="347"/>
      <c r="D3" s="347"/>
      <c r="E3" s="347"/>
      <c r="F3" s="347"/>
      <c r="G3" s="347"/>
      <c r="H3" s="347"/>
      <c r="I3" s="347"/>
      <c r="J3" s="347"/>
      <c r="K3" s="347"/>
      <c r="L3" s="347"/>
      <c r="M3" s="347"/>
      <c r="N3" s="347"/>
    </row>
    <row r="4" spans="1:15" ht="15" customHeight="1" x14ac:dyDescent="0.2">
      <c r="A4" s="422" t="s">
        <v>7</v>
      </c>
      <c r="B4" s="420" t="s">
        <v>8</v>
      </c>
      <c r="C4" s="422" t="s">
        <v>9</v>
      </c>
      <c r="D4" s="422" t="s">
        <v>10</v>
      </c>
      <c r="E4" s="423" t="s">
        <v>11</v>
      </c>
      <c r="F4" s="420" t="s">
        <v>12</v>
      </c>
      <c r="G4" s="420" t="s">
        <v>13</v>
      </c>
      <c r="H4" s="423" t="s">
        <v>14</v>
      </c>
      <c r="I4" s="422"/>
      <c r="J4" s="422"/>
      <c r="K4" s="423" t="s">
        <v>15</v>
      </c>
      <c r="L4" s="422"/>
      <c r="M4" s="422"/>
      <c r="N4" s="420" t="s">
        <v>16</v>
      </c>
    </row>
    <row r="5" spans="1:15" ht="15" customHeight="1" x14ac:dyDescent="0.2">
      <c r="A5" s="420"/>
      <c r="B5" s="420"/>
      <c r="C5" s="420"/>
      <c r="D5" s="420"/>
      <c r="E5" s="420"/>
      <c r="F5" s="420"/>
      <c r="G5" s="420"/>
      <c r="H5" s="2" t="s">
        <v>17</v>
      </c>
      <c r="I5" s="2" t="s">
        <v>18</v>
      </c>
      <c r="J5" s="2" t="s">
        <v>15</v>
      </c>
      <c r="K5" s="2" t="s">
        <v>17</v>
      </c>
      <c r="L5" s="2" t="s">
        <v>18</v>
      </c>
      <c r="M5" s="2" t="s">
        <v>15</v>
      </c>
      <c r="N5" s="420"/>
    </row>
    <row r="6" spans="1:15" ht="24" customHeight="1" x14ac:dyDescent="0.2">
      <c r="A6" s="3" t="s">
        <v>19</v>
      </c>
      <c r="B6" s="3"/>
      <c r="C6" s="3"/>
      <c r="D6" s="3" t="s">
        <v>20</v>
      </c>
      <c r="E6" s="3"/>
      <c r="F6" s="4"/>
      <c r="G6" s="16"/>
      <c r="H6" s="16"/>
      <c r="I6" s="16"/>
      <c r="J6" s="16"/>
      <c r="K6" s="16"/>
      <c r="L6" s="16"/>
      <c r="M6" s="17" t="e">
        <f>SUM(M7:M9)</f>
        <v>#REF!</v>
      </c>
      <c r="N6" s="5" t="e">
        <f t="shared" ref="N6:N36" si="0">M6 / $M$37</f>
        <v>#REF!</v>
      </c>
      <c r="O6">
        <f>TRUNC(F6*G6,2)</f>
        <v>0</v>
      </c>
    </row>
    <row r="7" spans="1:15" ht="26.1" customHeight="1" x14ac:dyDescent="0.2">
      <c r="A7" s="6" t="s">
        <v>21</v>
      </c>
      <c r="B7" s="8" t="s">
        <v>22</v>
      </c>
      <c r="C7" s="6" t="s">
        <v>23</v>
      </c>
      <c r="D7" s="6" t="s">
        <v>24</v>
      </c>
      <c r="E7" s="7" t="s">
        <v>25</v>
      </c>
      <c r="F7" s="14"/>
      <c r="G7" s="18" t="e">
        <f>#REF!</f>
        <v>#REF!</v>
      </c>
      <c r="H7" s="18" t="e">
        <f>#REF!</f>
        <v>#REF!</v>
      </c>
      <c r="I7" s="18" t="e">
        <f>#REF!</f>
        <v>#REF!</v>
      </c>
      <c r="J7" s="18" t="e">
        <f>#REF!</f>
        <v>#REF!</v>
      </c>
      <c r="K7" s="18" t="e">
        <f>ROUND(F7 * H7, 2)</f>
        <v>#REF!</v>
      </c>
      <c r="L7" s="18" t="e">
        <f>M7 - K7</f>
        <v>#REF!</v>
      </c>
      <c r="M7" s="18" t="e">
        <f>ROUND(F7 * J7, 2)</f>
        <v>#REF!</v>
      </c>
      <c r="N7" s="9" t="e">
        <f t="shared" si="0"/>
        <v>#REF!</v>
      </c>
      <c r="O7" t="e">
        <f t="shared" ref="O7:O36" si="1">TRUNC(F7*G7,2)</f>
        <v>#REF!</v>
      </c>
    </row>
    <row r="8" spans="1:15" ht="24" customHeight="1" x14ac:dyDescent="0.2">
      <c r="A8" s="6" t="s">
        <v>26</v>
      </c>
      <c r="B8" s="8" t="s">
        <v>27</v>
      </c>
      <c r="C8" s="6" t="s">
        <v>23</v>
      </c>
      <c r="D8" s="6" t="s">
        <v>28</v>
      </c>
      <c r="E8" s="7" t="s">
        <v>25</v>
      </c>
      <c r="F8" s="14"/>
      <c r="G8" s="18" t="e">
        <f>#REF!</f>
        <v>#REF!</v>
      </c>
      <c r="H8" s="18" t="e">
        <f>#REF!</f>
        <v>#REF!</v>
      </c>
      <c r="I8" s="18" t="e">
        <f>#REF!</f>
        <v>#REF!</v>
      </c>
      <c r="J8" s="18" t="e">
        <f>#REF!</f>
        <v>#REF!</v>
      </c>
      <c r="K8" s="18" t="e">
        <f>ROUND(F8 * H8, 2)</f>
        <v>#REF!</v>
      </c>
      <c r="L8" s="18" t="e">
        <f>M8 - K8</f>
        <v>#REF!</v>
      </c>
      <c r="M8" s="18" t="e">
        <f>ROUND(F8 * J8, 2)</f>
        <v>#REF!</v>
      </c>
      <c r="N8" s="9" t="e">
        <f t="shared" si="0"/>
        <v>#REF!</v>
      </c>
      <c r="O8" t="e">
        <f t="shared" si="1"/>
        <v>#REF!</v>
      </c>
    </row>
    <row r="9" spans="1:15" ht="24" customHeight="1" x14ac:dyDescent="0.2">
      <c r="A9" s="6" t="s">
        <v>29</v>
      </c>
      <c r="B9" s="8" t="s">
        <v>30</v>
      </c>
      <c r="C9" s="6" t="s">
        <v>31</v>
      </c>
      <c r="D9" s="6" t="s">
        <v>32</v>
      </c>
      <c r="E9" s="7" t="s">
        <v>33</v>
      </c>
      <c r="F9" s="14"/>
      <c r="G9" s="18" t="e">
        <f>#REF!</f>
        <v>#REF!</v>
      </c>
      <c r="H9" s="18" t="e">
        <f>#REF!</f>
        <v>#REF!</v>
      </c>
      <c r="I9" s="18" t="e">
        <f>#REF!</f>
        <v>#REF!</v>
      </c>
      <c r="J9" s="18" t="e">
        <f>#REF!</f>
        <v>#REF!</v>
      </c>
      <c r="K9" s="18" t="e">
        <f>ROUND(F9 * H9, 2)</f>
        <v>#REF!</v>
      </c>
      <c r="L9" s="18" t="e">
        <f>M9 - K9</f>
        <v>#REF!</v>
      </c>
      <c r="M9" s="18" t="e">
        <f>ROUND(F9 * J9, 2)</f>
        <v>#REF!</v>
      </c>
      <c r="N9" s="9" t="e">
        <f t="shared" si="0"/>
        <v>#REF!</v>
      </c>
      <c r="O9" t="e">
        <f t="shared" si="1"/>
        <v>#REF!</v>
      </c>
    </row>
    <row r="10" spans="1:15" ht="24" customHeight="1" x14ac:dyDescent="0.2">
      <c r="A10" s="3" t="s">
        <v>34</v>
      </c>
      <c r="B10" s="3"/>
      <c r="C10" s="3"/>
      <c r="D10" s="3" t="s">
        <v>35</v>
      </c>
      <c r="E10" s="3"/>
      <c r="F10" s="15"/>
      <c r="G10" s="16"/>
      <c r="H10" s="16"/>
      <c r="I10" s="16"/>
      <c r="J10" s="16"/>
      <c r="K10" s="16"/>
      <c r="L10" s="16"/>
      <c r="M10" s="17" t="e">
        <f>SUM(M11:M14)</f>
        <v>#REF!</v>
      </c>
      <c r="N10" s="5" t="e">
        <f t="shared" si="0"/>
        <v>#REF!</v>
      </c>
      <c r="O10">
        <f t="shared" si="1"/>
        <v>0</v>
      </c>
    </row>
    <row r="11" spans="1:15" ht="26.1" customHeight="1" x14ac:dyDescent="0.2">
      <c r="A11" s="6" t="s">
        <v>36</v>
      </c>
      <c r="B11" s="8" t="s">
        <v>37</v>
      </c>
      <c r="C11" s="6" t="s">
        <v>23</v>
      </c>
      <c r="D11" s="6" t="s">
        <v>38</v>
      </c>
      <c r="E11" s="7" t="s">
        <v>39</v>
      </c>
      <c r="F11" s="14"/>
      <c r="G11" s="18" t="e">
        <f>#REF!</f>
        <v>#REF!</v>
      </c>
      <c r="H11" s="18" t="e">
        <f>#REF!</f>
        <v>#REF!</v>
      </c>
      <c r="I11" s="18" t="e">
        <f>#REF!</f>
        <v>#REF!</v>
      </c>
      <c r="J11" s="18" t="e">
        <f>#REF!</f>
        <v>#REF!</v>
      </c>
      <c r="K11" s="18" t="e">
        <f>ROUND(F11 * H11, 2)</f>
        <v>#REF!</v>
      </c>
      <c r="L11" s="18" t="e">
        <f>M11 - K11</f>
        <v>#REF!</v>
      </c>
      <c r="M11" s="18" t="e">
        <f>ROUND(F11 * J11, 2)</f>
        <v>#REF!</v>
      </c>
      <c r="N11" s="9" t="e">
        <f t="shared" si="0"/>
        <v>#REF!</v>
      </c>
      <c r="O11" t="e">
        <f t="shared" si="1"/>
        <v>#REF!</v>
      </c>
    </row>
    <row r="12" spans="1:15" ht="24" customHeight="1" x14ac:dyDescent="0.2">
      <c r="A12" s="6" t="s">
        <v>40</v>
      </c>
      <c r="B12" s="8" t="s">
        <v>41</v>
      </c>
      <c r="C12" s="6" t="s">
        <v>23</v>
      </c>
      <c r="D12" s="6" t="s">
        <v>42</v>
      </c>
      <c r="E12" s="7" t="s">
        <v>39</v>
      </c>
      <c r="F12" s="14"/>
      <c r="G12" s="18" t="e">
        <f>#REF!</f>
        <v>#REF!</v>
      </c>
      <c r="H12" s="18" t="e">
        <f>#REF!</f>
        <v>#REF!</v>
      </c>
      <c r="I12" s="18" t="e">
        <f>#REF!</f>
        <v>#REF!</v>
      </c>
      <c r="J12" s="18" t="e">
        <f>#REF!</f>
        <v>#REF!</v>
      </c>
      <c r="K12" s="18" t="e">
        <f>ROUND(F12 * H12, 2)</f>
        <v>#REF!</v>
      </c>
      <c r="L12" s="18" t="e">
        <f>M12 - K12</f>
        <v>#REF!</v>
      </c>
      <c r="M12" s="18" t="e">
        <f>ROUND(F12 * J12, 2)</f>
        <v>#REF!</v>
      </c>
      <c r="N12" s="9" t="e">
        <f t="shared" si="0"/>
        <v>#REF!</v>
      </c>
      <c r="O12" t="e">
        <f t="shared" si="1"/>
        <v>#REF!</v>
      </c>
    </row>
    <row r="13" spans="1:15" ht="24" customHeight="1" x14ac:dyDescent="0.2">
      <c r="A13" s="20" t="s">
        <v>97</v>
      </c>
      <c r="B13" s="21" t="s">
        <v>98</v>
      </c>
      <c r="C13" s="20" t="s">
        <v>23</v>
      </c>
      <c r="D13" s="20" t="s">
        <v>99</v>
      </c>
      <c r="E13" s="22" t="s">
        <v>39</v>
      </c>
      <c r="F13" s="14"/>
      <c r="G13" s="18" t="e">
        <f>#REF!</f>
        <v>#REF!</v>
      </c>
      <c r="H13" s="18" t="e">
        <f>#REF!</f>
        <v>#REF!</v>
      </c>
      <c r="I13" s="18" t="e">
        <f>#REF!</f>
        <v>#REF!</v>
      </c>
      <c r="J13" s="18" t="e">
        <f>#REF!</f>
        <v>#REF!</v>
      </c>
      <c r="K13" s="18" t="e">
        <f>ROUND(F13 * H13, 2)</f>
        <v>#REF!</v>
      </c>
      <c r="L13" s="18" t="e">
        <f>M13 - K13</f>
        <v>#REF!</v>
      </c>
      <c r="M13" s="18" t="e">
        <f>ROUND(F13 * J13, 2)</f>
        <v>#REF!</v>
      </c>
      <c r="N13" s="9" t="e">
        <f t="shared" si="0"/>
        <v>#REF!</v>
      </c>
      <c r="O13" t="e">
        <f t="shared" si="1"/>
        <v>#REF!</v>
      </c>
    </row>
    <row r="14" spans="1:15" ht="24" customHeight="1" x14ac:dyDescent="0.2">
      <c r="A14" s="20" t="s">
        <v>100</v>
      </c>
      <c r="B14" s="21" t="s">
        <v>101</v>
      </c>
      <c r="C14" s="20" t="s">
        <v>23</v>
      </c>
      <c r="D14" s="20" t="s">
        <v>102</v>
      </c>
      <c r="E14" s="22" t="s">
        <v>39</v>
      </c>
      <c r="F14" s="14"/>
      <c r="G14" s="18" t="e">
        <f>#REF!</f>
        <v>#REF!</v>
      </c>
      <c r="H14" s="18" t="e">
        <f>#REF!</f>
        <v>#REF!</v>
      </c>
      <c r="I14" s="18" t="e">
        <f>#REF!</f>
        <v>#REF!</v>
      </c>
      <c r="J14" s="18" t="e">
        <f>#REF!</f>
        <v>#REF!</v>
      </c>
      <c r="K14" s="18" t="e">
        <f>ROUND(F14 * H14, 2)</f>
        <v>#REF!</v>
      </c>
      <c r="L14" s="18" t="e">
        <f>M14 - K14</f>
        <v>#REF!</v>
      </c>
      <c r="M14" s="18" t="e">
        <f>ROUND(F14 * J14, 2)</f>
        <v>#REF!</v>
      </c>
      <c r="N14" s="9" t="e">
        <f t="shared" si="0"/>
        <v>#REF!</v>
      </c>
      <c r="O14" t="e">
        <f t="shared" si="1"/>
        <v>#REF!</v>
      </c>
    </row>
    <row r="15" spans="1:15" ht="24" customHeight="1" x14ac:dyDescent="0.2">
      <c r="A15" s="3" t="s">
        <v>43</v>
      </c>
      <c r="B15" s="3"/>
      <c r="C15" s="3"/>
      <c r="D15" s="3" t="s">
        <v>44</v>
      </c>
      <c r="E15" s="3"/>
      <c r="F15" s="15"/>
      <c r="G15" s="16"/>
      <c r="H15" s="16"/>
      <c r="I15" s="16"/>
      <c r="J15" s="16"/>
      <c r="K15" s="16"/>
      <c r="L15" s="16"/>
      <c r="M15" s="17" t="e">
        <f>SUM(M16:M20)</f>
        <v>#REF!</v>
      </c>
      <c r="N15" s="5" t="e">
        <f t="shared" si="0"/>
        <v>#REF!</v>
      </c>
      <c r="O15">
        <f t="shared" si="1"/>
        <v>0</v>
      </c>
    </row>
    <row r="16" spans="1:15" ht="78" customHeight="1" x14ac:dyDescent="0.2">
      <c r="A16" s="6" t="s">
        <v>45</v>
      </c>
      <c r="B16" s="8" t="s">
        <v>46</v>
      </c>
      <c r="C16" s="6" t="s">
        <v>23</v>
      </c>
      <c r="D16" s="6" t="s">
        <v>47</v>
      </c>
      <c r="E16" s="7" t="s">
        <v>48</v>
      </c>
      <c r="F16" s="14"/>
      <c r="G16" s="18" t="e">
        <f>#REF!</f>
        <v>#REF!</v>
      </c>
      <c r="H16" s="18" t="e">
        <f>#REF!</f>
        <v>#REF!</v>
      </c>
      <c r="I16" s="18" t="e">
        <f>#REF!</f>
        <v>#REF!</v>
      </c>
      <c r="J16" s="18" t="e">
        <f>#REF!</f>
        <v>#REF!</v>
      </c>
      <c r="K16" s="18" t="e">
        <f>ROUND(F16 * H16, 2)</f>
        <v>#REF!</v>
      </c>
      <c r="L16" s="18" t="e">
        <f>M16 - K16</f>
        <v>#REF!</v>
      </c>
      <c r="M16" s="18" t="e">
        <f>ROUND(F16 * J16, 2)</f>
        <v>#REF!</v>
      </c>
      <c r="N16" s="9" t="e">
        <f t="shared" si="0"/>
        <v>#REF!</v>
      </c>
      <c r="O16" t="e">
        <f t="shared" si="1"/>
        <v>#REF!</v>
      </c>
    </row>
    <row r="17" spans="1:15" ht="26.1" customHeight="1" x14ac:dyDescent="0.2">
      <c r="A17" s="6" t="s">
        <v>49</v>
      </c>
      <c r="B17" s="8" t="s">
        <v>50</v>
      </c>
      <c r="C17" s="6" t="s">
        <v>23</v>
      </c>
      <c r="D17" s="6" t="s">
        <v>51</v>
      </c>
      <c r="E17" s="7" t="s">
        <v>25</v>
      </c>
      <c r="F17" s="14"/>
      <c r="G17" s="18" t="e">
        <f>#REF!</f>
        <v>#REF!</v>
      </c>
      <c r="H17" s="18" t="e">
        <f>#REF!</f>
        <v>#REF!</v>
      </c>
      <c r="I17" s="18" t="e">
        <f>#REF!</f>
        <v>#REF!</v>
      </c>
      <c r="J17" s="18" t="e">
        <f>#REF!</f>
        <v>#REF!</v>
      </c>
      <c r="K17" s="18" t="e">
        <f>ROUND(F17 * H17, 2)</f>
        <v>#REF!</v>
      </c>
      <c r="L17" s="18" t="e">
        <f>M17 - K17</f>
        <v>#REF!</v>
      </c>
      <c r="M17" s="18" t="e">
        <f>ROUND(F17 * J17, 2)</f>
        <v>#REF!</v>
      </c>
      <c r="N17" s="9" t="e">
        <f t="shared" si="0"/>
        <v>#REF!</v>
      </c>
      <c r="O17" t="e">
        <f t="shared" si="1"/>
        <v>#REF!</v>
      </c>
    </row>
    <row r="18" spans="1:15" ht="39" customHeight="1" x14ac:dyDescent="0.2">
      <c r="A18" s="6" t="s">
        <v>52</v>
      </c>
      <c r="B18" s="8" t="s">
        <v>53</v>
      </c>
      <c r="C18" s="6" t="s">
        <v>23</v>
      </c>
      <c r="D18" s="6" t="s">
        <v>54</v>
      </c>
      <c r="E18" s="7" t="s">
        <v>48</v>
      </c>
      <c r="F18" s="14"/>
      <c r="G18" s="18" t="e">
        <f>#REF!</f>
        <v>#REF!</v>
      </c>
      <c r="H18" s="18" t="e">
        <f>#REF!</f>
        <v>#REF!</v>
      </c>
      <c r="I18" s="18" t="e">
        <f>#REF!</f>
        <v>#REF!</v>
      </c>
      <c r="J18" s="18" t="e">
        <f>#REF!</f>
        <v>#REF!</v>
      </c>
      <c r="K18" s="18" t="e">
        <f>ROUND(F18 * H18, 2)</f>
        <v>#REF!</v>
      </c>
      <c r="L18" s="18" t="e">
        <f>M18 - K18</f>
        <v>#REF!</v>
      </c>
      <c r="M18" s="18" t="e">
        <f>ROUND(F18 * J18, 2)</f>
        <v>#REF!</v>
      </c>
      <c r="N18" s="9" t="e">
        <f t="shared" si="0"/>
        <v>#REF!</v>
      </c>
      <c r="O18" t="e">
        <f t="shared" si="1"/>
        <v>#REF!</v>
      </c>
    </row>
    <row r="19" spans="1:15" ht="39" customHeight="1" x14ac:dyDescent="0.2">
      <c r="A19" s="6" t="s">
        <v>55</v>
      </c>
      <c r="B19" s="8" t="s">
        <v>56</v>
      </c>
      <c r="C19" s="6" t="s">
        <v>23</v>
      </c>
      <c r="D19" s="6" t="s">
        <v>57</v>
      </c>
      <c r="E19" s="7" t="s">
        <v>58</v>
      </c>
      <c r="F19" s="14"/>
      <c r="G19" s="18" t="e">
        <f>#REF!</f>
        <v>#REF!</v>
      </c>
      <c r="H19" s="18" t="e">
        <f>#REF!</f>
        <v>#REF!</v>
      </c>
      <c r="I19" s="18" t="e">
        <f>#REF!</f>
        <v>#REF!</v>
      </c>
      <c r="J19" s="18" t="e">
        <f>#REF!</f>
        <v>#REF!</v>
      </c>
      <c r="K19" s="18" t="e">
        <f>ROUND(F19 * H19, 2)</f>
        <v>#REF!</v>
      </c>
      <c r="L19" s="18" t="e">
        <f>M19 - K19</f>
        <v>#REF!</v>
      </c>
      <c r="M19" s="18" t="e">
        <f>ROUND(F19 * J19, 2)</f>
        <v>#REF!</v>
      </c>
      <c r="N19" s="9" t="e">
        <f t="shared" si="0"/>
        <v>#REF!</v>
      </c>
      <c r="O19" t="e">
        <f t="shared" si="1"/>
        <v>#REF!</v>
      </c>
    </row>
    <row r="20" spans="1:15" ht="26.1" customHeight="1" x14ac:dyDescent="0.2">
      <c r="A20" s="6" t="s">
        <v>59</v>
      </c>
      <c r="B20" s="23" t="s">
        <v>106</v>
      </c>
      <c r="C20" s="6" t="s">
        <v>23</v>
      </c>
      <c r="D20" s="6" t="s">
        <v>60</v>
      </c>
      <c r="E20" s="7" t="s">
        <v>25</v>
      </c>
      <c r="F20" s="14"/>
      <c r="G20" s="18" t="e">
        <f>#REF!</f>
        <v>#REF!</v>
      </c>
      <c r="H20" s="18" t="e">
        <f>#REF!</f>
        <v>#REF!</v>
      </c>
      <c r="I20" s="18" t="e">
        <f>#REF!</f>
        <v>#REF!</v>
      </c>
      <c r="J20" s="18" t="e">
        <f>#REF!</f>
        <v>#REF!</v>
      </c>
      <c r="K20" s="18" t="e">
        <f>ROUND(F20 * H20, 2)</f>
        <v>#REF!</v>
      </c>
      <c r="L20" s="18" t="e">
        <f>M20 - K20</f>
        <v>#REF!</v>
      </c>
      <c r="M20" s="18" t="e">
        <f>ROUND(F20 * J20, 2)</f>
        <v>#REF!</v>
      </c>
      <c r="N20" s="9" t="e">
        <f t="shared" si="0"/>
        <v>#REF!</v>
      </c>
      <c r="O20" t="e">
        <f t="shared" si="1"/>
        <v>#REF!</v>
      </c>
    </row>
    <row r="21" spans="1:15" ht="24" customHeight="1" x14ac:dyDescent="0.2">
      <c r="A21" s="3" t="s">
        <v>61</v>
      </c>
      <c r="B21" s="3"/>
      <c r="C21" s="3"/>
      <c r="D21" s="3" t="s">
        <v>62</v>
      </c>
      <c r="E21" s="3"/>
      <c r="F21" s="15"/>
      <c r="G21" s="16"/>
      <c r="H21" s="16"/>
      <c r="I21" s="16"/>
      <c r="J21" s="16"/>
      <c r="K21" s="16"/>
      <c r="L21" s="16"/>
      <c r="M21" s="17" t="e">
        <f>M22+M26</f>
        <v>#REF!</v>
      </c>
      <c r="N21" s="5" t="e">
        <f t="shared" si="0"/>
        <v>#REF!</v>
      </c>
      <c r="O21">
        <f t="shared" si="1"/>
        <v>0</v>
      </c>
    </row>
    <row r="22" spans="1:15" ht="24" customHeight="1" x14ac:dyDescent="0.2">
      <c r="A22" s="3" t="s">
        <v>63</v>
      </c>
      <c r="B22" s="3"/>
      <c r="C22" s="3"/>
      <c r="D22" s="3" t="s">
        <v>64</v>
      </c>
      <c r="E22" s="3"/>
      <c r="F22" s="15"/>
      <c r="G22" s="16"/>
      <c r="H22" s="16"/>
      <c r="I22" s="16"/>
      <c r="J22" s="16"/>
      <c r="K22" s="16"/>
      <c r="L22" s="16"/>
      <c r="M22" s="17" t="e">
        <f>SUM(M23:M25)</f>
        <v>#REF!</v>
      </c>
      <c r="N22" s="5" t="e">
        <f t="shared" si="0"/>
        <v>#REF!</v>
      </c>
      <c r="O22">
        <f t="shared" si="1"/>
        <v>0</v>
      </c>
    </row>
    <row r="23" spans="1:15" ht="26.1" customHeight="1" x14ac:dyDescent="0.2">
      <c r="A23" s="6" t="s">
        <v>65</v>
      </c>
      <c r="B23" s="23" t="s">
        <v>104</v>
      </c>
      <c r="C23" s="6" t="s">
        <v>23</v>
      </c>
      <c r="D23" s="6" t="s">
        <v>66</v>
      </c>
      <c r="E23" s="7" t="s">
        <v>25</v>
      </c>
      <c r="F23" s="14"/>
      <c r="G23" s="18" t="e">
        <f>#REF!</f>
        <v>#REF!</v>
      </c>
      <c r="H23" s="18" t="e">
        <f>#REF!</f>
        <v>#REF!</v>
      </c>
      <c r="I23" s="18" t="e">
        <f>#REF!</f>
        <v>#REF!</v>
      </c>
      <c r="J23" s="18" t="e">
        <f>#REF!</f>
        <v>#REF!</v>
      </c>
      <c r="K23" s="18" t="e">
        <f>ROUND(F23 * H23, 2)</f>
        <v>#REF!</v>
      </c>
      <c r="L23" s="18" t="e">
        <f>M23 - K23</f>
        <v>#REF!</v>
      </c>
      <c r="M23" s="18" t="e">
        <f t="shared" ref="M23:M36" si="2">ROUND(F23 * J23, 2)</f>
        <v>#REF!</v>
      </c>
      <c r="N23" s="9" t="e">
        <f t="shared" si="0"/>
        <v>#REF!</v>
      </c>
      <c r="O23" t="e">
        <f t="shared" si="1"/>
        <v>#REF!</v>
      </c>
    </row>
    <row r="24" spans="1:15" ht="39" customHeight="1" x14ac:dyDescent="0.2">
      <c r="A24" s="6" t="s">
        <v>67</v>
      </c>
      <c r="B24" s="23" t="s">
        <v>105</v>
      </c>
      <c r="C24" s="6" t="s">
        <v>23</v>
      </c>
      <c r="D24" s="6" t="s">
        <v>68</v>
      </c>
      <c r="E24" s="7" t="s">
        <v>48</v>
      </c>
      <c r="F24" s="14"/>
      <c r="G24" s="18" t="e">
        <f>#REF!</f>
        <v>#REF!</v>
      </c>
      <c r="H24" s="18" t="e">
        <f>#REF!</f>
        <v>#REF!</v>
      </c>
      <c r="I24" s="18" t="e">
        <f>#REF!</f>
        <v>#REF!</v>
      </c>
      <c r="J24" s="18" t="e">
        <f>#REF!</f>
        <v>#REF!</v>
      </c>
      <c r="K24" s="18" t="e">
        <f>ROUND(F24 * H24, 2)</f>
        <v>#REF!</v>
      </c>
      <c r="L24" s="18" t="e">
        <f>M24 - K24</f>
        <v>#REF!</v>
      </c>
      <c r="M24" s="18" t="e">
        <f t="shared" si="2"/>
        <v>#REF!</v>
      </c>
      <c r="N24" s="9" t="e">
        <f t="shared" si="0"/>
        <v>#REF!</v>
      </c>
      <c r="O24" t="e">
        <f t="shared" si="1"/>
        <v>#REF!</v>
      </c>
    </row>
    <row r="25" spans="1:15" ht="39" customHeight="1" x14ac:dyDescent="0.2">
      <c r="A25" s="6" t="s">
        <v>69</v>
      </c>
      <c r="B25" s="8" t="s">
        <v>56</v>
      </c>
      <c r="C25" s="6" t="s">
        <v>23</v>
      </c>
      <c r="D25" s="6" t="s">
        <v>57</v>
      </c>
      <c r="E25" s="7" t="s">
        <v>58</v>
      </c>
      <c r="F25" s="14"/>
      <c r="G25" s="18" t="e">
        <f>#REF!</f>
        <v>#REF!</v>
      </c>
      <c r="H25" s="18" t="e">
        <f>#REF!</f>
        <v>#REF!</v>
      </c>
      <c r="I25" s="18" t="e">
        <f>#REF!</f>
        <v>#REF!</v>
      </c>
      <c r="J25" s="18" t="e">
        <f>#REF!</f>
        <v>#REF!</v>
      </c>
      <c r="K25" s="18" t="e">
        <f>ROUND(F25 * H25, 2)</f>
        <v>#REF!</v>
      </c>
      <c r="L25" s="18" t="e">
        <f>M25 - K25</f>
        <v>#REF!</v>
      </c>
      <c r="M25" s="18" t="e">
        <f t="shared" si="2"/>
        <v>#REF!</v>
      </c>
      <c r="N25" s="9" t="e">
        <f t="shared" si="0"/>
        <v>#REF!</v>
      </c>
      <c r="O25" t="e">
        <f t="shared" si="1"/>
        <v>#REF!</v>
      </c>
    </row>
    <row r="26" spans="1:15" ht="24" customHeight="1" x14ac:dyDescent="0.2">
      <c r="A26" s="3" t="s">
        <v>70</v>
      </c>
      <c r="B26" s="3"/>
      <c r="C26" s="3"/>
      <c r="D26" s="3" t="s">
        <v>71</v>
      </c>
      <c r="E26" s="3"/>
      <c r="F26" s="15"/>
      <c r="G26" s="16"/>
      <c r="H26" s="16"/>
      <c r="I26" s="16"/>
      <c r="J26" s="16"/>
      <c r="K26" s="16"/>
      <c r="L26" s="16"/>
      <c r="M26" s="17" t="e">
        <f>SUM(M27:M29)</f>
        <v>#REF!</v>
      </c>
      <c r="N26" s="5" t="e">
        <f t="shared" si="0"/>
        <v>#REF!</v>
      </c>
      <c r="O26">
        <f t="shared" si="1"/>
        <v>0</v>
      </c>
    </row>
    <row r="27" spans="1:15" ht="26.1" customHeight="1" x14ac:dyDescent="0.2">
      <c r="A27" s="6" t="s">
        <v>72</v>
      </c>
      <c r="B27" s="23" t="s">
        <v>104</v>
      </c>
      <c r="C27" s="6" t="s">
        <v>23</v>
      </c>
      <c r="D27" s="6" t="s">
        <v>66</v>
      </c>
      <c r="E27" s="7" t="s">
        <v>25</v>
      </c>
      <c r="F27" s="14"/>
      <c r="G27" s="18" t="e">
        <f>#REF!</f>
        <v>#REF!</v>
      </c>
      <c r="H27" s="18" t="e">
        <f>#REF!</f>
        <v>#REF!</v>
      </c>
      <c r="I27" s="18" t="e">
        <f>#REF!</f>
        <v>#REF!</v>
      </c>
      <c r="J27" s="18" t="e">
        <f>#REF!</f>
        <v>#REF!</v>
      </c>
      <c r="K27" s="18" t="e">
        <f>ROUND(F27 * H27, 2)</f>
        <v>#REF!</v>
      </c>
      <c r="L27" s="18" t="e">
        <f>M27 - K27</f>
        <v>#REF!</v>
      </c>
      <c r="M27" s="18" t="e">
        <f t="shared" si="2"/>
        <v>#REF!</v>
      </c>
      <c r="N27" s="9" t="e">
        <f t="shared" si="0"/>
        <v>#REF!</v>
      </c>
      <c r="O27" t="e">
        <f t="shared" si="1"/>
        <v>#REF!</v>
      </c>
    </row>
    <row r="28" spans="1:15" ht="39" customHeight="1" x14ac:dyDescent="0.2">
      <c r="A28" s="6" t="s">
        <v>73</v>
      </c>
      <c r="B28" s="23" t="s">
        <v>105</v>
      </c>
      <c r="C28" s="6" t="s">
        <v>23</v>
      </c>
      <c r="D28" s="6" t="s">
        <v>68</v>
      </c>
      <c r="E28" s="7" t="s">
        <v>48</v>
      </c>
      <c r="F28" s="14"/>
      <c r="G28" s="18" t="e">
        <f>#REF!</f>
        <v>#REF!</v>
      </c>
      <c r="H28" s="18" t="e">
        <f>#REF!</f>
        <v>#REF!</v>
      </c>
      <c r="I28" s="18" t="e">
        <f>#REF!</f>
        <v>#REF!</v>
      </c>
      <c r="J28" s="18" t="e">
        <f>#REF!</f>
        <v>#REF!</v>
      </c>
      <c r="K28" s="18" t="e">
        <f>ROUND(F28 * H28, 2)</f>
        <v>#REF!</v>
      </c>
      <c r="L28" s="18" t="e">
        <f>M28 - K28</f>
        <v>#REF!</v>
      </c>
      <c r="M28" s="18" t="e">
        <f t="shared" si="2"/>
        <v>#REF!</v>
      </c>
      <c r="N28" s="9" t="e">
        <f t="shared" si="0"/>
        <v>#REF!</v>
      </c>
      <c r="O28" t="e">
        <f t="shared" si="1"/>
        <v>#REF!</v>
      </c>
    </row>
    <row r="29" spans="1:15" ht="39" customHeight="1" x14ac:dyDescent="0.2">
      <c r="A29" s="6" t="s">
        <v>74</v>
      </c>
      <c r="B29" s="8" t="s">
        <v>56</v>
      </c>
      <c r="C29" s="6" t="s">
        <v>23</v>
      </c>
      <c r="D29" s="6" t="s">
        <v>57</v>
      </c>
      <c r="E29" s="7" t="s">
        <v>58</v>
      </c>
      <c r="F29" s="14"/>
      <c r="G29" s="18" t="e">
        <f>#REF!</f>
        <v>#REF!</v>
      </c>
      <c r="H29" s="18" t="e">
        <f>#REF!</f>
        <v>#REF!</v>
      </c>
      <c r="I29" s="18" t="e">
        <f>#REF!</f>
        <v>#REF!</v>
      </c>
      <c r="J29" s="18" t="e">
        <f>#REF!</f>
        <v>#REF!</v>
      </c>
      <c r="K29" s="18" t="e">
        <f>ROUND(F29 * H29, 2)</f>
        <v>#REF!</v>
      </c>
      <c r="L29" s="18" t="e">
        <f>M29 - K29</f>
        <v>#REF!</v>
      </c>
      <c r="M29" s="18" t="e">
        <f t="shared" si="2"/>
        <v>#REF!</v>
      </c>
      <c r="N29" s="9" t="e">
        <f t="shared" si="0"/>
        <v>#REF!</v>
      </c>
      <c r="O29" t="e">
        <f t="shared" si="1"/>
        <v>#REF!</v>
      </c>
    </row>
    <row r="30" spans="1:15" ht="24" customHeight="1" x14ac:dyDescent="0.2">
      <c r="A30" s="3" t="s">
        <v>75</v>
      </c>
      <c r="B30" s="3"/>
      <c r="C30" s="3"/>
      <c r="D30" s="3" t="s">
        <v>76</v>
      </c>
      <c r="E30" s="3"/>
      <c r="F30" s="15"/>
      <c r="G30" s="16"/>
      <c r="H30" s="16"/>
      <c r="I30" s="16"/>
      <c r="J30" s="16"/>
      <c r="K30" s="16"/>
      <c r="L30" s="16"/>
      <c r="M30" s="17" t="e">
        <f>SUM(M31:M32)</f>
        <v>#REF!</v>
      </c>
      <c r="N30" s="5" t="e">
        <f t="shared" si="0"/>
        <v>#REF!</v>
      </c>
      <c r="O30">
        <f t="shared" si="1"/>
        <v>0</v>
      </c>
    </row>
    <row r="31" spans="1:15" ht="65.099999999999994" customHeight="1" x14ac:dyDescent="0.2">
      <c r="A31" s="6" t="s">
        <v>77</v>
      </c>
      <c r="B31" s="8" t="s">
        <v>78</v>
      </c>
      <c r="C31" s="6" t="s">
        <v>23</v>
      </c>
      <c r="D31" s="6" t="s">
        <v>79</v>
      </c>
      <c r="E31" s="7" t="s">
        <v>80</v>
      </c>
      <c r="F31" s="14"/>
      <c r="G31" s="18" t="e">
        <f>#REF!</f>
        <v>#REF!</v>
      </c>
      <c r="H31" s="18" t="e">
        <f>#REF!</f>
        <v>#REF!</v>
      </c>
      <c r="I31" s="18" t="e">
        <f>#REF!</f>
        <v>#REF!</v>
      </c>
      <c r="J31" s="18" t="e">
        <f>#REF!</f>
        <v>#REF!</v>
      </c>
      <c r="K31" s="18" t="e">
        <f>ROUND(F31 * H31, 2)</f>
        <v>#REF!</v>
      </c>
      <c r="L31" s="18" t="e">
        <f>M31 - K31</f>
        <v>#REF!</v>
      </c>
      <c r="M31" s="18" t="e">
        <f t="shared" si="2"/>
        <v>#REF!</v>
      </c>
      <c r="N31" s="9" t="e">
        <f t="shared" si="0"/>
        <v>#REF!</v>
      </c>
      <c r="O31" t="e">
        <f t="shared" si="1"/>
        <v>#REF!</v>
      </c>
    </row>
    <row r="32" spans="1:15" ht="26.1" customHeight="1" x14ac:dyDescent="0.2">
      <c r="A32" s="6" t="s">
        <v>81</v>
      </c>
      <c r="B32" s="23" t="s">
        <v>103</v>
      </c>
      <c r="C32" s="6" t="s">
        <v>31</v>
      </c>
      <c r="D32" s="6" t="s">
        <v>82</v>
      </c>
      <c r="E32" s="7" t="s">
        <v>80</v>
      </c>
      <c r="F32" s="14"/>
      <c r="G32" s="18" t="e">
        <f>#REF!</f>
        <v>#REF!</v>
      </c>
      <c r="H32" s="18" t="e">
        <f>#REF!</f>
        <v>#REF!</v>
      </c>
      <c r="I32" s="18" t="e">
        <f>#REF!</f>
        <v>#REF!</v>
      </c>
      <c r="J32" s="18" t="e">
        <f>#REF!</f>
        <v>#REF!</v>
      </c>
      <c r="K32" s="18" t="e">
        <f>ROUND(F32 * H32, 2)</f>
        <v>#REF!</v>
      </c>
      <c r="L32" s="18" t="e">
        <f>M32 - K32</f>
        <v>#REF!</v>
      </c>
      <c r="M32" s="18" t="e">
        <f t="shared" si="2"/>
        <v>#REF!</v>
      </c>
      <c r="N32" s="9" t="e">
        <f t="shared" si="0"/>
        <v>#REF!</v>
      </c>
      <c r="O32" t="e">
        <f t="shared" si="1"/>
        <v>#REF!</v>
      </c>
    </row>
    <row r="33" spans="1:15" ht="24" customHeight="1" x14ac:dyDescent="0.2">
      <c r="A33" s="3" t="s">
        <v>83</v>
      </c>
      <c r="B33" s="3"/>
      <c r="C33" s="3"/>
      <c r="D33" s="3" t="s">
        <v>84</v>
      </c>
      <c r="E33" s="3"/>
      <c r="F33" s="15"/>
      <c r="G33" s="16"/>
      <c r="H33" s="16"/>
      <c r="I33" s="16"/>
      <c r="J33" s="16"/>
      <c r="K33" s="16"/>
      <c r="L33" s="16"/>
      <c r="M33" s="17" t="e">
        <f>M34</f>
        <v>#REF!</v>
      </c>
      <c r="N33" s="5" t="e">
        <f t="shared" si="0"/>
        <v>#REF!</v>
      </c>
      <c r="O33">
        <f t="shared" si="1"/>
        <v>0</v>
      </c>
    </row>
    <row r="34" spans="1:15" ht="24" customHeight="1" x14ac:dyDescent="0.2">
      <c r="A34" s="3" t="s">
        <v>85</v>
      </c>
      <c r="B34" s="3"/>
      <c r="C34" s="3"/>
      <c r="D34" s="3" t="s">
        <v>86</v>
      </c>
      <c r="E34" s="3"/>
      <c r="F34" s="15"/>
      <c r="G34" s="16"/>
      <c r="H34" s="16"/>
      <c r="I34" s="16"/>
      <c r="J34" s="16"/>
      <c r="K34" s="16"/>
      <c r="L34" s="16"/>
      <c r="M34" s="17" t="e">
        <f>SUM(M35:M36)</f>
        <v>#REF!</v>
      </c>
      <c r="N34" s="5" t="e">
        <f t="shared" si="0"/>
        <v>#REF!</v>
      </c>
      <c r="O34">
        <f t="shared" si="1"/>
        <v>0</v>
      </c>
    </row>
    <row r="35" spans="1:15" ht="39" customHeight="1" x14ac:dyDescent="0.2">
      <c r="A35" s="6" t="s">
        <v>87</v>
      </c>
      <c r="B35" s="8" t="s">
        <v>88</v>
      </c>
      <c r="C35" s="6" t="s">
        <v>23</v>
      </c>
      <c r="D35" s="6" t="s">
        <v>89</v>
      </c>
      <c r="E35" s="7" t="s">
        <v>25</v>
      </c>
      <c r="F35" s="14"/>
      <c r="G35" s="18" t="e">
        <f>#REF!</f>
        <v>#REF!</v>
      </c>
      <c r="H35" s="18" t="e">
        <f>#REF!</f>
        <v>#REF!</v>
      </c>
      <c r="I35" s="18" t="e">
        <f>#REF!</f>
        <v>#REF!</v>
      </c>
      <c r="J35" s="18" t="e">
        <f>#REF!</f>
        <v>#REF!</v>
      </c>
      <c r="K35" s="18" t="e">
        <f>ROUND(F35 * H35, 2)</f>
        <v>#REF!</v>
      </c>
      <c r="L35" s="18" t="e">
        <f>M35 - K35</f>
        <v>#REF!</v>
      </c>
      <c r="M35" s="18" t="e">
        <f t="shared" si="2"/>
        <v>#REF!</v>
      </c>
      <c r="N35" s="9" t="e">
        <f t="shared" si="0"/>
        <v>#REF!</v>
      </c>
      <c r="O35" t="e">
        <f t="shared" si="1"/>
        <v>#REF!</v>
      </c>
    </row>
    <row r="36" spans="1:15" ht="52.15" customHeight="1" x14ac:dyDescent="0.2">
      <c r="A36" s="6" t="s">
        <v>90</v>
      </c>
      <c r="B36" s="8" t="s">
        <v>91</v>
      </c>
      <c r="C36" s="6" t="s">
        <v>23</v>
      </c>
      <c r="D36" s="6" t="s">
        <v>92</v>
      </c>
      <c r="E36" s="7" t="s">
        <v>80</v>
      </c>
      <c r="F36" s="14"/>
      <c r="G36" s="18" t="e">
        <f>#REF!</f>
        <v>#REF!</v>
      </c>
      <c r="H36" s="18" t="e">
        <f>#REF!</f>
        <v>#REF!</v>
      </c>
      <c r="I36" s="18" t="e">
        <f>#REF!</f>
        <v>#REF!</v>
      </c>
      <c r="J36" s="18" t="e">
        <f>#REF!</f>
        <v>#REF!</v>
      </c>
      <c r="K36" s="18" t="e">
        <f>ROUND(F36 * H36, 2)</f>
        <v>#REF!</v>
      </c>
      <c r="L36" s="18" t="e">
        <f>M36 - K36</f>
        <v>#REF!</v>
      </c>
      <c r="M36" s="18" t="e">
        <f t="shared" si="2"/>
        <v>#REF!</v>
      </c>
      <c r="N36" s="9" t="e">
        <f t="shared" si="0"/>
        <v>#REF!</v>
      </c>
      <c r="O36" t="e">
        <f t="shared" si="1"/>
        <v>#REF!</v>
      </c>
    </row>
    <row r="37" spans="1:15" x14ac:dyDescent="0.2">
      <c r="A37" s="11"/>
      <c r="B37" s="11"/>
      <c r="C37" s="11"/>
      <c r="D37" s="11"/>
      <c r="E37" s="11"/>
      <c r="F37" s="11"/>
      <c r="G37" s="11"/>
      <c r="H37" s="11"/>
      <c r="I37" s="11"/>
      <c r="J37" s="11" t="s">
        <v>93</v>
      </c>
      <c r="K37" s="19" t="e">
        <f>SUM(K7:K36)</f>
        <v>#REF!</v>
      </c>
      <c r="L37" s="19" t="e">
        <f>SUM(L7:L36)</f>
        <v>#REF!</v>
      </c>
      <c r="M37" s="19" t="e">
        <f>M33+M30+M21+M15+M10+M6</f>
        <v>#REF!</v>
      </c>
      <c r="N37" s="11"/>
      <c r="O37" t="e">
        <f>SUM(O6:O36)</f>
        <v>#REF!</v>
      </c>
    </row>
    <row r="38" spans="1:15" x14ac:dyDescent="0.2">
      <c r="A38" s="13"/>
      <c r="B38" s="13"/>
      <c r="C38" s="13"/>
      <c r="D38" s="13"/>
      <c r="E38" s="13"/>
      <c r="F38" s="13"/>
      <c r="G38" s="13"/>
      <c r="H38" s="13"/>
      <c r="I38" s="13"/>
      <c r="J38" s="13"/>
      <c r="K38" s="13"/>
      <c r="L38" s="13"/>
      <c r="M38" s="13"/>
      <c r="N38" s="13"/>
    </row>
    <row r="39" spans="1:15" x14ac:dyDescent="0.2">
      <c r="A39" s="416"/>
      <c r="B39" s="416"/>
      <c r="C39" s="416"/>
      <c r="D39" s="12"/>
      <c r="E39" s="11"/>
      <c r="F39" s="11"/>
      <c r="G39" s="11"/>
      <c r="H39" s="11"/>
      <c r="I39" s="11"/>
      <c r="J39" s="417" t="s">
        <v>94</v>
      </c>
      <c r="K39" s="416"/>
      <c r="L39" s="418" t="e">
        <f>O37</f>
        <v>#REF!</v>
      </c>
      <c r="M39" s="419"/>
      <c r="N39" s="419"/>
    </row>
    <row r="40" spans="1:15" x14ac:dyDescent="0.2">
      <c r="A40" s="416"/>
      <c r="B40" s="416"/>
      <c r="C40" s="416"/>
      <c r="D40" s="12"/>
      <c r="E40" s="11"/>
      <c r="F40" s="11"/>
      <c r="G40" s="11"/>
      <c r="H40" s="11"/>
      <c r="I40" s="11"/>
      <c r="J40" s="417" t="s">
        <v>95</v>
      </c>
      <c r="K40" s="416"/>
      <c r="L40" s="418" t="e">
        <f>L41-L39</f>
        <v>#REF!</v>
      </c>
      <c r="M40" s="419"/>
      <c r="N40" s="419"/>
    </row>
    <row r="41" spans="1:15" x14ac:dyDescent="0.2">
      <c r="A41" s="416"/>
      <c r="B41" s="416"/>
      <c r="C41" s="416"/>
      <c r="D41" s="12"/>
      <c r="E41" s="11"/>
      <c r="F41" s="11"/>
      <c r="G41" s="11"/>
      <c r="H41" s="11"/>
      <c r="I41" s="11"/>
      <c r="J41" s="417" t="s">
        <v>96</v>
      </c>
      <c r="K41" s="416"/>
      <c r="L41" s="418" t="e">
        <f>M37</f>
        <v>#REF!</v>
      </c>
      <c r="M41" s="419"/>
      <c r="N41" s="419"/>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A41:C41"/>
    <mergeCell ref="J41:K41"/>
    <mergeCell ref="L41:N41"/>
    <mergeCell ref="N4:N5"/>
    <mergeCell ref="A39:C39"/>
    <mergeCell ref="J39:K39"/>
    <mergeCell ref="L39:N39"/>
    <mergeCell ref="A40:C40"/>
    <mergeCell ref="J40:K40"/>
    <mergeCell ref="L40:N40"/>
  </mergeCells>
  <pageMargins left="0.51181102362204722" right="0.51181102362204722" top="0.98425196850393704" bottom="0.98425196850393704" header="0.51181102362204722" footer="0.51181102362204722"/>
  <pageSetup paperSize="9" scale="63" fitToHeight="0" orientation="landscape" r:id="rId1"/>
  <headerFooter>
    <oddHeader>&amp;L &amp;CPREFEITURA MUNICIPAL DE CRUZ ALTA &amp;R</oddHeader>
    <oddFooter>&amp;L &amp;CAVENIDA GENERAL OSÓRIO, Nº 533, CENTRO - Cruz Alta/RS
CEP: 98.005-150
Email: prefeitura@cruzalta.rs.gov.br
Tel/Fax: (55) 3321-1300 &amp;R</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O41"/>
  <sheetViews>
    <sheetView showOutlineSymbols="0" showWhiteSpace="0" view="pageBreakPreview" zoomScale="85" zoomScaleNormal="85" zoomScaleSheetLayoutView="85" workbookViewId="0">
      <selection activeCell="F7" sqref="F7:F36"/>
    </sheetView>
  </sheetViews>
  <sheetFormatPr defaultColWidth="9" defaultRowHeight="14.25" x14ac:dyDescent="0.2"/>
  <cols>
    <col min="1" max="3" width="10" bestFit="1" customWidth="1"/>
    <col min="4" max="4" width="60" bestFit="1" customWidth="1"/>
    <col min="5" max="5" width="6.25" customWidth="1"/>
    <col min="6" max="6" width="10" bestFit="1" customWidth="1"/>
    <col min="7" max="7" width="10.625" bestFit="1" customWidth="1"/>
    <col min="8" max="8" width="10.125" bestFit="1" customWidth="1"/>
    <col min="9" max="10" width="10.625" bestFit="1" customWidth="1"/>
    <col min="11" max="12" width="12.25" bestFit="1" customWidth="1"/>
    <col min="13" max="13" width="13.75" bestFit="1" customWidth="1"/>
    <col min="14" max="14" width="10" bestFit="1" customWidth="1"/>
  </cols>
  <sheetData>
    <row r="1" spans="1:15" ht="15" x14ac:dyDescent="0.2">
      <c r="A1" s="1"/>
      <c r="B1" s="1"/>
      <c r="C1" s="1"/>
      <c r="D1" s="1" t="s">
        <v>0</v>
      </c>
      <c r="E1" s="424" t="s">
        <v>1</v>
      </c>
      <c r="F1" s="424"/>
      <c r="G1" s="424"/>
      <c r="H1" s="424" t="s">
        <v>2</v>
      </c>
      <c r="I1" s="424"/>
      <c r="J1" s="424"/>
      <c r="K1" s="424" t="s">
        <v>3</v>
      </c>
      <c r="L1" s="424"/>
      <c r="M1" s="424"/>
      <c r="N1" s="424"/>
    </row>
    <row r="2" spans="1:15" ht="80.099999999999994" customHeight="1" x14ac:dyDescent="0.2">
      <c r="A2" s="10"/>
      <c r="B2" s="10"/>
      <c r="C2" s="10"/>
      <c r="D2" s="24"/>
      <c r="E2" s="425" t="s">
        <v>107</v>
      </c>
      <c r="F2" s="417"/>
      <c r="G2" s="417"/>
      <c r="H2" s="417" t="s">
        <v>4</v>
      </c>
      <c r="I2" s="417"/>
      <c r="J2" s="417"/>
      <c r="K2" s="417" t="s">
        <v>5</v>
      </c>
      <c r="L2" s="417"/>
      <c r="M2" s="417"/>
      <c r="N2" s="417"/>
    </row>
    <row r="3" spans="1:15" ht="15" x14ac:dyDescent="0.25">
      <c r="A3" s="421" t="s">
        <v>6</v>
      </c>
      <c r="B3" s="347"/>
      <c r="C3" s="347"/>
      <c r="D3" s="347"/>
      <c r="E3" s="347"/>
      <c r="F3" s="347"/>
      <c r="G3" s="347"/>
      <c r="H3" s="347"/>
      <c r="I3" s="347"/>
      <c r="J3" s="347"/>
      <c r="K3" s="347"/>
      <c r="L3" s="347"/>
      <c r="M3" s="347"/>
      <c r="N3" s="347"/>
    </row>
    <row r="4" spans="1:15" ht="15" customHeight="1" x14ac:dyDescent="0.2">
      <c r="A4" s="422" t="s">
        <v>7</v>
      </c>
      <c r="B4" s="420" t="s">
        <v>8</v>
      </c>
      <c r="C4" s="422" t="s">
        <v>9</v>
      </c>
      <c r="D4" s="422" t="s">
        <v>10</v>
      </c>
      <c r="E4" s="423" t="s">
        <v>11</v>
      </c>
      <c r="F4" s="420" t="s">
        <v>12</v>
      </c>
      <c r="G4" s="420" t="s">
        <v>13</v>
      </c>
      <c r="H4" s="423" t="s">
        <v>14</v>
      </c>
      <c r="I4" s="422"/>
      <c r="J4" s="422"/>
      <c r="K4" s="423" t="s">
        <v>15</v>
      </c>
      <c r="L4" s="422"/>
      <c r="M4" s="422"/>
      <c r="N4" s="420" t="s">
        <v>16</v>
      </c>
    </row>
    <row r="5" spans="1:15" ht="15" customHeight="1" x14ac:dyDescent="0.2">
      <c r="A5" s="420"/>
      <c r="B5" s="420"/>
      <c r="C5" s="420"/>
      <c r="D5" s="420"/>
      <c r="E5" s="420"/>
      <c r="F5" s="420"/>
      <c r="G5" s="420"/>
      <c r="H5" s="2" t="s">
        <v>17</v>
      </c>
      <c r="I5" s="2" t="s">
        <v>18</v>
      </c>
      <c r="J5" s="2" t="s">
        <v>15</v>
      </c>
      <c r="K5" s="2" t="s">
        <v>17</v>
      </c>
      <c r="L5" s="2" t="s">
        <v>18</v>
      </c>
      <c r="M5" s="2" t="s">
        <v>15</v>
      </c>
      <c r="N5" s="420"/>
    </row>
    <row r="6" spans="1:15" ht="24" customHeight="1" x14ac:dyDescent="0.2">
      <c r="A6" s="3" t="s">
        <v>19</v>
      </c>
      <c r="B6" s="3"/>
      <c r="C6" s="3"/>
      <c r="D6" s="3" t="s">
        <v>20</v>
      </c>
      <c r="E6" s="3"/>
      <c r="F6" s="4"/>
      <c r="G6" s="16"/>
      <c r="H6" s="16"/>
      <c r="I6" s="16"/>
      <c r="J6" s="16"/>
      <c r="K6" s="16"/>
      <c r="L6" s="16"/>
      <c r="M6" s="17" t="e">
        <f>SUM(M7:M9)</f>
        <v>#REF!</v>
      </c>
      <c r="N6" s="5" t="e">
        <f t="shared" ref="N6:N36" si="0">M6 / $M$37</f>
        <v>#REF!</v>
      </c>
      <c r="O6">
        <f>TRUNC(F6*G6,2)</f>
        <v>0</v>
      </c>
    </row>
    <row r="7" spans="1:15" ht="26.1" customHeight="1" x14ac:dyDescent="0.2">
      <c r="A7" s="6" t="s">
        <v>21</v>
      </c>
      <c r="B7" s="8" t="s">
        <v>22</v>
      </c>
      <c r="C7" s="6" t="s">
        <v>23</v>
      </c>
      <c r="D7" s="6" t="s">
        <v>24</v>
      </c>
      <c r="E7" s="7" t="s">
        <v>25</v>
      </c>
      <c r="F7" s="14"/>
      <c r="G7" s="18" t="e">
        <f>#REF!</f>
        <v>#REF!</v>
      </c>
      <c r="H7" s="18" t="e">
        <f>#REF!</f>
        <v>#REF!</v>
      </c>
      <c r="I7" s="18" t="e">
        <f>#REF!</f>
        <v>#REF!</v>
      </c>
      <c r="J7" s="18" t="e">
        <f>#REF!</f>
        <v>#REF!</v>
      </c>
      <c r="K7" s="18" t="e">
        <f>ROUND(F7 * H7, 2)</f>
        <v>#REF!</v>
      </c>
      <c r="L7" s="18" t="e">
        <f>M7 - K7</f>
        <v>#REF!</v>
      </c>
      <c r="M7" s="18" t="e">
        <f>ROUND(F7 * J7, 2)</f>
        <v>#REF!</v>
      </c>
      <c r="N7" s="9" t="e">
        <f t="shared" si="0"/>
        <v>#REF!</v>
      </c>
      <c r="O7" t="e">
        <f t="shared" ref="O7:O36" si="1">TRUNC(F7*G7,2)</f>
        <v>#REF!</v>
      </c>
    </row>
    <row r="8" spans="1:15" ht="24" customHeight="1" x14ac:dyDescent="0.2">
      <c r="A8" s="6" t="s">
        <v>26</v>
      </c>
      <c r="B8" s="8" t="s">
        <v>27</v>
      </c>
      <c r="C8" s="6" t="s">
        <v>23</v>
      </c>
      <c r="D8" s="6" t="s">
        <v>28</v>
      </c>
      <c r="E8" s="7" t="s">
        <v>25</v>
      </c>
      <c r="F8" s="14"/>
      <c r="G8" s="18" t="e">
        <f>#REF!</f>
        <v>#REF!</v>
      </c>
      <c r="H8" s="18" t="e">
        <f>#REF!</f>
        <v>#REF!</v>
      </c>
      <c r="I8" s="18" t="e">
        <f>#REF!</f>
        <v>#REF!</v>
      </c>
      <c r="J8" s="18" t="e">
        <f>#REF!</f>
        <v>#REF!</v>
      </c>
      <c r="K8" s="18" t="e">
        <f>ROUND(F8 * H8, 2)</f>
        <v>#REF!</v>
      </c>
      <c r="L8" s="18" t="e">
        <f>M8 - K8</f>
        <v>#REF!</v>
      </c>
      <c r="M8" s="18" t="e">
        <f>ROUND(F8 * J8, 2)</f>
        <v>#REF!</v>
      </c>
      <c r="N8" s="9" t="e">
        <f t="shared" si="0"/>
        <v>#REF!</v>
      </c>
      <c r="O8" t="e">
        <f t="shared" si="1"/>
        <v>#REF!</v>
      </c>
    </row>
    <row r="9" spans="1:15" ht="24" customHeight="1" x14ac:dyDescent="0.2">
      <c r="A9" s="6" t="s">
        <v>29</v>
      </c>
      <c r="B9" s="8" t="s">
        <v>30</v>
      </c>
      <c r="C9" s="6" t="s">
        <v>31</v>
      </c>
      <c r="D9" s="6" t="s">
        <v>32</v>
      </c>
      <c r="E9" s="7" t="s">
        <v>33</v>
      </c>
      <c r="F9" s="14"/>
      <c r="G9" s="18" t="e">
        <f>#REF!</f>
        <v>#REF!</v>
      </c>
      <c r="H9" s="18" t="e">
        <f>#REF!</f>
        <v>#REF!</v>
      </c>
      <c r="I9" s="18" t="e">
        <f>#REF!</f>
        <v>#REF!</v>
      </c>
      <c r="J9" s="18" t="e">
        <f>#REF!</f>
        <v>#REF!</v>
      </c>
      <c r="K9" s="18" t="e">
        <f>ROUND(F9 * H9, 2)</f>
        <v>#REF!</v>
      </c>
      <c r="L9" s="18" t="e">
        <f>M9 - K9</f>
        <v>#REF!</v>
      </c>
      <c r="M9" s="18" t="e">
        <f>ROUND(F9 * J9, 2)</f>
        <v>#REF!</v>
      </c>
      <c r="N9" s="9" t="e">
        <f t="shared" si="0"/>
        <v>#REF!</v>
      </c>
      <c r="O9" t="e">
        <f t="shared" si="1"/>
        <v>#REF!</v>
      </c>
    </row>
    <row r="10" spans="1:15" ht="24" customHeight="1" x14ac:dyDescent="0.2">
      <c r="A10" s="3" t="s">
        <v>34</v>
      </c>
      <c r="B10" s="3"/>
      <c r="C10" s="3"/>
      <c r="D10" s="3" t="s">
        <v>35</v>
      </c>
      <c r="E10" s="3"/>
      <c r="F10" s="15"/>
      <c r="G10" s="16"/>
      <c r="H10" s="16"/>
      <c r="I10" s="16"/>
      <c r="J10" s="16"/>
      <c r="K10" s="16"/>
      <c r="L10" s="16"/>
      <c r="M10" s="17" t="e">
        <f>SUM(M11:M14)</f>
        <v>#REF!</v>
      </c>
      <c r="N10" s="5" t="e">
        <f t="shared" si="0"/>
        <v>#REF!</v>
      </c>
      <c r="O10">
        <f t="shared" si="1"/>
        <v>0</v>
      </c>
    </row>
    <row r="11" spans="1:15" ht="26.1" customHeight="1" x14ac:dyDescent="0.2">
      <c r="A11" s="6" t="s">
        <v>36</v>
      </c>
      <c r="B11" s="8" t="s">
        <v>37</v>
      </c>
      <c r="C11" s="6" t="s">
        <v>23</v>
      </c>
      <c r="D11" s="6" t="s">
        <v>38</v>
      </c>
      <c r="E11" s="7" t="s">
        <v>39</v>
      </c>
      <c r="F11" s="14"/>
      <c r="G11" s="18" t="e">
        <f>#REF!</f>
        <v>#REF!</v>
      </c>
      <c r="H11" s="18" t="e">
        <f>#REF!</f>
        <v>#REF!</v>
      </c>
      <c r="I11" s="18" t="e">
        <f>#REF!</f>
        <v>#REF!</v>
      </c>
      <c r="J11" s="18" t="e">
        <f>#REF!</f>
        <v>#REF!</v>
      </c>
      <c r="K11" s="18" t="e">
        <f>ROUND(F11 * H11, 2)</f>
        <v>#REF!</v>
      </c>
      <c r="L11" s="18" t="e">
        <f>M11 - K11</f>
        <v>#REF!</v>
      </c>
      <c r="M11" s="18" t="e">
        <f>ROUND(F11 * J11, 2)</f>
        <v>#REF!</v>
      </c>
      <c r="N11" s="9" t="e">
        <f t="shared" si="0"/>
        <v>#REF!</v>
      </c>
      <c r="O11" t="e">
        <f t="shared" si="1"/>
        <v>#REF!</v>
      </c>
    </row>
    <row r="12" spans="1:15" ht="24" customHeight="1" x14ac:dyDescent="0.2">
      <c r="A12" s="6" t="s">
        <v>40</v>
      </c>
      <c r="B12" s="8" t="s">
        <v>41</v>
      </c>
      <c r="C12" s="6" t="s">
        <v>23</v>
      </c>
      <c r="D12" s="6" t="s">
        <v>42</v>
      </c>
      <c r="E12" s="7" t="s">
        <v>39</v>
      </c>
      <c r="F12" s="14"/>
      <c r="G12" s="18" t="e">
        <f>#REF!</f>
        <v>#REF!</v>
      </c>
      <c r="H12" s="18" t="e">
        <f>#REF!</f>
        <v>#REF!</v>
      </c>
      <c r="I12" s="18" t="e">
        <f>#REF!</f>
        <v>#REF!</v>
      </c>
      <c r="J12" s="18" t="e">
        <f>#REF!</f>
        <v>#REF!</v>
      </c>
      <c r="K12" s="18" t="e">
        <f>ROUND(F12 * H12, 2)</f>
        <v>#REF!</v>
      </c>
      <c r="L12" s="18" t="e">
        <f>M12 - K12</f>
        <v>#REF!</v>
      </c>
      <c r="M12" s="18" t="e">
        <f>ROUND(F12 * J12, 2)</f>
        <v>#REF!</v>
      </c>
      <c r="N12" s="9" t="e">
        <f t="shared" si="0"/>
        <v>#REF!</v>
      </c>
      <c r="O12" t="e">
        <f t="shared" si="1"/>
        <v>#REF!</v>
      </c>
    </row>
    <row r="13" spans="1:15" ht="24" customHeight="1" x14ac:dyDescent="0.2">
      <c r="A13" s="20" t="s">
        <v>97</v>
      </c>
      <c r="B13" s="21" t="s">
        <v>98</v>
      </c>
      <c r="C13" s="20" t="s">
        <v>23</v>
      </c>
      <c r="D13" s="20" t="s">
        <v>99</v>
      </c>
      <c r="E13" s="22" t="s">
        <v>39</v>
      </c>
      <c r="F13" s="14"/>
      <c r="G13" s="18" t="e">
        <f>#REF!</f>
        <v>#REF!</v>
      </c>
      <c r="H13" s="18" t="e">
        <f>#REF!</f>
        <v>#REF!</v>
      </c>
      <c r="I13" s="18" t="e">
        <f>#REF!</f>
        <v>#REF!</v>
      </c>
      <c r="J13" s="18" t="e">
        <f>#REF!</f>
        <v>#REF!</v>
      </c>
      <c r="K13" s="18" t="e">
        <f>ROUND(F13 * H13, 2)</f>
        <v>#REF!</v>
      </c>
      <c r="L13" s="18" t="e">
        <f>M13 - K13</f>
        <v>#REF!</v>
      </c>
      <c r="M13" s="18" t="e">
        <f>ROUND(F13 * J13, 2)</f>
        <v>#REF!</v>
      </c>
      <c r="N13" s="9" t="e">
        <f t="shared" si="0"/>
        <v>#REF!</v>
      </c>
      <c r="O13" t="e">
        <f t="shared" si="1"/>
        <v>#REF!</v>
      </c>
    </row>
    <row r="14" spans="1:15" ht="24" customHeight="1" x14ac:dyDescent="0.2">
      <c r="A14" s="20" t="s">
        <v>100</v>
      </c>
      <c r="B14" s="21" t="s">
        <v>101</v>
      </c>
      <c r="C14" s="20" t="s">
        <v>23</v>
      </c>
      <c r="D14" s="20" t="s">
        <v>102</v>
      </c>
      <c r="E14" s="22" t="s">
        <v>39</v>
      </c>
      <c r="F14" s="14"/>
      <c r="G14" s="18" t="e">
        <f>#REF!</f>
        <v>#REF!</v>
      </c>
      <c r="H14" s="18" t="e">
        <f>#REF!</f>
        <v>#REF!</v>
      </c>
      <c r="I14" s="18" t="e">
        <f>#REF!</f>
        <v>#REF!</v>
      </c>
      <c r="J14" s="18" t="e">
        <f>#REF!</f>
        <v>#REF!</v>
      </c>
      <c r="K14" s="18" t="e">
        <f>ROUND(F14 * H14, 2)</f>
        <v>#REF!</v>
      </c>
      <c r="L14" s="18" t="e">
        <f>M14 - K14</f>
        <v>#REF!</v>
      </c>
      <c r="M14" s="18" t="e">
        <f>ROUND(F14 * J14, 2)</f>
        <v>#REF!</v>
      </c>
      <c r="N14" s="9" t="e">
        <f t="shared" si="0"/>
        <v>#REF!</v>
      </c>
      <c r="O14" t="e">
        <f t="shared" si="1"/>
        <v>#REF!</v>
      </c>
    </row>
    <row r="15" spans="1:15" ht="24" customHeight="1" x14ac:dyDescent="0.2">
      <c r="A15" s="3" t="s">
        <v>43</v>
      </c>
      <c r="B15" s="3"/>
      <c r="C15" s="3"/>
      <c r="D15" s="3" t="s">
        <v>44</v>
      </c>
      <c r="E15" s="3"/>
      <c r="F15" s="15"/>
      <c r="G15" s="16"/>
      <c r="H15" s="16"/>
      <c r="I15" s="16"/>
      <c r="J15" s="16"/>
      <c r="K15" s="16"/>
      <c r="L15" s="16"/>
      <c r="M15" s="17" t="e">
        <f>SUM(M16:M20)</f>
        <v>#REF!</v>
      </c>
      <c r="N15" s="5" t="e">
        <f t="shared" si="0"/>
        <v>#REF!</v>
      </c>
      <c r="O15">
        <f t="shared" si="1"/>
        <v>0</v>
      </c>
    </row>
    <row r="16" spans="1:15" ht="78" customHeight="1" x14ac:dyDescent="0.2">
      <c r="A16" s="6" t="s">
        <v>45</v>
      </c>
      <c r="B16" s="8" t="s">
        <v>46</v>
      </c>
      <c r="C16" s="6" t="s">
        <v>23</v>
      </c>
      <c r="D16" s="6" t="s">
        <v>47</v>
      </c>
      <c r="E16" s="7" t="s">
        <v>48</v>
      </c>
      <c r="F16" s="14"/>
      <c r="G16" s="18" t="e">
        <f>#REF!</f>
        <v>#REF!</v>
      </c>
      <c r="H16" s="18" t="e">
        <f>#REF!</f>
        <v>#REF!</v>
      </c>
      <c r="I16" s="18" t="e">
        <f>#REF!</f>
        <v>#REF!</v>
      </c>
      <c r="J16" s="18" t="e">
        <f>#REF!</f>
        <v>#REF!</v>
      </c>
      <c r="K16" s="18" t="e">
        <f>ROUND(F16 * H16, 2)</f>
        <v>#REF!</v>
      </c>
      <c r="L16" s="18" t="e">
        <f>M16 - K16</f>
        <v>#REF!</v>
      </c>
      <c r="M16" s="18" t="e">
        <f>ROUND(F16 * J16, 2)</f>
        <v>#REF!</v>
      </c>
      <c r="N16" s="9" t="e">
        <f t="shared" si="0"/>
        <v>#REF!</v>
      </c>
      <c r="O16" t="e">
        <f t="shared" si="1"/>
        <v>#REF!</v>
      </c>
    </row>
    <row r="17" spans="1:15" ht="26.1" customHeight="1" x14ac:dyDescent="0.2">
      <c r="A17" s="6" t="s">
        <v>49</v>
      </c>
      <c r="B17" s="8" t="s">
        <v>50</v>
      </c>
      <c r="C17" s="6" t="s">
        <v>23</v>
      </c>
      <c r="D17" s="6" t="s">
        <v>51</v>
      </c>
      <c r="E17" s="7" t="s">
        <v>25</v>
      </c>
      <c r="F17" s="14"/>
      <c r="G17" s="18" t="e">
        <f>#REF!</f>
        <v>#REF!</v>
      </c>
      <c r="H17" s="18" t="e">
        <f>#REF!</f>
        <v>#REF!</v>
      </c>
      <c r="I17" s="18" t="e">
        <f>#REF!</f>
        <v>#REF!</v>
      </c>
      <c r="J17" s="18" t="e">
        <f>#REF!</f>
        <v>#REF!</v>
      </c>
      <c r="K17" s="18" t="e">
        <f>ROUND(F17 * H17, 2)</f>
        <v>#REF!</v>
      </c>
      <c r="L17" s="18" t="e">
        <f>M17 - K17</f>
        <v>#REF!</v>
      </c>
      <c r="M17" s="18" t="e">
        <f>ROUND(F17 * J17, 2)</f>
        <v>#REF!</v>
      </c>
      <c r="N17" s="9" t="e">
        <f t="shared" si="0"/>
        <v>#REF!</v>
      </c>
      <c r="O17" t="e">
        <f t="shared" si="1"/>
        <v>#REF!</v>
      </c>
    </row>
    <row r="18" spans="1:15" ht="39" customHeight="1" x14ac:dyDescent="0.2">
      <c r="A18" s="6" t="s">
        <v>52</v>
      </c>
      <c r="B18" s="8" t="s">
        <v>53</v>
      </c>
      <c r="C18" s="6" t="s">
        <v>23</v>
      </c>
      <c r="D18" s="6" t="s">
        <v>54</v>
      </c>
      <c r="E18" s="7" t="s">
        <v>48</v>
      </c>
      <c r="F18" s="14"/>
      <c r="G18" s="18" t="e">
        <f>#REF!</f>
        <v>#REF!</v>
      </c>
      <c r="H18" s="18" t="e">
        <f>#REF!</f>
        <v>#REF!</v>
      </c>
      <c r="I18" s="18" t="e">
        <f>#REF!</f>
        <v>#REF!</v>
      </c>
      <c r="J18" s="18" t="e">
        <f>#REF!</f>
        <v>#REF!</v>
      </c>
      <c r="K18" s="18" t="e">
        <f>ROUND(F18 * H18, 2)</f>
        <v>#REF!</v>
      </c>
      <c r="L18" s="18" t="e">
        <f>M18 - K18</f>
        <v>#REF!</v>
      </c>
      <c r="M18" s="18" t="e">
        <f>ROUND(F18 * J18, 2)</f>
        <v>#REF!</v>
      </c>
      <c r="N18" s="9" t="e">
        <f t="shared" si="0"/>
        <v>#REF!</v>
      </c>
      <c r="O18" t="e">
        <f t="shared" si="1"/>
        <v>#REF!</v>
      </c>
    </row>
    <row r="19" spans="1:15" ht="39" customHeight="1" x14ac:dyDescent="0.2">
      <c r="A19" s="6" t="s">
        <v>55</v>
      </c>
      <c r="B19" s="8" t="s">
        <v>56</v>
      </c>
      <c r="C19" s="6" t="s">
        <v>23</v>
      </c>
      <c r="D19" s="6" t="s">
        <v>57</v>
      </c>
      <c r="E19" s="7" t="s">
        <v>58</v>
      </c>
      <c r="F19" s="14"/>
      <c r="G19" s="18" t="e">
        <f>#REF!</f>
        <v>#REF!</v>
      </c>
      <c r="H19" s="18" t="e">
        <f>#REF!</f>
        <v>#REF!</v>
      </c>
      <c r="I19" s="18" t="e">
        <f>#REF!</f>
        <v>#REF!</v>
      </c>
      <c r="J19" s="18" t="e">
        <f>#REF!</f>
        <v>#REF!</v>
      </c>
      <c r="K19" s="18" t="e">
        <f>ROUND(F19 * H19, 2)</f>
        <v>#REF!</v>
      </c>
      <c r="L19" s="18" t="e">
        <f>M19 - K19</f>
        <v>#REF!</v>
      </c>
      <c r="M19" s="18" t="e">
        <f>ROUND(F19 * J19, 2)</f>
        <v>#REF!</v>
      </c>
      <c r="N19" s="9" t="e">
        <f t="shared" si="0"/>
        <v>#REF!</v>
      </c>
      <c r="O19" t="e">
        <f t="shared" si="1"/>
        <v>#REF!</v>
      </c>
    </row>
    <row r="20" spans="1:15" ht="26.1" customHeight="1" x14ac:dyDescent="0.2">
      <c r="A20" s="6" t="s">
        <v>59</v>
      </c>
      <c r="B20" s="23" t="s">
        <v>106</v>
      </c>
      <c r="C20" s="6" t="s">
        <v>23</v>
      </c>
      <c r="D20" s="6" t="s">
        <v>60</v>
      </c>
      <c r="E20" s="7" t="s">
        <v>25</v>
      </c>
      <c r="F20" s="14"/>
      <c r="G20" s="18" t="e">
        <f>#REF!</f>
        <v>#REF!</v>
      </c>
      <c r="H20" s="18" t="e">
        <f>#REF!</f>
        <v>#REF!</v>
      </c>
      <c r="I20" s="18" t="e">
        <f>#REF!</f>
        <v>#REF!</v>
      </c>
      <c r="J20" s="18" t="e">
        <f>#REF!</f>
        <v>#REF!</v>
      </c>
      <c r="K20" s="18" t="e">
        <f>ROUND(F20 * H20, 2)</f>
        <v>#REF!</v>
      </c>
      <c r="L20" s="18" t="e">
        <f>M20 - K20</f>
        <v>#REF!</v>
      </c>
      <c r="M20" s="18" t="e">
        <f>ROUND(F20 * J20, 2)</f>
        <v>#REF!</v>
      </c>
      <c r="N20" s="9" t="e">
        <f t="shared" si="0"/>
        <v>#REF!</v>
      </c>
      <c r="O20" t="e">
        <f t="shared" si="1"/>
        <v>#REF!</v>
      </c>
    </row>
    <row r="21" spans="1:15" ht="24" customHeight="1" x14ac:dyDescent="0.2">
      <c r="A21" s="3" t="s">
        <v>61</v>
      </c>
      <c r="B21" s="3"/>
      <c r="C21" s="3"/>
      <c r="D21" s="3" t="s">
        <v>62</v>
      </c>
      <c r="E21" s="3"/>
      <c r="F21" s="15"/>
      <c r="G21" s="16"/>
      <c r="H21" s="16"/>
      <c r="I21" s="16"/>
      <c r="J21" s="16"/>
      <c r="K21" s="16"/>
      <c r="L21" s="16"/>
      <c r="M21" s="17" t="e">
        <f>M22+M26</f>
        <v>#REF!</v>
      </c>
      <c r="N21" s="5" t="e">
        <f t="shared" si="0"/>
        <v>#REF!</v>
      </c>
      <c r="O21">
        <f t="shared" si="1"/>
        <v>0</v>
      </c>
    </row>
    <row r="22" spans="1:15" ht="24" customHeight="1" x14ac:dyDescent="0.2">
      <c r="A22" s="3" t="s">
        <v>63</v>
      </c>
      <c r="B22" s="3"/>
      <c r="C22" s="3"/>
      <c r="D22" s="3" t="s">
        <v>64</v>
      </c>
      <c r="E22" s="3"/>
      <c r="F22" s="15"/>
      <c r="G22" s="16"/>
      <c r="H22" s="16"/>
      <c r="I22" s="16"/>
      <c r="J22" s="16"/>
      <c r="K22" s="16"/>
      <c r="L22" s="16"/>
      <c r="M22" s="17" t="e">
        <f>SUM(M23:M25)</f>
        <v>#REF!</v>
      </c>
      <c r="N22" s="5" t="e">
        <f t="shared" si="0"/>
        <v>#REF!</v>
      </c>
      <c r="O22">
        <f t="shared" si="1"/>
        <v>0</v>
      </c>
    </row>
    <row r="23" spans="1:15" ht="26.1" customHeight="1" x14ac:dyDescent="0.2">
      <c r="A23" s="6" t="s">
        <v>65</v>
      </c>
      <c r="B23" s="23" t="s">
        <v>104</v>
      </c>
      <c r="C23" s="6" t="s">
        <v>23</v>
      </c>
      <c r="D23" s="6" t="s">
        <v>66</v>
      </c>
      <c r="E23" s="7" t="s">
        <v>25</v>
      </c>
      <c r="F23" s="14"/>
      <c r="G23" s="18" t="e">
        <f>#REF!</f>
        <v>#REF!</v>
      </c>
      <c r="H23" s="18" t="e">
        <f>#REF!</f>
        <v>#REF!</v>
      </c>
      <c r="I23" s="18" t="e">
        <f>#REF!</f>
        <v>#REF!</v>
      </c>
      <c r="J23" s="18" t="e">
        <f>#REF!</f>
        <v>#REF!</v>
      </c>
      <c r="K23" s="18" t="e">
        <f>ROUND(F23 * H23, 2)</f>
        <v>#REF!</v>
      </c>
      <c r="L23" s="18" t="e">
        <f>M23 - K23</f>
        <v>#REF!</v>
      </c>
      <c r="M23" s="18" t="e">
        <f t="shared" ref="M23:M36" si="2">ROUND(F23 * J23, 2)</f>
        <v>#REF!</v>
      </c>
      <c r="N23" s="9" t="e">
        <f t="shared" si="0"/>
        <v>#REF!</v>
      </c>
      <c r="O23" t="e">
        <f t="shared" si="1"/>
        <v>#REF!</v>
      </c>
    </row>
    <row r="24" spans="1:15" ht="39" customHeight="1" x14ac:dyDescent="0.2">
      <c r="A24" s="6" t="s">
        <v>67</v>
      </c>
      <c r="B24" s="23" t="s">
        <v>105</v>
      </c>
      <c r="C24" s="6" t="s">
        <v>23</v>
      </c>
      <c r="D24" s="6" t="s">
        <v>68</v>
      </c>
      <c r="E24" s="7" t="s">
        <v>48</v>
      </c>
      <c r="F24" s="14"/>
      <c r="G24" s="18" t="e">
        <f>#REF!</f>
        <v>#REF!</v>
      </c>
      <c r="H24" s="18" t="e">
        <f>#REF!</f>
        <v>#REF!</v>
      </c>
      <c r="I24" s="18" t="e">
        <f>#REF!</f>
        <v>#REF!</v>
      </c>
      <c r="J24" s="18" t="e">
        <f>#REF!</f>
        <v>#REF!</v>
      </c>
      <c r="K24" s="18" t="e">
        <f>ROUND(F24 * H24, 2)</f>
        <v>#REF!</v>
      </c>
      <c r="L24" s="18" t="e">
        <f>M24 - K24</f>
        <v>#REF!</v>
      </c>
      <c r="M24" s="18" t="e">
        <f t="shared" si="2"/>
        <v>#REF!</v>
      </c>
      <c r="N24" s="9" t="e">
        <f t="shared" si="0"/>
        <v>#REF!</v>
      </c>
      <c r="O24" t="e">
        <f t="shared" si="1"/>
        <v>#REF!</v>
      </c>
    </row>
    <row r="25" spans="1:15" ht="39" customHeight="1" x14ac:dyDescent="0.2">
      <c r="A25" s="6" t="s">
        <v>69</v>
      </c>
      <c r="B25" s="8" t="s">
        <v>56</v>
      </c>
      <c r="C25" s="6" t="s">
        <v>23</v>
      </c>
      <c r="D25" s="6" t="s">
        <v>57</v>
      </c>
      <c r="E25" s="7" t="s">
        <v>58</v>
      </c>
      <c r="F25" s="14"/>
      <c r="G25" s="18" t="e">
        <f>#REF!</f>
        <v>#REF!</v>
      </c>
      <c r="H25" s="18" t="e">
        <f>#REF!</f>
        <v>#REF!</v>
      </c>
      <c r="I25" s="18" t="e">
        <f>#REF!</f>
        <v>#REF!</v>
      </c>
      <c r="J25" s="18" t="e">
        <f>#REF!</f>
        <v>#REF!</v>
      </c>
      <c r="K25" s="18" t="e">
        <f>ROUND(F25 * H25, 2)</f>
        <v>#REF!</v>
      </c>
      <c r="L25" s="18" t="e">
        <f>M25 - K25</f>
        <v>#REF!</v>
      </c>
      <c r="M25" s="18" t="e">
        <f t="shared" si="2"/>
        <v>#REF!</v>
      </c>
      <c r="N25" s="9" t="e">
        <f t="shared" si="0"/>
        <v>#REF!</v>
      </c>
      <c r="O25" t="e">
        <f t="shared" si="1"/>
        <v>#REF!</v>
      </c>
    </row>
    <row r="26" spans="1:15" ht="24" customHeight="1" x14ac:dyDescent="0.2">
      <c r="A26" s="3" t="s">
        <v>70</v>
      </c>
      <c r="B26" s="3"/>
      <c r="C26" s="3"/>
      <c r="D26" s="3" t="s">
        <v>71</v>
      </c>
      <c r="E26" s="3"/>
      <c r="F26" s="15"/>
      <c r="G26" s="16"/>
      <c r="H26" s="16"/>
      <c r="I26" s="16"/>
      <c r="J26" s="16"/>
      <c r="K26" s="16"/>
      <c r="L26" s="16"/>
      <c r="M26" s="17" t="e">
        <f>SUM(M27:M29)</f>
        <v>#REF!</v>
      </c>
      <c r="N26" s="5" t="e">
        <f t="shared" si="0"/>
        <v>#REF!</v>
      </c>
      <c r="O26">
        <f t="shared" si="1"/>
        <v>0</v>
      </c>
    </row>
    <row r="27" spans="1:15" ht="26.1" customHeight="1" x14ac:dyDescent="0.2">
      <c r="A27" s="6" t="s">
        <v>72</v>
      </c>
      <c r="B27" s="23" t="s">
        <v>104</v>
      </c>
      <c r="C27" s="6" t="s">
        <v>23</v>
      </c>
      <c r="D27" s="6" t="s">
        <v>66</v>
      </c>
      <c r="E27" s="7" t="s">
        <v>25</v>
      </c>
      <c r="F27" s="14"/>
      <c r="G27" s="18" t="e">
        <f>#REF!</f>
        <v>#REF!</v>
      </c>
      <c r="H27" s="18" t="e">
        <f>#REF!</f>
        <v>#REF!</v>
      </c>
      <c r="I27" s="18" t="e">
        <f>#REF!</f>
        <v>#REF!</v>
      </c>
      <c r="J27" s="18" t="e">
        <f>#REF!</f>
        <v>#REF!</v>
      </c>
      <c r="K27" s="18" t="e">
        <f>ROUND(F27 * H27, 2)</f>
        <v>#REF!</v>
      </c>
      <c r="L27" s="18" t="e">
        <f>M27 - K27</f>
        <v>#REF!</v>
      </c>
      <c r="M27" s="18" t="e">
        <f t="shared" si="2"/>
        <v>#REF!</v>
      </c>
      <c r="N27" s="9" t="e">
        <f t="shared" si="0"/>
        <v>#REF!</v>
      </c>
      <c r="O27" t="e">
        <f t="shared" si="1"/>
        <v>#REF!</v>
      </c>
    </row>
    <row r="28" spans="1:15" ht="39" customHeight="1" x14ac:dyDescent="0.2">
      <c r="A28" s="6" t="s">
        <v>73</v>
      </c>
      <c r="B28" s="23" t="s">
        <v>105</v>
      </c>
      <c r="C28" s="6" t="s">
        <v>23</v>
      </c>
      <c r="D28" s="6" t="s">
        <v>68</v>
      </c>
      <c r="E28" s="7" t="s">
        <v>48</v>
      </c>
      <c r="F28" s="14"/>
      <c r="G28" s="18" t="e">
        <f>#REF!</f>
        <v>#REF!</v>
      </c>
      <c r="H28" s="18" t="e">
        <f>#REF!</f>
        <v>#REF!</v>
      </c>
      <c r="I28" s="18" t="e">
        <f>#REF!</f>
        <v>#REF!</v>
      </c>
      <c r="J28" s="18" t="e">
        <f>#REF!</f>
        <v>#REF!</v>
      </c>
      <c r="K28" s="18" t="e">
        <f>ROUND(F28 * H28, 2)</f>
        <v>#REF!</v>
      </c>
      <c r="L28" s="18" t="e">
        <f>M28 - K28</f>
        <v>#REF!</v>
      </c>
      <c r="M28" s="18" t="e">
        <f t="shared" si="2"/>
        <v>#REF!</v>
      </c>
      <c r="N28" s="9" t="e">
        <f t="shared" si="0"/>
        <v>#REF!</v>
      </c>
      <c r="O28" t="e">
        <f t="shared" si="1"/>
        <v>#REF!</v>
      </c>
    </row>
    <row r="29" spans="1:15" ht="39" customHeight="1" x14ac:dyDescent="0.2">
      <c r="A29" s="6" t="s">
        <v>74</v>
      </c>
      <c r="B29" s="8" t="s">
        <v>56</v>
      </c>
      <c r="C29" s="6" t="s">
        <v>23</v>
      </c>
      <c r="D29" s="6" t="s">
        <v>57</v>
      </c>
      <c r="E29" s="7" t="s">
        <v>58</v>
      </c>
      <c r="F29" s="14"/>
      <c r="G29" s="18" t="e">
        <f>#REF!</f>
        <v>#REF!</v>
      </c>
      <c r="H29" s="18" t="e">
        <f>#REF!</f>
        <v>#REF!</v>
      </c>
      <c r="I29" s="18" t="e">
        <f>#REF!</f>
        <v>#REF!</v>
      </c>
      <c r="J29" s="18" t="e">
        <f>#REF!</f>
        <v>#REF!</v>
      </c>
      <c r="K29" s="18" t="e">
        <f>ROUND(F29 * H29, 2)</f>
        <v>#REF!</v>
      </c>
      <c r="L29" s="18" t="e">
        <f>M29 - K29</f>
        <v>#REF!</v>
      </c>
      <c r="M29" s="18" t="e">
        <f t="shared" si="2"/>
        <v>#REF!</v>
      </c>
      <c r="N29" s="9" t="e">
        <f t="shared" si="0"/>
        <v>#REF!</v>
      </c>
      <c r="O29" t="e">
        <f t="shared" si="1"/>
        <v>#REF!</v>
      </c>
    </row>
    <row r="30" spans="1:15" ht="24" customHeight="1" x14ac:dyDescent="0.2">
      <c r="A30" s="3" t="s">
        <v>75</v>
      </c>
      <c r="B30" s="3"/>
      <c r="C30" s="3"/>
      <c r="D30" s="3" t="s">
        <v>76</v>
      </c>
      <c r="E30" s="3"/>
      <c r="F30" s="15"/>
      <c r="G30" s="16"/>
      <c r="H30" s="16"/>
      <c r="I30" s="16"/>
      <c r="J30" s="16"/>
      <c r="K30" s="16"/>
      <c r="L30" s="16"/>
      <c r="M30" s="17" t="e">
        <f>SUM(M31:M32)</f>
        <v>#REF!</v>
      </c>
      <c r="N30" s="5" t="e">
        <f t="shared" si="0"/>
        <v>#REF!</v>
      </c>
      <c r="O30">
        <f t="shared" si="1"/>
        <v>0</v>
      </c>
    </row>
    <row r="31" spans="1:15" ht="65.099999999999994" customHeight="1" x14ac:dyDescent="0.2">
      <c r="A31" s="6" t="s">
        <v>77</v>
      </c>
      <c r="B31" s="8" t="s">
        <v>78</v>
      </c>
      <c r="C31" s="6" t="s">
        <v>23</v>
      </c>
      <c r="D31" s="6" t="s">
        <v>79</v>
      </c>
      <c r="E31" s="7" t="s">
        <v>80</v>
      </c>
      <c r="F31" s="14"/>
      <c r="G31" s="18" t="e">
        <f>#REF!</f>
        <v>#REF!</v>
      </c>
      <c r="H31" s="18" t="e">
        <f>#REF!</f>
        <v>#REF!</v>
      </c>
      <c r="I31" s="18" t="e">
        <f>#REF!</f>
        <v>#REF!</v>
      </c>
      <c r="J31" s="18" t="e">
        <f>#REF!</f>
        <v>#REF!</v>
      </c>
      <c r="K31" s="18" t="e">
        <f>ROUND(F31 * H31, 2)</f>
        <v>#REF!</v>
      </c>
      <c r="L31" s="18" t="e">
        <f>M31 - K31</f>
        <v>#REF!</v>
      </c>
      <c r="M31" s="18" t="e">
        <f t="shared" si="2"/>
        <v>#REF!</v>
      </c>
      <c r="N31" s="9" t="e">
        <f t="shared" si="0"/>
        <v>#REF!</v>
      </c>
      <c r="O31" t="e">
        <f t="shared" si="1"/>
        <v>#REF!</v>
      </c>
    </row>
    <row r="32" spans="1:15" ht="26.1" customHeight="1" x14ac:dyDescent="0.2">
      <c r="A32" s="6" t="s">
        <v>81</v>
      </c>
      <c r="B32" s="23" t="s">
        <v>103</v>
      </c>
      <c r="C32" s="6" t="s">
        <v>31</v>
      </c>
      <c r="D32" s="6" t="s">
        <v>82</v>
      </c>
      <c r="E32" s="7" t="s">
        <v>80</v>
      </c>
      <c r="F32" s="14"/>
      <c r="G32" s="18" t="e">
        <f>#REF!</f>
        <v>#REF!</v>
      </c>
      <c r="H32" s="18" t="e">
        <f>#REF!</f>
        <v>#REF!</v>
      </c>
      <c r="I32" s="18" t="e">
        <f>#REF!</f>
        <v>#REF!</v>
      </c>
      <c r="J32" s="18" t="e">
        <f>#REF!</f>
        <v>#REF!</v>
      </c>
      <c r="K32" s="18" t="e">
        <f>ROUND(F32 * H32, 2)</f>
        <v>#REF!</v>
      </c>
      <c r="L32" s="18" t="e">
        <f>M32 - K32</f>
        <v>#REF!</v>
      </c>
      <c r="M32" s="18" t="e">
        <f t="shared" si="2"/>
        <v>#REF!</v>
      </c>
      <c r="N32" s="9" t="e">
        <f t="shared" si="0"/>
        <v>#REF!</v>
      </c>
      <c r="O32" t="e">
        <f t="shared" si="1"/>
        <v>#REF!</v>
      </c>
    </row>
    <row r="33" spans="1:15" ht="24" customHeight="1" x14ac:dyDescent="0.2">
      <c r="A33" s="3" t="s">
        <v>83</v>
      </c>
      <c r="B33" s="3"/>
      <c r="C33" s="3"/>
      <c r="D33" s="3" t="s">
        <v>84</v>
      </c>
      <c r="E33" s="3"/>
      <c r="F33" s="15"/>
      <c r="G33" s="16"/>
      <c r="H33" s="16"/>
      <c r="I33" s="16"/>
      <c r="J33" s="16"/>
      <c r="K33" s="16"/>
      <c r="L33" s="16"/>
      <c r="M33" s="17" t="e">
        <f>M34</f>
        <v>#REF!</v>
      </c>
      <c r="N33" s="5" t="e">
        <f t="shared" si="0"/>
        <v>#REF!</v>
      </c>
      <c r="O33">
        <f t="shared" si="1"/>
        <v>0</v>
      </c>
    </row>
    <row r="34" spans="1:15" ht="24" customHeight="1" x14ac:dyDescent="0.2">
      <c r="A34" s="3" t="s">
        <v>85</v>
      </c>
      <c r="B34" s="3"/>
      <c r="C34" s="3"/>
      <c r="D34" s="3" t="s">
        <v>86</v>
      </c>
      <c r="E34" s="3"/>
      <c r="F34" s="15"/>
      <c r="G34" s="16"/>
      <c r="H34" s="16"/>
      <c r="I34" s="16"/>
      <c r="J34" s="16"/>
      <c r="K34" s="16"/>
      <c r="L34" s="16"/>
      <c r="M34" s="17" t="e">
        <f>SUM(M35:M36)</f>
        <v>#REF!</v>
      </c>
      <c r="N34" s="5" t="e">
        <f t="shared" si="0"/>
        <v>#REF!</v>
      </c>
      <c r="O34">
        <f t="shared" si="1"/>
        <v>0</v>
      </c>
    </row>
    <row r="35" spans="1:15" ht="39" customHeight="1" x14ac:dyDescent="0.2">
      <c r="A35" s="6" t="s">
        <v>87</v>
      </c>
      <c r="B35" s="8" t="s">
        <v>88</v>
      </c>
      <c r="C35" s="6" t="s">
        <v>23</v>
      </c>
      <c r="D35" s="6" t="s">
        <v>89</v>
      </c>
      <c r="E35" s="7" t="s">
        <v>25</v>
      </c>
      <c r="F35" s="14"/>
      <c r="G35" s="18" t="e">
        <f>#REF!</f>
        <v>#REF!</v>
      </c>
      <c r="H35" s="18" t="e">
        <f>#REF!</f>
        <v>#REF!</v>
      </c>
      <c r="I35" s="18" t="e">
        <f>#REF!</f>
        <v>#REF!</v>
      </c>
      <c r="J35" s="18" t="e">
        <f>#REF!</f>
        <v>#REF!</v>
      </c>
      <c r="K35" s="18" t="e">
        <f>ROUND(F35 * H35, 2)</f>
        <v>#REF!</v>
      </c>
      <c r="L35" s="18" t="e">
        <f>M35 - K35</f>
        <v>#REF!</v>
      </c>
      <c r="M35" s="18" t="e">
        <f t="shared" si="2"/>
        <v>#REF!</v>
      </c>
      <c r="N35" s="9" t="e">
        <f t="shared" si="0"/>
        <v>#REF!</v>
      </c>
      <c r="O35" t="e">
        <f t="shared" si="1"/>
        <v>#REF!</v>
      </c>
    </row>
    <row r="36" spans="1:15" ht="52.15" customHeight="1" x14ac:dyDescent="0.2">
      <c r="A36" s="6" t="s">
        <v>90</v>
      </c>
      <c r="B36" s="8" t="s">
        <v>91</v>
      </c>
      <c r="C36" s="6" t="s">
        <v>23</v>
      </c>
      <c r="D36" s="6" t="s">
        <v>92</v>
      </c>
      <c r="E36" s="7" t="s">
        <v>80</v>
      </c>
      <c r="F36" s="14"/>
      <c r="G36" s="18" t="e">
        <f>#REF!</f>
        <v>#REF!</v>
      </c>
      <c r="H36" s="18" t="e">
        <f>#REF!</f>
        <v>#REF!</v>
      </c>
      <c r="I36" s="18" t="e">
        <f>#REF!</f>
        <v>#REF!</v>
      </c>
      <c r="J36" s="18" t="e">
        <f>#REF!</f>
        <v>#REF!</v>
      </c>
      <c r="K36" s="18" t="e">
        <f>ROUND(F36 * H36, 2)</f>
        <v>#REF!</v>
      </c>
      <c r="L36" s="18" t="e">
        <f>M36 - K36</f>
        <v>#REF!</v>
      </c>
      <c r="M36" s="18" t="e">
        <f t="shared" si="2"/>
        <v>#REF!</v>
      </c>
      <c r="N36" s="9" t="e">
        <f t="shared" si="0"/>
        <v>#REF!</v>
      </c>
      <c r="O36" t="e">
        <f t="shared" si="1"/>
        <v>#REF!</v>
      </c>
    </row>
    <row r="37" spans="1:15" x14ac:dyDescent="0.2">
      <c r="A37" s="11"/>
      <c r="B37" s="11"/>
      <c r="C37" s="11"/>
      <c r="D37" s="11"/>
      <c r="E37" s="11"/>
      <c r="F37" s="11"/>
      <c r="G37" s="11"/>
      <c r="H37" s="11"/>
      <c r="I37" s="11"/>
      <c r="J37" s="11" t="s">
        <v>93</v>
      </c>
      <c r="K37" s="19" t="e">
        <f>SUM(K7:K36)</f>
        <v>#REF!</v>
      </c>
      <c r="L37" s="19" t="e">
        <f>SUM(L7:L36)</f>
        <v>#REF!</v>
      </c>
      <c r="M37" s="19" t="e">
        <f>M33+M30+M21+M15+M10+M6</f>
        <v>#REF!</v>
      </c>
      <c r="N37" s="11"/>
      <c r="O37" t="e">
        <f>SUM(O6:O36)</f>
        <v>#REF!</v>
      </c>
    </row>
    <row r="38" spans="1:15" x14ac:dyDescent="0.2">
      <c r="A38" s="13"/>
      <c r="B38" s="13"/>
      <c r="C38" s="13"/>
      <c r="D38" s="13"/>
      <c r="E38" s="13"/>
      <c r="F38" s="13"/>
      <c r="G38" s="13"/>
      <c r="H38" s="13"/>
      <c r="I38" s="13"/>
      <c r="J38" s="13"/>
      <c r="K38" s="13"/>
      <c r="L38" s="13"/>
      <c r="M38" s="13"/>
      <c r="N38" s="13"/>
    </row>
    <row r="39" spans="1:15" x14ac:dyDescent="0.2">
      <c r="A39" s="416"/>
      <c r="B39" s="416"/>
      <c r="C39" s="416"/>
      <c r="D39" s="12"/>
      <c r="E39" s="11"/>
      <c r="F39" s="11"/>
      <c r="G39" s="11"/>
      <c r="H39" s="11"/>
      <c r="I39" s="11"/>
      <c r="J39" s="417" t="s">
        <v>94</v>
      </c>
      <c r="K39" s="416"/>
      <c r="L39" s="418" t="e">
        <f>O37</f>
        <v>#REF!</v>
      </c>
      <c r="M39" s="419"/>
      <c r="N39" s="419"/>
    </row>
    <row r="40" spans="1:15" x14ac:dyDescent="0.2">
      <c r="A40" s="416"/>
      <c r="B40" s="416"/>
      <c r="C40" s="416"/>
      <c r="D40" s="12"/>
      <c r="E40" s="11"/>
      <c r="F40" s="11"/>
      <c r="G40" s="11"/>
      <c r="H40" s="11"/>
      <c r="I40" s="11"/>
      <c r="J40" s="417" t="s">
        <v>95</v>
      </c>
      <c r="K40" s="416"/>
      <c r="L40" s="418" t="e">
        <f>L41-L39</f>
        <v>#REF!</v>
      </c>
      <c r="M40" s="419"/>
      <c r="N40" s="419"/>
    </row>
    <row r="41" spans="1:15" x14ac:dyDescent="0.2">
      <c r="A41" s="416"/>
      <c r="B41" s="416"/>
      <c r="C41" s="416"/>
      <c r="D41" s="12"/>
      <c r="E41" s="11"/>
      <c r="F41" s="11"/>
      <c r="G41" s="11"/>
      <c r="H41" s="11"/>
      <c r="I41" s="11"/>
      <c r="J41" s="417" t="s">
        <v>96</v>
      </c>
      <c r="K41" s="416"/>
      <c r="L41" s="418" t="e">
        <f>M37</f>
        <v>#REF!</v>
      </c>
      <c r="M41" s="419"/>
      <c r="N41" s="419"/>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A41:C41"/>
    <mergeCell ref="J41:K41"/>
    <mergeCell ref="L41:N41"/>
    <mergeCell ref="N4:N5"/>
    <mergeCell ref="A39:C39"/>
    <mergeCell ref="J39:K39"/>
    <mergeCell ref="L39:N39"/>
    <mergeCell ref="A40:C40"/>
    <mergeCell ref="J40:K40"/>
    <mergeCell ref="L40:N40"/>
  </mergeCells>
  <pageMargins left="0.51181102362204722" right="0.51181102362204722" top="0.98425196850393704" bottom="0.98425196850393704" header="0.51181102362204722" footer="0.51181102362204722"/>
  <pageSetup paperSize="9" scale="63" fitToHeight="0" orientation="landscape" r:id="rId1"/>
  <headerFooter>
    <oddHeader>&amp;L &amp;CPREFEITURA MUNICIPAL DE CRUZ ALTA &amp;R</oddHeader>
    <oddFooter>&amp;L &amp;CAVENIDA GENERAL OSÓRIO, Nº 533, CENTRO - Cruz Alta/RS
CEP: 98.005-150
Email: prefeitura@cruzalta.rs.gov.br
Tel/Fax: (55) 3321-1300 &amp;R</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O41"/>
  <sheetViews>
    <sheetView showOutlineSymbols="0" showWhiteSpace="0" view="pageBreakPreview" zoomScale="85" zoomScaleNormal="85" zoomScaleSheetLayoutView="85" workbookViewId="0">
      <selection activeCell="F7" sqref="F7:F36"/>
    </sheetView>
  </sheetViews>
  <sheetFormatPr defaultColWidth="9" defaultRowHeight="14.25" x14ac:dyDescent="0.2"/>
  <cols>
    <col min="1" max="3" width="10" bestFit="1" customWidth="1"/>
    <col min="4" max="4" width="60" bestFit="1" customWidth="1"/>
    <col min="5" max="5" width="6.25" customWidth="1"/>
    <col min="6" max="6" width="10" bestFit="1" customWidth="1"/>
    <col min="7" max="7" width="10.625" bestFit="1" customWidth="1"/>
    <col min="8" max="8" width="10.125" bestFit="1" customWidth="1"/>
    <col min="9" max="10" width="10.625" bestFit="1" customWidth="1"/>
    <col min="11" max="12" width="12.25" bestFit="1" customWidth="1"/>
    <col min="13" max="13" width="13.75" bestFit="1" customWidth="1"/>
    <col min="14" max="14" width="10" bestFit="1" customWidth="1"/>
  </cols>
  <sheetData>
    <row r="1" spans="1:15" ht="15" x14ac:dyDescent="0.2">
      <c r="A1" s="1"/>
      <c r="B1" s="1"/>
      <c r="C1" s="1"/>
      <c r="D1" s="1" t="s">
        <v>0</v>
      </c>
      <c r="E1" s="424" t="s">
        <v>1</v>
      </c>
      <c r="F1" s="424"/>
      <c r="G1" s="424"/>
      <c r="H1" s="424" t="s">
        <v>2</v>
      </c>
      <c r="I1" s="424"/>
      <c r="J1" s="424"/>
      <c r="K1" s="424" t="s">
        <v>3</v>
      </c>
      <c r="L1" s="424"/>
      <c r="M1" s="424"/>
      <c r="N1" s="424"/>
    </row>
    <row r="2" spans="1:15" ht="80.099999999999994" customHeight="1" x14ac:dyDescent="0.2">
      <c r="A2" s="10"/>
      <c r="B2" s="10"/>
      <c r="C2" s="10"/>
      <c r="D2" s="24"/>
      <c r="E2" s="425" t="s">
        <v>107</v>
      </c>
      <c r="F2" s="417"/>
      <c r="G2" s="417"/>
      <c r="H2" s="417" t="s">
        <v>4</v>
      </c>
      <c r="I2" s="417"/>
      <c r="J2" s="417"/>
      <c r="K2" s="417" t="s">
        <v>5</v>
      </c>
      <c r="L2" s="417"/>
      <c r="M2" s="417"/>
      <c r="N2" s="417"/>
    </row>
    <row r="3" spans="1:15" ht="15" x14ac:dyDescent="0.25">
      <c r="A3" s="421" t="s">
        <v>6</v>
      </c>
      <c r="B3" s="347"/>
      <c r="C3" s="347"/>
      <c r="D3" s="347"/>
      <c r="E3" s="347"/>
      <c r="F3" s="347"/>
      <c r="G3" s="347"/>
      <c r="H3" s="347"/>
      <c r="I3" s="347"/>
      <c r="J3" s="347"/>
      <c r="K3" s="347"/>
      <c r="L3" s="347"/>
      <c r="M3" s="347"/>
      <c r="N3" s="347"/>
    </row>
    <row r="4" spans="1:15" ht="15" customHeight="1" x14ac:dyDescent="0.2">
      <c r="A4" s="422" t="s">
        <v>7</v>
      </c>
      <c r="B4" s="420" t="s">
        <v>8</v>
      </c>
      <c r="C4" s="422" t="s">
        <v>9</v>
      </c>
      <c r="D4" s="422" t="s">
        <v>10</v>
      </c>
      <c r="E4" s="423" t="s">
        <v>11</v>
      </c>
      <c r="F4" s="420" t="s">
        <v>12</v>
      </c>
      <c r="G4" s="420" t="s">
        <v>13</v>
      </c>
      <c r="H4" s="423" t="s">
        <v>14</v>
      </c>
      <c r="I4" s="422"/>
      <c r="J4" s="422"/>
      <c r="K4" s="423" t="s">
        <v>15</v>
      </c>
      <c r="L4" s="422"/>
      <c r="M4" s="422"/>
      <c r="N4" s="420" t="s">
        <v>16</v>
      </c>
    </row>
    <row r="5" spans="1:15" ht="15" customHeight="1" x14ac:dyDescent="0.2">
      <c r="A5" s="420"/>
      <c r="B5" s="420"/>
      <c r="C5" s="420"/>
      <c r="D5" s="420"/>
      <c r="E5" s="420"/>
      <c r="F5" s="420"/>
      <c r="G5" s="420"/>
      <c r="H5" s="2" t="s">
        <v>17</v>
      </c>
      <c r="I5" s="2" t="s">
        <v>18</v>
      </c>
      <c r="J5" s="2" t="s">
        <v>15</v>
      </c>
      <c r="K5" s="2" t="s">
        <v>17</v>
      </c>
      <c r="L5" s="2" t="s">
        <v>18</v>
      </c>
      <c r="M5" s="2" t="s">
        <v>15</v>
      </c>
      <c r="N5" s="420"/>
    </row>
    <row r="6" spans="1:15" ht="24" customHeight="1" x14ac:dyDescent="0.2">
      <c r="A6" s="3" t="s">
        <v>19</v>
      </c>
      <c r="B6" s="3"/>
      <c r="C6" s="3"/>
      <c r="D6" s="3" t="s">
        <v>20</v>
      </c>
      <c r="E6" s="3"/>
      <c r="F6" s="4"/>
      <c r="G6" s="16"/>
      <c r="H6" s="16"/>
      <c r="I6" s="16"/>
      <c r="J6" s="16"/>
      <c r="K6" s="16"/>
      <c r="L6" s="16"/>
      <c r="M6" s="17" t="e">
        <f>SUM(M7:M9)</f>
        <v>#REF!</v>
      </c>
      <c r="N6" s="5" t="e">
        <f t="shared" ref="N6:N36" si="0">M6 / $M$37</f>
        <v>#REF!</v>
      </c>
      <c r="O6">
        <f>TRUNC(F6*G6,2)</f>
        <v>0</v>
      </c>
    </row>
    <row r="7" spans="1:15" ht="26.1" customHeight="1" x14ac:dyDescent="0.2">
      <c r="A7" s="6" t="s">
        <v>21</v>
      </c>
      <c r="B7" s="8" t="s">
        <v>22</v>
      </c>
      <c r="C7" s="6" t="s">
        <v>23</v>
      </c>
      <c r="D7" s="6" t="s">
        <v>24</v>
      </c>
      <c r="E7" s="7" t="s">
        <v>25</v>
      </c>
      <c r="F7" s="14"/>
      <c r="G7" s="18" t="e">
        <f>#REF!</f>
        <v>#REF!</v>
      </c>
      <c r="H7" s="18" t="e">
        <f>#REF!</f>
        <v>#REF!</v>
      </c>
      <c r="I7" s="18" t="e">
        <f>#REF!</f>
        <v>#REF!</v>
      </c>
      <c r="J7" s="18" t="e">
        <f>#REF!</f>
        <v>#REF!</v>
      </c>
      <c r="K7" s="18" t="e">
        <f>ROUND(F7 * H7, 2)</f>
        <v>#REF!</v>
      </c>
      <c r="L7" s="18" t="e">
        <f>M7 - K7</f>
        <v>#REF!</v>
      </c>
      <c r="M7" s="18" t="e">
        <f>ROUND(F7 * J7, 2)</f>
        <v>#REF!</v>
      </c>
      <c r="N7" s="9" t="e">
        <f t="shared" si="0"/>
        <v>#REF!</v>
      </c>
      <c r="O7" t="e">
        <f t="shared" ref="O7:O36" si="1">TRUNC(F7*G7,2)</f>
        <v>#REF!</v>
      </c>
    </row>
    <row r="8" spans="1:15" ht="24" customHeight="1" x14ac:dyDescent="0.2">
      <c r="A8" s="6" t="s">
        <v>26</v>
      </c>
      <c r="B8" s="8" t="s">
        <v>27</v>
      </c>
      <c r="C8" s="6" t="s">
        <v>23</v>
      </c>
      <c r="D8" s="6" t="s">
        <v>28</v>
      </c>
      <c r="E8" s="7" t="s">
        <v>25</v>
      </c>
      <c r="F8" s="14"/>
      <c r="G8" s="18" t="e">
        <f>#REF!</f>
        <v>#REF!</v>
      </c>
      <c r="H8" s="18" t="e">
        <f>#REF!</f>
        <v>#REF!</v>
      </c>
      <c r="I8" s="18" t="e">
        <f>#REF!</f>
        <v>#REF!</v>
      </c>
      <c r="J8" s="18" t="e">
        <f>#REF!</f>
        <v>#REF!</v>
      </c>
      <c r="K8" s="18" t="e">
        <f>ROUND(F8 * H8, 2)</f>
        <v>#REF!</v>
      </c>
      <c r="L8" s="18" t="e">
        <f>M8 - K8</f>
        <v>#REF!</v>
      </c>
      <c r="M8" s="18" t="e">
        <f>ROUND(F8 * J8, 2)</f>
        <v>#REF!</v>
      </c>
      <c r="N8" s="9" t="e">
        <f t="shared" si="0"/>
        <v>#REF!</v>
      </c>
      <c r="O8" t="e">
        <f t="shared" si="1"/>
        <v>#REF!</v>
      </c>
    </row>
    <row r="9" spans="1:15" ht="24" customHeight="1" x14ac:dyDescent="0.2">
      <c r="A9" s="6" t="s">
        <v>29</v>
      </c>
      <c r="B9" s="8" t="s">
        <v>30</v>
      </c>
      <c r="C9" s="6" t="s">
        <v>31</v>
      </c>
      <c r="D9" s="6" t="s">
        <v>32</v>
      </c>
      <c r="E9" s="7" t="s">
        <v>33</v>
      </c>
      <c r="F9" s="14"/>
      <c r="G9" s="18" t="e">
        <f>#REF!</f>
        <v>#REF!</v>
      </c>
      <c r="H9" s="18" t="e">
        <f>#REF!</f>
        <v>#REF!</v>
      </c>
      <c r="I9" s="18" t="e">
        <f>#REF!</f>
        <v>#REF!</v>
      </c>
      <c r="J9" s="18" t="e">
        <f>#REF!</f>
        <v>#REF!</v>
      </c>
      <c r="K9" s="18" t="e">
        <f>ROUND(F9 * H9, 2)</f>
        <v>#REF!</v>
      </c>
      <c r="L9" s="18" t="e">
        <f>M9 - K9</f>
        <v>#REF!</v>
      </c>
      <c r="M9" s="18" t="e">
        <f>ROUND(F9 * J9, 2)</f>
        <v>#REF!</v>
      </c>
      <c r="N9" s="9" t="e">
        <f t="shared" si="0"/>
        <v>#REF!</v>
      </c>
      <c r="O9" t="e">
        <f t="shared" si="1"/>
        <v>#REF!</v>
      </c>
    </row>
    <row r="10" spans="1:15" ht="24" customHeight="1" x14ac:dyDescent="0.2">
      <c r="A10" s="3" t="s">
        <v>34</v>
      </c>
      <c r="B10" s="3"/>
      <c r="C10" s="3"/>
      <c r="D10" s="3" t="s">
        <v>35</v>
      </c>
      <c r="E10" s="3"/>
      <c r="F10" s="15"/>
      <c r="G10" s="16"/>
      <c r="H10" s="16"/>
      <c r="I10" s="16"/>
      <c r="J10" s="16"/>
      <c r="K10" s="16"/>
      <c r="L10" s="16"/>
      <c r="M10" s="17" t="e">
        <f>SUM(M11:M14)</f>
        <v>#REF!</v>
      </c>
      <c r="N10" s="5" t="e">
        <f t="shared" si="0"/>
        <v>#REF!</v>
      </c>
      <c r="O10">
        <f t="shared" si="1"/>
        <v>0</v>
      </c>
    </row>
    <row r="11" spans="1:15" ht="26.1" customHeight="1" x14ac:dyDescent="0.2">
      <c r="A11" s="6" t="s">
        <v>36</v>
      </c>
      <c r="B11" s="8" t="s">
        <v>37</v>
      </c>
      <c r="C11" s="6" t="s">
        <v>23</v>
      </c>
      <c r="D11" s="6" t="s">
        <v>38</v>
      </c>
      <c r="E11" s="7" t="s">
        <v>39</v>
      </c>
      <c r="F11" s="14"/>
      <c r="G11" s="18" t="e">
        <f>#REF!</f>
        <v>#REF!</v>
      </c>
      <c r="H11" s="18" t="e">
        <f>#REF!</f>
        <v>#REF!</v>
      </c>
      <c r="I11" s="18" t="e">
        <f>#REF!</f>
        <v>#REF!</v>
      </c>
      <c r="J11" s="18" t="e">
        <f>#REF!</f>
        <v>#REF!</v>
      </c>
      <c r="K11" s="18" t="e">
        <f>ROUND(F11 * H11, 2)</f>
        <v>#REF!</v>
      </c>
      <c r="L11" s="18" t="e">
        <f>M11 - K11</f>
        <v>#REF!</v>
      </c>
      <c r="M11" s="18" t="e">
        <f>ROUND(F11 * J11, 2)</f>
        <v>#REF!</v>
      </c>
      <c r="N11" s="9" t="e">
        <f t="shared" si="0"/>
        <v>#REF!</v>
      </c>
      <c r="O11" t="e">
        <f t="shared" si="1"/>
        <v>#REF!</v>
      </c>
    </row>
    <row r="12" spans="1:15" ht="24" customHeight="1" x14ac:dyDescent="0.2">
      <c r="A12" s="6" t="s">
        <v>40</v>
      </c>
      <c r="B12" s="8" t="s">
        <v>41</v>
      </c>
      <c r="C12" s="6" t="s">
        <v>23</v>
      </c>
      <c r="D12" s="6" t="s">
        <v>42</v>
      </c>
      <c r="E12" s="7" t="s">
        <v>39</v>
      </c>
      <c r="F12" s="14"/>
      <c r="G12" s="18" t="e">
        <f>#REF!</f>
        <v>#REF!</v>
      </c>
      <c r="H12" s="18" t="e">
        <f>#REF!</f>
        <v>#REF!</v>
      </c>
      <c r="I12" s="18" t="e">
        <f>#REF!</f>
        <v>#REF!</v>
      </c>
      <c r="J12" s="18" t="e">
        <f>#REF!</f>
        <v>#REF!</v>
      </c>
      <c r="K12" s="18" t="e">
        <f>ROUND(F12 * H12, 2)</f>
        <v>#REF!</v>
      </c>
      <c r="L12" s="18" t="e">
        <f>M12 - K12</f>
        <v>#REF!</v>
      </c>
      <c r="M12" s="18" t="e">
        <f>ROUND(F12 * J12, 2)</f>
        <v>#REF!</v>
      </c>
      <c r="N12" s="9" t="e">
        <f t="shared" si="0"/>
        <v>#REF!</v>
      </c>
      <c r="O12" t="e">
        <f t="shared" si="1"/>
        <v>#REF!</v>
      </c>
    </row>
    <row r="13" spans="1:15" ht="24" customHeight="1" x14ac:dyDescent="0.2">
      <c r="A13" s="20" t="s">
        <v>97</v>
      </c>
      <c r="B13" s="21" t="s">
        <v>98</v>
      </c>
      <c r="C13" s="20" t="s">
        <v>23</v>
      </c>
      <c r="D13" s="20" t="s">
        <v>99</v>
      </c>
      <c r="E13" s="22" t="s">
        <v>39</v>
      </c>
      <c r="F13" s="14"/>
      <c r="G13" s="18" t="e">
        <f>#REF!</f>
        <v>#REF!</v>
      </c>
      <c r="H13" s="18" t="e">
        <f>#REF!</f>
        <v>#REF!</v>
      </c>
      <c r="I13" s="18" t="e">
        <f>#REF!</f>
        <v>#REF!</v>
      </c>
      <c r="J13" s="18" t="e">
        <f>#REF!</f>
        <v>#REF!</v>
      </c>
      <c r="K13" s="18" t="e">
        <f>ROUND(F13 * H13, 2)</f>
        <v>#REF!</v>
      </c>
      <c r="L13" s="18" t="e">
        <f>M13 - K13</f>
        <v>#REF!</v>
      </c>
      <c r="M13" s="18" t="e">
        <f>ROUND(F13 * J13, 2)</f>
        <v>#REF!</v>
      </c>
      <c r="N13" s="9" t="e">
        <f t="shared" si="0"/>
        <v>#REF!</v>
      </c>
      <c r="O13" t="e">
        <f t="shared" si="1"/>
        <v>#REF!</v>
      </c>
    </row>
    <row r="14" spans="1:15" ht="24" customHeight="1" x14ac:dyDescent="0.2">
      <c r="A14" s="20" t="s">
        <v>100</v>
      </c>
      <c r="B14" s="21" t="s">
        <v>101</v>
      </c>
      <c r="C14" s="20" t="s">
        <v>23</v>
      </c>
      <c r="D14" s="20" t="s">
        <v>102</v>
      </c>
      <c r="E14" s="22" t="s">
        <v>39</v>
      </c>
      <c r="F14" s="14"/>
      <c r="G14" s="18" t="e">
        <f>#REF!</f>
        <v>#REF!</v>
      </c>
      <c r="H14" s="18" t="e">
        <f>#REF!</f>
        <v>#REF!</v>
      </c>
      <c r="I14" s="18" t="e">
        <f>#REF!</f>
        <v>#REF!</v>
      </c>
      <c r="J14" s="18" t="e">
        <f>#REF!</f>
        <v>#REF!</v>
      </c>
      <c r="K14" s="18" t="e">
        <f>ROUND(F14 * H14, 2)</f>
        <v>#REF!</v>
      </c>
      <c r="L14" s="18" t="e">
        <f>M14 - K14</f>
        <v>#REF!</v>
      </c>
      <c r="M14" s="18" t="e">
        <f>ROUND(F14 * J14, 2)</f>
        <v>#REF!</v>
      </c>
      <c r="N14" s="9" t="e">
        <f t="shared" si="0"/>
        <v>#REF!</v>
      </c>
      <c r="O14" t="e">
        <f t="shared" si="1"/>
        <v>#REF!</v>
      </c>
    </row>
    <row r="15" spans="1:15" ht="24" customHeight="1" x14ac:dyDescent="0.2">
      <c r="A15" s="3" t="s">
        <v>43</v>
      </c>
      <c r="B15" s="3"/>
      <c r="C15" s="3"/>
      <c r="D15" s="3" t="s">
        <v>44</v>
      </c>
      <c r="E15" s="3"/>
      <c r="F15" s="15"/>
      <c r="G15" s="16"/>
      <c r="H15" s="16"/>
      <c r="I15" s="16"/>
      <c r="J15" s="16"/>
      <c r="K15" s="16"/>
      <c r="L15" s="16"/>
      <c r="M15" s="17" t="e">
        <f>SUM(M16:M20)</f>
        <v>#REF!</v>
      </c>
      <c r="N15" s="5" t="e">
        <f t="shared" si="0"/>
        <v>#REF!</v>
      </c>
      <c r="O15">
        <f t="shared" si="1"/>
        <v>0</v>
      </c>
    </row>
    <row r="16" spans="1:15" ht="78" customHeight="1" x14ac:dyDescent="0.2">
      <c r="A16" s="6" t="s">
        <v>45</v>
      </c>
      <c r="B16" s="8" t="s">
        <v>46</v>
      </c>
      <c r="C16" s="6" t="s">
        <v>23</v>
      </c>
      <c r="D16" s="6" t="s">
        <v>47</v>
      </c>
      <c r="E16" s="7" t="s">
        <v>48</v>
      </c>
      <c r="F16" s="14"/>
      <c r="G16" s="18" t="e">
        <f>#REF!</f>
        <v>#REF!</v>
      </c>
      <c r="H16" s="18" t="e">
        <f>#REF!</f>
        <v>#REF!</v>
      </c>
      <c r="I16" s="18" t="e">
        <f>#REF!</f>
        <v>#REF!</v>
      </c>
      <c r="J16" s="18" t="e">
        <f>#REF!</f>
        <v>#REF!</v>
      </c>
      <c r="K16" s="18" t="e">
        <f>ROUND(F16 * H16, 2)</f>
        <v>#REF!</v>
      </c>
      <c r="L16" s="18" t="e">
        <f>M16 - K16</f>
        <v>#REF!</v>
      </c>
      <c r="M16" s="18" t="e">
        <f>ROUND(F16 * J16, 2)</f>
        <v>#REF!</v>
      </c>
      <c r="N16" s="9" t="e">
        <f t="shared" si="0"/>
        <v>#REF!</v>
      </c>
      <c r="O16" t="e">
        <f t="shared" si="1"/>
        <v>#REF!</v>
      </c>
    </row>
    <row r="17" spans="1:15" ht="26.1" customHeight="1" x14ac:dyDescent="0.2">
      <c r="A17" s="6" t="s">
        <v>49</v>
      </c>
      <c r="B17" s="8" t="s">
        <v>50</v>
      </c>
      <c r="C17" s="6" t="s">
        <v>23</v>
      </c>
      <c r="D17" s="6" t="s">
        <v>51</v>
      </c>
      <c r="E17" s="7" t="s">
        <v>25</v>
      </c>
      <c r="F17" s="14"/>
      <c r="G17" s="18" t="e">
        <f>#REF!</f>
        <v>#REF!</v>
      </c>
      <c r="H17" s="18" t="e">
        <f>#REF!</f>
        <v>#REF!</v>
      </c>
      <c r="I17" s="18" t="e">
        <f>#REF!</f>
        <v>#REF!</v>
      </c>
      <c r="J17" s="18" t="e">
        <f>#REF!</f>
        <v>#REF!</v>
      </c>
      <c r="K17" s="18" t="e">
        <f>ROUND(F17 * H17, 2)</f>
        <v>#REF!</v>
      </c>
      <c r="L17" s="18" t="e">
        <f>M17 - K17</f>
        <v>#REF!</v>
      </c>
      <c r="M17" s="18" t="e">
        <f>ROUND(F17 * J17, 2)</f>
        <v>#REF!</v>
      </c>
      <c r="N17" s="9" t="e">
        <f t="shared" si="0"/>
        <v>#REF!</v>
      </c>
      <c r="O17" t="e">
        <f t="shared" si="1"/>
        <v>#REF!</v>
      </c>
    </row>
    <row r="18" spans="1:15" ht="39" customHeight="1" x14ac:dyDescent="0.2">
      <c r="A18" s="6" t="s">
        <v>52</v>
      </c>
      <c r="B18" s="8" t="s">
        <v>53</v>
      </c>
      <c r="C18" s="6" t="s">
        <v>23</v>
      </c>
      <c r="D18" s="6" t="s">
        <v>54</v>
      </c>
      <c r="E18" s="7" t="s">
        <v>48</v>
      </c>
      <c r="F18" s="14"/>
      <c r="G18" s="18" t="e">
        <f>#REF!</f>
        <v>#REF!</v>
      </c>
      <c r="H18" s="18" t="e">
        <f>#REF!</f>
        <v>#REF!</v>
      </c>
      <c r="I18" s="18" t="e">
        <f>#REF!</f>
        <v>#REF!</v>
      </c>
      <c r="J18" s="18" t="e">
        <f>#REF!</f>
        <v>#REF!</v>
      </c>
      <c r="K18" s="18" t="e">
        <f>ROUND(F18 * H18, 2)</f>
        <v>#REF!</v>
      </c>
      <c r="L18" s="18" t="e">
        <f>M18 - K18</f>
        <v>#REF!</v>
      </c>
      <c r="M18" s="18" t="e">
        <f>ROUND(F18 * J18, 2)</f>
        <v>#REF!</v>
      </c>
      <c r="N18" s="9" t="e">
        <f t="shared" si="0"/>
        <v>#REF!</v>
      </c>
      <c r="O18" t="e">
        <f t="shared" si="1"/>
        <v>#REF!</v>
      </c>
    </row>
    <row r="19" spans="1:15" ht="39" customHeight="1" x14ac:dyDescent="0.2">
      <c r="A19" s="6" t="s">
        <v>55</v>
      </c>
      <c r="B19" s="8" t="s">
        <v>56</v>
      </c>
      <c r="C19" s="6" t="s">
        <v>23</v>
      </c>
      <c r="D19" s="6" t="s">
        <v>57</v>
      </c>
      <c r="E19" s="7" t="s">
        <v>58</v>
      </c>
      <c r="F19" s="14"/>
      <c r="G19" s="18" t="e">
        <f>#REF!</f>
        <v>#REF!</v>
      </c>
      <c r="H19" s="18" t="e">
        <f>#REF!</f>
        <v>#REF!</v>
      </c>
      <c r="I19" s="18" t="e">
        <f>#REF!</f>
        <v>#REF!</v>
      </c>
      <c r="J19" s="18" t="e">
        <f>#REF!</f>
        <v>#REF!</v>
      </c>
      <c r="K19" s="18" t="e">
        <f>ROUND(F19 * H19, 2)</f>
        <v>#REF!</v>
      </c>
      <c r="L19" s="18" t="e">
        <f>M19 - K19</f>
        <v>#REF!</v>
      </c>
      <c r="M19" s="18" t="e">
        <f>ROUND(F19 * J19, 2)</f>
        <v>#REF!</v>
      </c>
      <c r="N19" s="9" t="e">
        <f t="shared" si="0"/>
        <v>#REF!</v>
      </c>
      <c r="O19" t="e">
        <f t="shared" si="1"/>
        <v>#REF!</v>
      </c>
    </row>
    <row r="20" spans="1:15" ht="26.1" customHeight="1" x14ac:dyDescent="0.2">
      <c r="A20" s="6" t="s">
        <v>59</v>
      </c>
      <c r="B20" s="23" t="s">
        <v>106</v>
      </c>
      <c r="C20" s="6" t="s">
        <v>23</v>
      </c>
      <c r="D20" s="6" t="s">
        <v>60</v>
      </c>
      <c r="E20" s="7" t="s">
        <v>25</v>
      </c>
      <c r="F20" s="14"/>
      <c r="G20" s="18" t="e">
        <f>#REF!</f>
        <v>#REF!</v>
      </c>
      <c r="H20" s="18" t="e">
        <f>#REF!</f>
        <v>#REF!</v>
      </c>
      <c r="I20" s="18" t="e">
        <f>#REF!</f>
        <v>#REF!</v>
      </c>
      <c r="J20" s="18" t="e">
        <f>#REF!</f>
        <v>#REF!</v>
      </c>
      <c r="K20" s="18" t="e">
        <f>ROUND(F20 * H20, 2)</f>
        <v>#REF!</v>
      </c>
      <c r="L20" s="18" t="e">
        <f>M20 - K20</f>
        <v>#REF!</v>
      </c>
      <c r="M20" s="18" t="e">
        <f>ROUND(F20 * J20, 2)</f>
        <v>#REF!</v>
      </c>
      <c r="N20" s="9" t="e">
        <f t="shared" si="0"/>
        <v>#REF!</v>
      </c>
      <c r="O20" t="e">
        <f t="shared" si="1"/>
        <v>#REF!</v>
      </c>
    </row>
    <row r="21" spans="1:15" ht="24" customHeight="1" x14ac:dyDescent="0.2">
      <c r="A21" s="3" t="s">
        <v>61</v>
      </c>
      <c r="B21" s="3"/>
      <c r="C21" s="3"/>
      <c r="D21" s="3" t="s">
        <v>62</v>
      </c>
      <c r="E21" s="3"/>
      <c r="F21" s="15"/>
      <c r="G21" s="16"/>
      <c r="H21" s="16"/>
      <c r="I21" s="16"/>
      <c r="J21" s="16"/>
      <c r="K21" s="16"/>
      <c r="L21" s="16"/>
      <c r="M21" s="17" t="e">
        <f>M22+M26</f>
        <v>#REF!</v>
      </c>
      <c r="N21" s="5" t="e">
        <f t="shared" si="0"/>
        <v>#REF!</v>
      </c>
      <c r="O21">
        <f t="shared" si="1"/>
        <v>0</v>
      </c>
    </row>
    <row r="22" spans="1:15" ht="24" customHeight="1" x14ac:dyDescent="0.2">
      <c r="A22" s="3" t="s">
        <v>63</v>
      </c>
      <c r="B22" s="3"/>
      <c r="C22" s="3"/>
      <c r="D22" s="3" t="s">
        <v>64</v>
      </c>
      <c r="E22" s="3"/>
      <c r="F22" s="15"/>
      <c r="G22" s="16"/>
      <c r="H22" s="16"/>
      <c r="I22" s="16"/>
      <c r="J22" s="16"/>
      <c r="K22" s="16"/>
      <c r="L22" s="16"/>
      <c r="M22" s="17" t="e">
        <f>SUM(M23:M25)</f>
        <v>#REF!</v>
      </c>
      <c r="N22" s="5" t="e">
        <f t="shared" si="0"/>
        <v>#REF!</v>
      </c>
      <c r="O22">
        <f t="shared" si="1"/>
        <v>0</v>
      </c>
    </row>
    <row r="23" spans="1:15" ht="26.1" customHeight="1" x14ac:dyDescent="0.2">
      <c r="A23" s="6" t="s">
        <v>65</v>
      </c>
      <c r="B23" s="23" t="s">
        <v>104</v>
      </c>
      <c r="C23" s="6" t="s">
        <v>23</v>
      </c>
      <c r="D23" s="6" t="s">
        <v>66</v>
      </c>
      <c r="E23" s="7" t="s">
        <v>25</v>
      </c>
      <c r="F23" s="14"/>
      <c r="G23" s="18" t="e">
        <f>#REF!</f>
        <v>#REF!</v>
      </c>
      <c r="H23" s="18" t="e">
        <f>#REF!</f>
        <v>#REF!</v>
      </c>
      <c r="I23" s="18" t="e">
        <f>#REF!</f>
        <v>#REF!</v>
      </c>
      <c r="J23" s="18" t="e">
        <f>#REF!</f>
        <v>#REF!</v>
      </c>
      <c r="K23" s="18" t="e">
        <f>ROUND(F23 * H23, 2)</f>
        <v>#REF!</v>
      </c>
      <c r="L23" s="18" t="e">
        <f>M23 - K23</f>
        <v>#REF!</v>
      </c>
      <c r="M23" s="18" t="e">
        <f t="shared" ref="M23:M36" si="2">ROUND(F23 * J23, 2)</f>
        <v>#REF!</v>
      </c>
      <c r="N23" s="9" t="e">
        <f t="shared" si="0"/>
        <v>#REF!</v>
      </c>
      <c r="O23" t="e">
        <f t="shared" si="1"/>
        <v>#REF!</v>
      </c>
    </row>
    <row r="24" spans="1:15" ht="39" customHeight="1" x14ac:dyDescent="0.2">
      <c r="A24" s="6" t="s">
        <v>67</v>
      </c>
      <c r="B24" s="23" t="s">
        <v>105</v>
      </c>
      <c r="C24" s="6" t="s">
        <v>23</v>
      </c>
      <c r="D24" s="6" t="s">
        <v>68</v>
      </c>
      <c r="E24" s="7" t="s">
        <v>48</v>
      </c>
      <c r="F24" s="14"/>
      <c r="G24" s="18" t="e">
        <f>#REF!</f>
        <v>#REF!</v>
      </c>
      <c r="H24" s="18" t="e">
        <f>#REF!</f>
        <v>#REF!</v>
      </c>
      <c r="I24" s="18" t="e">
        <f>#REF!</f>
        <v>#REF!</v>
      </c>
      <c r="J24" s="18" t="e">
        <f>#REF!</f>
        <v>#REF!</v>
      </c>
      <c r="K24" s="18" t="e">
        <f>ROUND(F24 * H24, 2)</f>
        <v>#REF!</v>
      </c>
      <c r="L24" s="18" t="e">
        <f>M24 - K24</f>
        <v>#REF!</v>
      </c>
      <c r="M24" s="18" t="e">
        <f t="shared" si="2"/>
        <v>#REF!</v>
      </c>
      <c r="N24" s="9" t="e">
        <f t="shared" si="0"/>
        <v>#REF!</v>
      </c>
      <c r="O24" t="e">
        <f t="shared" si="1"/>
        <v>#REF!</v>
      </c>
    </row>
    <row r="25" spans="1:15" ht="39" customHeight="1" x14ac:dyDescent="0.2">
      <c r="A25" s="6" t="s">
        <v>69</v>
      </c>
      <c r="B25" s="8" t="s">
        <v>56</v>
      </c>
      <c r="C25" s="6" t="s">
        <v>23</v>
      </c>
      <c r="D25" s="6" t="s">
        <v>57</v>
      </c>
      <c r="E25" s="7" t="s">
        <v>58</v>
      </c>
      <c r="F25" s="14"/>
      <c r="G25" s="18" t="e">
        <f>#REF!</f>
        <v>#REF!</v>
      </c>
      <c r="H25" s="18" t="e">
        <f>#REF!</f>
        <v>#REF!</v>
      </c>
      <c r="I25" s="18" t="e">
        <f>#REF!</f>
        <v>#REF!</v>
      </c>
      <c r="J25" s="18" t="e">
        <f>#REF!</f>
        <v>#REF!</v>
      </c>
      <c r="K25" s="18" t="e">
        <f>ROUND(F25 * H25, 2)</f>
        <v>#REF!</v>
      </c>
      <c r="L25" s="18" t="e">
        <f>M25 - K25</f>
        <v>#REF!</v>
      </c>
      <c r="M25" s="18" t="e">
        <f t="shared" si="2"/>
        <v>#REF!</v>
      </c>
      <c r="N25" s="9" t="e">
        <f t="shared" si="0"/>
        <v>#REF!</v>
      </c>
      <c r="O25" t="e">
        <f t="shared" si="1"/>
        <v>#REF!</v>
      </c>
    </row>
    <row r="26" spans="1:15" ht="24" customHeight="1" x14ac:dyDescent="0.2">
      <c r="A26" s="3" t="s">
        <v>70</v>
      </c>
      <c r="B26" s="3"/>
      <c r="C26" s="3"/>
      <c r="D26" s="3" t="s">
        <v>71</v>
      </c>
      <c r="E26" s="3"/>
      <c r="F26" s="15"/>
      <c r="G26" s="16"/>
      <c r="H26" s="16"/>
      <c r="I26" s="16"/>
      <c r="J26" s="16"/>
      <c r="K26" s="16"/>
      <c r="L26" s="16"/>
      <c r="M26" s="17" t="e">
        <f>SUM(M27:M29)</f>
        <v>#REF!</v>
      </c>
      <c r="N26" s="5" t="e">
        <f t="shared" si="0"/>
        <v>#REF!</v>
      </c>
      <c r="O26">
        <f t="shared" si="1"/>
        <v>0</v>
      </c>
    </row>
    <row r="27" spans="1:15" ht="26.1" customHeight="1" x14ac:dyDescent="0.2">
      <c r="A27" s="6" t="s">
        <v>72</v>
      </c>
      <c r="B27" s="23" t="s">
        <v>104</v>
      </c>
      <c r="C27" s="6" t="s">
        <v>23</v>
      </c>
      <c r="D27" s="6" t="s">
        <v>66</v>
      </c>
      <c r="E27" s="7" t="s">
        <v>25</v>
      </c>
      <c r="F27" s="14"/>
      <c r="G27" s="18" t="e">
        <f>#REF!</f>
        <v>#REF!</v>
      </c>
      <c r="H27" s="18" t="e">
        <f>#REF!</f>
        <v>#REF!</v>
      </c>
      <c r="I27" s="18" t="e">
        <f>#REF!</f>
        <v>#REF!</v>
      </c>
      <c r="J27" s="18" t="e">
        <f>#REF!</f>
        <v>#REF!</v>
      </c>
      <c r="K27" s="18" t="e">
        <f>ROUND(F27 * H27, 2)</f>
        <v>#REF!</v>
      </c>
      <c r="L27" s="18" t="e">
        <f>M27 - K27</f>
        <v>#REF!</v>
      </c>
      <c r="M27" s="18" t="e">
        <f t="shared" si="2"/>
        <v>#REF!</v>
      </c>
      <c r="N27" s="9" t="e">
        <f t="shared" si="0"/>
        <v>#REF!</v>
      </c>
      <c r="O27" t="e">
        <f t="shared" si="1"/>
        <v>#REF!</v>
      </c>
    </row>
    <row r="28" spans="1:15" ht="39" customHeight="1" x14ac:dyDescent="0.2">
      <c r="A28" s="6" t="s">
        <v>73</v>
      </c>
      <c r="B28" s="23" t="s">
        <v>105</v>
      </c>
      <c r="C28" s="6" t="s">
        <v>23</v>
      </c>
      <c r="D28" s="6" t="s">
        <v>68</v>
      </c>
      <c r="E28" s="7" t="s">
        <v>48</v>
      </c>
      <c r="F28" s="14"/>
      <c r="G28" s="18" t="e">
        <f>#REF!</f>
        <v>#REF!</v>
      </c>
      <c r="H28" s="18" t="e">
        <f>#REF!</f>
        <v>#REF!</v>
      </c>
      <c r="I28" s="18" t="e">
        <f>#REF!</f>
        <v>#REF!</v>
      </c>
      <c r="J28" s="18" t="e">
        <f>#REF!</f>
        <v>#REF!</v>
      </c>
      <c r="K28" s="18" t="e">
        <f>ROUND(F28 * H28, 2)</f>
        <v>#REF!</v>
      </c>
      <c r="L28" s="18" t="e">
        <f>M28 - K28</f>
        <v>#REF!</v>
      </c>
      <c r="M28" s="18" t="e">
        <f t="shared" si="2"/>
        <v>#REF!</v>
      </c>
      <c r="N28" s="9" t="e">
        <f t="shared" si="0"/>
        <v>#REF!</v>
      </c>
      <c r="O28" t="e">
        <f t="shared" si="1"/>
        <v>#REF!</v>
      </c>
    </row>
    <row r="29" spans="1:15" ht="39" customHeight="1" x14ac:dyDescent="0.2">
      <c r="A29" s="6" t="s">
        <v>74</v>
      </c>
      <c r="B29" s="8" t="s">
        <v>56</v>
      </c>
      <c r="C29" s="6" t="s">
        <v>23</v>
      </c>
      <c r="D29" s="6" t="s">
        <v>57</v>
      </c>
      <c r="E29" s="7" t="s">
        <v>58</v>
      </c>
      <c r="F29" s="14"/>
      <c r="G29" s="18" t="e">
        <f>#REF!</f>
        <v>#REF!</v>
      </c>
      <c r="H29" s="18" t="e">
        <f>#REF!</f>
        <v>#REF!</v>
      </c>
      <c r="I29" s="18" t="e">
        <f>#REF!</f>
        <v>#REF!</v>
      </c>
      <c r="J29" s="18" t="e">
        <f>#REF!</f>
        <v>#REF!</v>
      </c>
      <c r="K29" s="18" t="e">
        <f>ROUND(F29 * H29, 2)</f>
        <v>#REF!</v>
      </c>
      <c r="L29" s="18" t="e">
        <f>M29 - K29</f>
        <v>#REF!</v>
      </c>
      <c r="M29" s="18" t="e">
        <f t="shared" si="2"/>
        <v>#REF!</v>
      </c>
      <c r="N29" s="9" t="e">
        <f t="shared" si="0"/>
        <v>#REF!</v>
      </c>
      <c r="O29" t="e">
        <f t="shared" si="1"/>
        <v>#REF!</v>
      </c>
    </row>
    <row r="30" spans="1:15" ht="24" customHeight="1" x14ac:dyDescent="0.2">
      <c r="A30" s="3" t="s">
        <v>75</v>
      </c>
      <c r="B30" s="3"/>
      <c r="C30" s="3"/>
      <c r="D30" s="3" t="s">
        <v>76</v>
      </c>
      <c r="E30" s="3"/>
      <c r="F30" s="15"/>
      <c r="G30" s="16"/>
      <c r="H30" s="16"/>
      <c r="I30" s="16"/>
      <c r="J30" s="16"/>
      <c r="K30" s="16"/>
      <c r="L30" s="16"/>
      <c r="M30" s="17" t="e">
        <f>SUM(M31:M32)</f>
        <v>#REF!</v>
      </c>
      <c r="N30" s="5" t="e">
        <f t="shared" si="0"/>
        <v>#REF!</v>
      </c>
      <c r="O30">
        <f t="shared" si="1"/>
        <v>0</v>
      </c>
    </row>
    <row r="31" spans="1:15" ht="65.099999999999994" customHeight="1" x14ac:dyDescent="0.2">
      <c r="A31" s="6" t="s">
        <v>77</v>
      </c>
      <c r="B31" s="8" t="s">
        <v>78</v>
      </c>
      <c r="C31" s="6" t="s">
        <v>23</v>
      </c>
      <c r="D31" s="6" t="s">
        <v>79</v>
      </c>
      <c r="E31" s="7" t="s">
        <v>80</v>
      </c>
      <c r="F31" s="14"/>
      <c r="G31" s="18" t="e">
        <f>#REF!</f>
        <v>#REF!</v>
      </c>
      <c r="H31" s="18" t="e">
        <f>#REF!</f>
        <v>#REF!</v>
      </c>
      <c r="I31" s="18" t="e">
        <f>#REF!</f>
        <v>#REF!</v>
      </c>
      <c r="J31" s="18" t="e">
        <f>#REF!</f>
        <v>#REF!</v>
      </c>
      <c r="K31" s="18" t="e">
        <f>ROUND(F31 * H31, 2)</f>
        <v>#REF!</v>
      </c>
      <c r="L31" s="18" t="e">
        <f>M31 - K31</f>
        <v>#REF!</v>
      </c>
      <c r="M31" s="18" t="e">
        <f t="shared" si="2"/>
        <v>#REF!</v>
      </c>
      <c r="N31" s="9" t="e">
        <f t="shared" si="0"/>
        <v>#REF!</v>
      </c>
      <c r="O31" t="e">
        <f t="shared" si="1"/>
        <v>#REF!</v>
      </c>
    </row>
    <row r="32" spans="1:15" ht="26.1" customHeight="1" x14ac:dyDescent="0.2">
      <c r="A32" s="6" t="s">
        <v>81</v>
      </c>
      <c r="B32" s="23" t="s">
        <v>103</v>
      </c>
      <c r="C32" s="6" t="s">
        <v>31</v>
      </c>
      <c r="D32" s="6" t="s">
        <v>82</v>
      </c>
      <c r="E32" s="7" t="s">
        <v>80</v>
      </c>
      <c r="F32" s="14"/>
      <c r="G32" s="18" t="e">
        <f>#REF!</f>
        <v>#REF!</v>
      </c>
      <c r="H32" s="18" t="e">
        <f>#REF!</f>
        <v>#REF!</v>
      </c>
      <c r="I32" s="18" t="e">
        <f>#REF!</f>
        <v>#REF!</v>
      </c>
      <c r="J32" s="18" t="e">
        <f>#REF!</f>
        <v>#REF!</v>
      </c>
      <c r="K32" s="18" t="e">
        <f>ROUND(F32 * H32, 2)</f>
        <v>#REF!</v>
      </c>
      <c r="L32" s="18" t="e">
        <f>M32 - K32</f>
        <v>#REF!</v>
      </c>
      <c r="M32" s="18" t="e">
        <f t="shared" si="2"/>
        <v>#REF!</v>
      </c>
      <c r="N32" s="9" t="e">
        <f t="shared" si="0"/>
        <v>#REF!</v>
      </c>
      <c r="O32" t="e">
        <f t="shared" si="1"/>
        <v>#REF!</v>
      </c>
    </row>
    <row r="33" spans="1:15" ht="24" customHeight="1" x14ac:dyDescent="0.2">
      <c r="A33" s="3" t="s">
        <v>83</v>
      </c>
      <c r="B33" s="3"/>
      <c r="C33" s="3"/>
      <c r="D33" s="3" t="s">
        <v>84</v>
      </c>
      <c r="E33" s="3"/>
      <c r="F33" s="15"/>
      <c r="G33" s="16"/>
      <c r="H33" s="16"/>
      <c r="I33" s="16"/>
      <c r="J33" s="16"/>
      <c r="K33" s="16"/>
      <c r="L33" s="16"/>
      <c r="M33" s="17" t="e">
        <f>M34</f>
        <v>#REF!</v>
      </c>
      <c r="N33" s="5" t="e">
        <f t="shared" si="0"/>
        <v>#REF!</v>
      </c>
      <c r="O33">
        <f t="shared" si="1"/>
        <v>0</v>
      </c>
    </row>
    <row r="34" spans="1:15" ht="24" customHeight="1" x14ac:dyDescent="0.2">
      <c r="A34" s="3" t="s">
        <v>85</v>
      </c>
      <c r="B34" s="3"/>
      <c r="C34" s="3"/>
      <c r="D34" s="3" t="s">
        <v>86</v>
      </c>
      <c r="E34" s="3"/>
      <c r="F34" s="15"/>
      <c r="G34" s="16"/>
      <c r="H34" s="16"/>
      <c r="I34" s="16"/>
      <c r="J34" s="16"/>
      <c r="K34" s="16"/>
      <c r="L34" s="16"/>
      <c r="M34" s="17" t="e">
        <f>SUM(M35:M36)</f>
        <v>#REF!</v>
      </c>
      <c r="N34" s="5" t="e">
        <f t="shared" si="0"/>
        <v>#REF!</v>
      </c>
      <c r="O34">
        <f t="shared" si="1"/>
        <v>0</v>
      </c>
    </row>
    <row r="35" spans="1:15" ht="39" customHeight="1" x14ac:dyDescent="0.2">
      <c r="A35" s="6" t="s">
        <v>87</v>
      </c>
      <c r="B35" s="8" t="s">
        <v>88</v>
      </c>
      <c r="C35" s="6" t="s">
        <v>23</v>
      </c>
      <c r="D35" s="6" t="s">
        <v>89</v>
      </c>
      <c r="E35" s="7" t="s">
        <v>25</v>
      </c>
      <c r="F35" s="14"/>
      <c r="G35" s="18" t="e">
        <f>#REF!</f>
        <v>#REF!</v>
      </c>
      <c r="H35" s="18" t="e">
        <f>#REF!</f>
        <v>#REF!</v>
      </c>
      <c r="I35" s="18" t="e">
        <f>#REF!</f>
        <v>#REF!</v>
      </c>
      <c r="J35" s="18" t="e">
        <f>#REF!</f>
        <v>#REF!</v>
      </c>
      <c r="K35" s="18" t="e">
        <f>ROUND(F35 * H35, 2)</f>
        <v>#REF!</v>
      </c>
      <c r="L35" s="18" t="e">
        <f>M35 - K35</f>
        <v>#REF!</v>
      </c>
      <c r="M35" s="18" t="e">
        <f t="shared" si="2"/>
        <v>#REF!</v>
      </c>
      <c r="N35" s="9" t="e">
        <f t="shared" si="0"/>
        <v>#REF!</v>
      </c>
      <c r="O35" t="e">
        <f t="shared" si="1"/>
        <v>#REF!</v>
      </c>
    </row>
    <row r="36" spans="1:15" ht="52.15" customHeight="1" x14ac:dyDescent="0.2">
      <c r="A36" s="6" t="s">
        <v>90</v>
      </c>
      <c r="B36" s="8" t="s">
        <v>91</v>
      </c>
      <c r="C36" s="6" t="s">
        <v>23</v>
      </c>
      <c r="D36" s="6" t="s">
        <v>92</v>
      </c>
      <c r="E36" s="7" t="s">
        <v>80</v>
      </c>
      <c r="F36" s="14"/>
      <c r="G36" s="18" t="e">
        <f>#REF!</f>
        <v>#REF!</v>
      </c>
      <c r="H36" s="18" t="e">
        <f>#REF!</f>
        <v>#REF!</v>
      </c>
      <c r="I36" s="18" t="e">
        <f>#REF!</f>
        <v>#REF!</v>
      </c>
      <c r="J36" s="18" t="e">
        <f>#REF!</f>
        <v>#REF!</v>
      </c>
      <c r="K36" s="18" t="e">
        <f>ROUND(F36 * H36, 2)</f>
        <v>#REF!</v>
      </c>
      <c r="L36" s="18" t="e">
        <f>M36 - K36</f>
        <v>#REF!</v>
      </c>
      <c r="M36" s="18" t="e">
        <f t="shared" si="2"/>
        <v>#REF!</v>
      </c>
      <c r="N36" s="9" t="e">
        <f t="shared" si="0"/>
        <v>#REF!</v>
      </c>
      <c r="O36" t="e">
        <f t="shared" si="1"/>
        <v>#REF!</v>
      </c>
    </row>
    <row r="37" spans="1:15" x14ac:dyDescent="0.2">
      <c r="A37" s="11"/>
      <c r="B37" s="11"/>
      <c r="C37" s="11"/>
      <c r="D37" s="11"/>
      <c r="E37" s="11"/>
      <c r="F37" s="11"/>
      <c r="G37" s="11"/>
      <c r="H37" s="11"/>
      <c r="I37" s="11"/>
      <c r="J37" s="11" t="s">
        <v>93</v>
      </c>
      <c r="K37" s="19" t="e">
        <f>SUM(K7:K36)</f>
        <v>#REF!</v>
      </c>
      <c r="L37" s="19" t="e">
        <f>SUM(L7:L36)</f>
        <v>#REF!</v>
      </c>
      <c r="M37" s="19" t="e">
        <f>M33+M30+M21+M15+M10+M6</f>
        <v>#REF!</v>
      </c>
      <c r="N37" s="11"/>
      <c r="O37" t="e">
        <f>SUM(O6:O36)</f>
        <v>#REF!</v>
      </c>
    </row>
    <row r="38" spans="1:15" x14ac:dyDescent="0.2">
      <c r="A38" s="13"/>
      <c r="B38" s="13"/>
      <c r="C38" s="13"/>
      <c r="D38" s="13"/>
      <c r="E38" s="13"/>
      <c r="F38" s="13"/>
      <c r="G38" s="13"/>
      <c r="H38" s="13"/>
      <c r="I38" s="13"/>
      <c r="J38" s="13"/>
      <c r="K38" s="13"/>
      <c r="L38" s="13"/>
      <c r="M38" s="13"/>
      <c r="N38" s="13"/>
    </row>
    <row r="39" spans="1:15" x14ac:dyDescent="0.2">
      <c r="A39" s="416"/>
      <c r="B39" s="416"/>
      <c r="C39" s="416"/>
      <c r="D39" s="12"/>
      <c r="E39" s="11"/>
      <c r="F39" s="11"/>
      <c r="G39" s="11"/>
      <c r="H39" s="11"/>
      <c r="I39" s="11"/>
      <c r="J39" s="417" t="s">
        <v>94</v>
      </c>
      <c r="K39" s="416"/>
      <c r="L39" s="418" t="e">
        <f>O37</f>
        <v>#REF!</v>
      </c>
      <c r="M39" s="419"/>
      <c r="N39" s="419"/>
    </row>
    <row r="40" spans="1:15" x14ac:dyDescent="0.2">
      <c r="A40" s="416"/>
      <c r="B40" s="416"/>
      <c r="C40" s="416"/>
      <c r="D40" s="12"/>
      <c r="E40" s="11"/>
      <c r="F40" s="11"/>
      <c r="G40" s="11"/>
      <c r="H40" s="11"/>
      <c r="I40" s="11"/>
      <c r="J40" s="417" t="s">
        <v>95</v>
      </c>
      <c r="K40" s="416"/>
      <c r="L40" s="418" t="e">
        <f>L41-L39</f>
        <v>#REF!</v>
      </c>
      <c r="M40" s="419"/>
      <c r="N40" s="419"/>
    </row>
    <row r="41" spans="1:15" x14ac:dyDescent="0.2">
      <c r="A41" s="416"/>
      <c r="B41" s="416"/>
      <c r="C41" s="416"/>
      <c r="D41" s="12"/>
      <c r="E41" s="11"/>
      <c r="F41" s="11"/>
      <c r="G41" s="11"/>
      <c r="H41" s="11"/>
      <c r="I41" s="11"/>
      <c r="J41" s="417" t="s">
        <v>96</v>
      </c>
      <c r="K41" s="416"/>
      <c r="L41" s="418" t="e">
        <f>M37</f>
        <v>#REF!</v>
      </c>
      <c r="M41" s="419"/>
      <c r="N41" s="419"/>
    </row>
  </sheetData>
  <mergeCells count="26">
    <mergeCell ref="E1:G1"/>
    <mergeCell ref="H1:J1"/>
    <mergeCell ref="K1:N1"/>
    <mergeCell ref="E2:G2"/>
    <mergeCell ref="H2:J2"/>
    <mergeCell ref="K2:N2"/>
    <mergeCell ref="A3:N3"/>
    <mergeCell ref="A4:A5"/>
    <mergeCell ref="B4:B5"/>
    <mergeCell ref="C4:C5"/>
    <mergeCell ref="D4:D5"/>
    <mergeCell ref="E4:E5"/>
    <mergeCell ref="F4:F5"/>
    <mergeCell ref="G4:G5"/>
    <mergeCell ref="H4:J4"/>
    <mergeCell ref="K4:M4"/>
    <mergeCell ref="A41:C41"/>
    <mergeCell ref="J41:K41"/>
    <mergeCell ref="L41:N41"/>
    <mergeCell ref="N4:N5"/>
    <mergeCell ref="A39:C39"/>
    <mergeCell ref="J39:K39"/>
    <mergeCell ref="L39:N39"/>
    <mergeCell ref="A40:C40"/>
    <mergeCell ref="J40:K40"/>
    <mergeCell ref="L40:N40"/>
  </mergeCells>
  <pageMargins left="0.51181102362204722" right="0.51181102362204722" top="0.98425196850393704" bottom="0.98425196850393704" header="0.51181102362204722" footer="0.51181102362204722"/>
  <pageSetup paperSize="9" scale="63" fitToHeight="0" orientation="landscape" r:id="rId1"/>
  <headerFooter>
    <oddHeader>&amp;L &amp;CPREFEITURA MUNICIPAL DE CRUZ ALTA &amp;R</oddHeader>
    <oddFooter>&amp;L &amp;CAVENIDA GENERAL OSÓRIO, Nº 533, CENTRO - Cruz Alta/RS
CEP: 98.005-150
Email: prefeitura@cruzalta.rs.gov.br
Tel/Fax: (55) 3321-1300 &amp;R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24</vt:i4>
      </vt:variant>
      <vt:variant>
        <vt:lpstr>Intervalos Nomeados</vt:lpstr>
      </vt:variant>
      <vt:variant>
        <vt:i4>33</vt:i4>
      </vt:variant>
    </vt:vector>
  </HeadingPairs>
  <TitlesOfParts>
    <vt:vector size="57" baseType="lpstr">
      <vt:lpstr>Resumo Ruas</vt:lpstr>
      <vt:lpstr>Resumo Geral</vt:lpstr>
      <vt:lpstr>Todas as Ruas</vt:lpstr>
      <vt:lpstr>Simião Guerreiro</vt:lpstr>
      <vt:lpstr>Antônio de Oliveira</vt:lpstr>
      <vt:lpstr>Cenêncio Ferreira</vt:lpstr>
      <vt:lpstr>Central Pres. Médice</vt:lpstr>
      <vt:lpstr>Av. Central do Jacuí</vt:lpstr>
      <vt:lpstr>Andrade Neves</vt:lpstr>
      <vt:lpstr>Av. Pio XII</vt:lpstr>
      <vt:lpstr>Av. Maia Filho</vt:lpstr>
      <vt:lpstr>Cronograma</vt:lpstr>
      <vt:lpstr>DMT</vt:lpstr>
      <vt:lpstr>Asfalto</vt:lpstr>
      <vt:lpstr>BDI</vt:lpstr>
      <vt:lpstr>BDI 2</vt:lpstr>
      <vt:lpstr>CPUs</vt:lpstr>
      <vt:lpstr>Mobilização</vt:lpstr>
      <vt:lpstr>Desmobilização</vt:lpstr>
      <vt:lpstr>Composições Próprias</vt:lpstr>
      <vt:lpstr>Padre Pompeo</vt:lpstr>
      <vt:lpstr>Tapajós</vt:lpstr>
      <vt:lpstr>Lotário Muler</vt:lpstr>
      <vt:lpstr>João Moreira Alberto</vt:lpstr>
      <vt:lpstr>'Andrade Neves'!Area_de_impressao</vt:lpstr>
      <vt:lpstr>'Antônio de Oliveira'!Area_de_impressao</vt:lpstr>
      <vt:lpstr>Asfalto!Area_de_impressao</vt:lpstr>
      <vt:lpstr>'Av. Central do Jacuí'!Area_de_impressao</vt:lpstr>
      <vt:lpstr>'Av. Maia Filho'!Area_de_impressao</vt:lpstr>
      <vt:lpstr>'Av. Pio XII'!Area_de_impressao</vt:lpstr>
      <vt:lpstr>'Cenêncio Ferreira'!Area_de_impressao</vt:lpstr>
      <vt:lpstr>'Central Pres. Médice'!Area_de_impressao</vt:lpstr>
      <vt:lpstr>'Composições Próprias'!Area_de_impressao</vt:lpstr>
      <vt:lpstr>Cronograma!Area_de_impressao</vt:lpstr>
      <vt:lpstr>DMT!Area_de_impressao</vt:lpstr>
      <vt:lpstr>'João Moreira Alberto'!Area_de_impressao</vt:lpstr>
      <vt:lpstr>'Lotário Muler'!Area_de_impressao</vt:lpstr>
      <vt:lpstr>'Padre Pompeo'!Area_de_impressao</vt:lpstr>
      <vt:lpstr>'Resumo Geral'!Area_de_impressao</vt:lpstr>
      <vt:lpstr>'Resumo Ruas'!Area_de_impressao</vt:lpstr>
      <vt:lpstr>'Simião Guerreiro'!Area_de_impressao</vt:lpstr>
      <vt:lpstr>Tapajós!Area_de_impressao</vt:lpstr>
      <vt:lpstr>'Todas as Ruas'!Area_de_impressao</vt:lpstr>
      <vt:lpstr>'Andrade Neves'!Titulos_de_impressao</vt:lpstr>
      <vt:lpstr>'Antônio de Oliveira'!Titulos_de_impressao</vt:lpstr>
      <vt:lpstr>'Av. Central do Jacuí'!Titulos_de_impressao</vt:lpstr>
      <vt:lpstr>'Av. Maia Filho'!Titulos_de_impressao</vt:lpstr>
      <vt:lpstr>'Av. Pio XII'!Titulos_de_impressao</vt:lpstr>
      <vt:lpstr>'Cenêncio Ferreira'!Titulos_de_impressao</vt:lpstr>
      <vt:lpstr>'Central Pres. Médice'!Titulos_de_impressao</vt:lpstr>
      <vt:lpstr>'João Moreira Alberto'!Titulos_de_impressao</vt:lpstr>
      <vt:lpstr>'Lotário Muler'!Titulos_de_impressao</vt:lpstr>
      <vt:lpstr>'Padre Pompeo'!Titulos_de_impressao</vt:lpstr>
      <vt:lpstr>'Resumo Geral'!Titulos_de_impressao</vt:lpstr>
      <vt:lpstr>'Simião Guerreiro'!Titulos_de_impressao</vt:lpstr>
      <vt:lpstr>Tapajós!Titulos_de_impressao</vt:lpstr>
      <vt:lpstr>'Todas as Ruas'!Titulos_de_impressao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Planejamento</cp:lastModifiedBy>
  <cp:revision>0</cp:revision>
  <cp:lastPrinted>2026-05-05T14:51:34Z</cp:lastPrinted>
  <dcterms:created xsi:type="dcterms:W3CDTF">2023-05-02T18:42:56Z</dcterms:created>
  <dcterms:modified xsi:type="dcterms:W3CDTF">2026-05-05T14:51:42Z</dcterms:modified>
</cp:coreProperties>
</file>