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ssica\Desktop\Arq. Compras\2025 LICITAÇÕES\CONCORRÊNCIA ELETRÔNICA\COMPLEMENTOS PONTE TABAJARA\"/>
    </mc:Choice>
  </mc:AlternateContent>
  <xr:revisionPtr revIDLastSave="0" documentId="8_{7D653B8E-31FB-4A99-9DF4-36517F9186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(2)" sheetId="4" r:id="rId1"/>
    <sheet name="BDI" sheetId="2" state="hidden" r:id="rId2"/>
    <sheet name="cronograma" sheetId="3" state="hidden" r:id="rId3"/>
    <sheet name="estimativa" sheetId="1" state="hidden" r:id="rId4"/>
    <sheet name="CRONOGRAMA MACRO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4" l="1"/>
  <c r="K13" i="4"/>
  <c r="K14" i="4"/>
  <c r="K15" i="4"/>
  <c r="K16" i="4"/>
  <c r="K17" i="4"/>
  <c r="K12" i="4"/>
  <c r="J20" i="4"/>
  <c r="J13" i="4"/>
  <c r="J14" i="4"/>
  <c r="J16" i="4"/>
  <c r="J17" i="4"/>
  <c r="J12" i="4"/>
  <c r="I20" i="4"/>
  <c r="I13" i="4"/>
  <c r="I14" i="4"/>
  <c r="I16" i="4"/>
  <c r="I17" i="4"/>
  <c r="I12" i="4"/>
  <c r="H20" i="4"/>
  <c r="H17" i="4"/>
  <c r="H16" i="4"/>
  <c r="H13" i="4"/>
  <c r="H14" i="4"/>
  <c r="H12" i="4"/>
  <c r="F38" i="5"/>
  <c r="H38" i="5"/>
  <c r="D38" i="5"/>
  <c r="C36" i="5"/>
  <c r="I34" i="5"/>
  <c r="C35" i="5"/>
  <c r="E36" i="5"/>
  <c r="G36" i="5" s="1"/>
  <c r="I36" i="5" s="1"/>
  <c r="E35" i="5"/>
  <c r="G35" i="5" s="1"/>
  <c r="I35" i="5" s="1"/>
  <c r="E34" i="5"/>
  <c r="G34" i="5" s="1"/>
  <c r="A34" i="5"/>
  <c r="E33" i="5"/>
  <c r="G33" i="5" s="1"/>
  <c r="I33" i="5" s="1"/>
  <c r="E14" i="5"/>
  <c r="G14" i="5" s="1"/>
  <c r="I14" i="5" s="1"/>
  <c r="C14" i="5"/>
  <c r="B14" i="5"/>
  <c r="E13" i="5"/>
  <c r="G13" i="5" s="1"/>
  <c r="I13" i="5" s="1"/>
  <c r="C13" i="5"/>
  <c r="B13" i="5"/>
  <c r="E12" i="5"/>
  <c r="G12" i="5" s="1"/>
  <c r="I12" i="5" s="1"/>
  <c r="C12" i="5"/>
  <c r="B12" i="5"/>
  <c r="E11" i="5"/>
  <c r="G11" i="5" s="1"/>
  <c r="I11" i="5" s="1"/>
  <c r="C11" i="5"/>
  <c r="B11" i="5"/>
  <c r="E10" i="5"/>
  <c r="G10" i="5" s="1"/>
  <c r="I10" i="5" s="1"/>
  <c r="C10" i="5"/>
  <c r="C34" i="5" s="1"/>
  <c r="B10" i="5"/>
  <c r="E9" i="5"/>
  <c r="G9" i="5" s="1"/>
  <c r="I9" i="5" s="1"/>
  <c r="C9" i="5"/>
  <c r="B9" i="5"/>
  <c r="A9" i="5"/>
  <c r="E8" i="5"/>
  <c r="G8" i="5" s="1"/>
  <c r="I8" i="5" s="1"/>
  <c r="C8" i="5"/>
  <c r="C33" i="5" s="1"/>
  <c r="B8" i="5"/>
  <c r="I40" i="4"/>
  <c r="I39" i="4"/>
  <c r="I38" i="4"/>
  <c r="I37" i="4"/>
  <c r="I36" i="4"/>
  <c r="I35" i="4"/>
  <c r="I34" i="4"/>
  <c r="I41" i="4" s="1"/>
  <c r="H21" i="4"/>
  <c r="E20" i="4"/>
  <c r="O15" i="4"/>
  <c r="O12" i="4"/>
  <c r="H15" i="3"/>
  <c r="F15" i="3"/>
  <c r="D15" i="3"/>
  <c r="H16" i="3"/>
  <c r="F16" i="3"/>
  <c r="D16" i="3"/>
  <c r="C14" i="3"/>
  <c r="C9" i="3"/>
  <c r="C10" i="3"/>
  <c r="C11" i="3"/>
  <c r="C12" i="3"/>
  <c r="C13" i="3"/>
  <c r="B14" i="3"/>
  <c r="B13" i="3"/>
  <c r="B12" i="3"/>
  <c r="B11" i="3"/>
  <c r="B10" i="3"/>
  <c r="B9" i="3"/>
  <c r="B8" i="3"/>
  <c r="C8" i="3"/>
  <c r="E14" i="3"/>
  <c r="G14" i="3" s="1"/>
  <c r="I14" i="3" s="1"/>
  <c r="E13" i="3"/>
  <c r="G13" i="3" s="1"/>
  <c r="I13" i="3" s="1"/>
  <c r="E12" i="3"/>
  <c r="G12" i="3" s="1"/>
  <c r="I12" i="3" s="1"/>
  <c r="E11" i="3"/>
  <c r="G11" i="3" s="1"/>
  <c r="I11" i="3" s="1"/>
  <c r="E10" i="3"/>
  <c r="G10" i="3" s="1"/>
  <c r="I10" i="3" s="1"/>
  <c r="E9" i="3"/>
  <c r="G9" i="3" s="1"/>
  <c r="I9" i="3" s="1"/>
  <c r="A9" i="3"/>
  <c r="E8" i="3"/>
  <c r="G8" i="3" s="1"/>
  <c r="I8" i="3" s="1"/>
  <c r="K21" i="4" l="1"/>
  <c r="C17" i="5"/>
  <c r="D39" i="5"/>
  <c r="C39" i="5"/>
  <c r="D37" i="5" s="1"/>
  <c r="E37" i="5" s="1"/>
  <c r="D16" i="5"/>
  <c r="D15" i="5"/>
  <c r="E15" i="5" s="1"/>
  <c r="D17" i="5"/>
  <c r="F16" i="5"/>
  <c r="H16" i="5"/>
  <c r="C17" i="3"/>
  <c r="F37" i="5" l="1"/>
  <c r="G37" i="5" s="1"/>
  <c r="H37" i="5"/>
  <c r="F39" i="5"/>
  <c r="H39" i="5" s="1"/>
  <c r="H15" i="5"/>
  <c r="F15" i="5"/>
  <c r="F17" i="5"/>
  <c r="H17" i="5" s="1"/>
  <c r="G15" i="5"/>
  <c r="I15" i="5" s="1"/>
  <c r="E15" i="3"/>
  <c r="D17" i="3"/>
  <c r="F17" i="3" s="1"/>
  <c r="H17" i="3" s="1"/>
  <c r="I37" i="5" l="1"/>
  <c r="G15" i="3"/>
  <c r="I15" i="3" s="1"/>
  <c r="D11" i="2" l="1"/>
  <c r="E20" i="1" l="1"/>
  <c r="J15" i="1"/>
  <c r="I15" i="1"/>
  <c r="G15" i="1"/>
  <c r="H15" i="1"/>
  <c r="I35" i="1"/>
  <c r="I36" i="1"/>
  <c r="I37" i="1"/>
  <c r="I38" i="1"/>
  <c r="I39" i="1"/>
  <c r="I40" i="1"/>
  <c r="I34" i="1"/>
  <c r="I20" i="1" l="1"/>
  <c r="J20" i="1" s="1"/>
  <c r="K15" i="1"/>
  <c r="I13" i="1"/>
  <c r="I14" i="1"/>
  <c r="J14" i="1" s="1"/>
  <c r="K14" i="1" s="1"/>
  <c r="I16" i="1"/>
  <c r="I17" i="1"/>
  <c r="I12" i="1"/>
  <c r="O18" i="1"/>
  <c r="O15" i="1"/>
  <c r="O12" i="1"/>
  <c r="H20" i="1"/>
  <c r="I41" i="1" l="1"/>
  <c r="K20" i="1"/>
  <c r="K21" i="1"/>
  <c r="K22" i="1" s="1"/>
  <c r="H21" i="1"/>
  <c r="J17" i="1"/>
  <c r="K17" i="1" s="1"/>
  <c r="H17" i="1"/>
  <c r="J16" i="1"/>
  <c r="K16" i="1" s="1"/>
  <c r="H16" i="1"/>
  <c r="H14" i="1"/>
  <c r="J13" i="1"/>
  <c r="K13" i="1" s="1"/>
  <c r="H13" i="1"/>
  <c r="J12" i="1"/>
  <c r="K12" i="1" s="1"/>
  <c r="H12" i="1"/>
  <c r="H18" i="1" l="1"/>
  <c r="H22" i="1" s="1"/>
  <c r="K18" i="1" l="1"/>
  <c r="H15" i="4"/>
  <c r="H18" i="4" s="1"/>
  <c r="H22" i="4" s="1"/>
  <c r="I15" i="4"/>
  <c r="J15" i="4"/>
  <c r="K18" i="4"/>
  <c r="K22" i="4" s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<sst xmlns="http://schemas.openxmlformats.org/spreadsheetml/2006/main" count="301" uniqueCount="114">
  <si>
    <t>QUANT.</t>
  </si>
  <si>
    <t>PROPRIETÁRIO - PREFEITURA MUNICIPAL DE SALTO DO JACUÍ</t>
  </si>
  <si>
    <t>LOCAL - LINHA TABAJARA - RIO JACUIZINHO - SALTO DO JACUÍ/RS</t>
  </si>
  <si>
    <t>ÁREA A CONSTRUIR = 357,50  m²</t>
  </si>
  <si>
    <t>ITEM</t>
  </si>
  <si>
    <t>SERVICOS</t>
  </si>
  <si>
    <t>UNID</t>
  </si>
  <si>
    <t>UNIT</t>
  </si>
  <si>
    <t>TOTAL</t>
  </si>
  <si>
    <t>1.1.1</t>
  </si>
  <si>
    <t>1.2.1</t>
  </si>
  <si>
    <t>m</t>
  </si>
  <si>
    <t>m³</t>
  </si>
  <si>
    <t>COMP07</t>
  </si>
  <si>
    <t>ARMAÇÃO DE AÇO POR M3 DE CONCRETO</t>
  </si>
  <si>
    <t>CONCRETO FCK = 30MPA, TRAÇO 1:2,1:2,5 (EM MASSA SECA DE CIMENTO/ AREIA MÉDIA/ BRITA 1) - PREPARO MECÂNICO COM BETONEIRA 400 L. AF_05/2021</t>
  </si>
  <si>
    <t>MESOESTRUTURA</t>
  </si>
  <si>
    <t>m²</t>
  </si>
  <si>
    <t>TOTAL ORÇAMENTO</t>
  </si>
  <si>
    <r>
      <rPr>
        <b/>
        <sz val="10"/>
        <rFont val="Arial"/>
        <family val="2"/>
      </rPr>
      <t>TOTAL C/BDI
24,00%</t>
    </r>
  </si>
  <si>
    <r>
      <rPr>
        <sz val="10"/>
        <rFont val="Arial"/>
        <family val="2"/>
      </rPr>
      <t>LANÇAMENTO COM USO DE BALDES, ADENSAMENTO E ACABAMENTO
DE CONCRETO EM ESTRUTURAS. AF_02/2022</t>
    </r>
  </si>
  <si>
    <t>ADITIVO A PLANILHA ORÇAMENTÁRIA</t>
  </si>
  <si>
    <t>TOTAL DE MUROS DE CONTENÇÃO</t>
  </si>
  <si>
    <t>EXECUÇÃO DE GRAMPO PARA SOLO GRAMPEADO COM COMPRIMENTO MENOR OU IGUAL A 6 M, DIÂMETRO DE10 CM, PERFURAÇÃO COM EQUIPAMENTO MANUAL E ARMADURA COM DIÂMETRO DE 20 MM. AF_07/2024</t>
  </si>
  <si>
    <t>MUROS DE CONTENÇÃO LATERAIS DA PONTE (GUARD-RAILS)</t>
  </si>
  <si>
    <t>GUARDA-CORPO</t>
  </si>
  <si>
    <t>FABRICAÇÃO DE FÔRMA PARA VIGAS, EM CHAPA DE MADEIRA COMPENSADA RESINADA, E = 17 MM. AF_09/2020</t>
  </si>
  <si>
    <t>MONTAGEM E DESMONTAGEM DE FÔRMA DE VIGA, ESCORAMENTO COM GARFO DE MADEIRA, PÉ-DIREITO SIMPLES, EM CHAPA DE MADEIRA PLASTIFICADA, 10 UTILIZAÇÕES. AF_09/2020</t>
  </si>
  <si>
    <t>CORRIMÃO SIMPLES, DIÂMETRO EXTERNO = 1 1/2", EM AÇO GALVANIZADO. AF_04/2019_PS</t>
  </si>
  <si>
    <t xml:space="preserve">Eduardo Dona </t>
  </si>
  <si>
    <t>_________________________</t>
  </si>
  <si>
    <t>SINAPI 05/2025</t>
  </si>
  <si>
    <t>1.1</t>
  </si>
  <si>
    <t>1.1.2</t>
  </si>
  <si>
    <t>1.1.3</t>
  </si>
  <si>
    <t>1.1.4</t>
  </si>
  <si>
    <t>1.1.5</t>
  </si>
  <si>
    <t>1.1.6</t>
  </si>
  <si>
    <t>1.2</t>
  </si>
  <si>
    <t>TOTAL DE GUARDA-CORDPO</t>
  </si>
  <si>
    <t>OBRA - RECUPERAÇÃO E AMPLIAÇÃO DE PONTE EM CONCRETO ARMADO - PRÉ MOLDADO</t>
  </si>
  <si>
    <t>Ronaldo Olímpio Pereira de Moraes</t>
  </si>
  <si>
    <t>Prefeito Municipal</t>
  </si>
  <si>
    <t xml:space="preserve">VALORES C/BDI (R$) </t>
  </si>
  <si>
    <t>VALORES (R$)</t>
  </si>
  <si>
    <t>ESPACADOR / DISTANCIADOR CIRCULAR COM ENTRADA LATERAL, EM PLASTICO, PARA VERGALHAO *4,2 A 12,5* MM, COBRIMENTO</t>
  </si>
  <si>
    <t>ARAME RECOZIDO 16 BWG, D = 1,65 MM (0,016 KG/M) OU 18 BWG, D = 1,25 MM (0,01 KG/M</t>
  </si>
  <si>
    <t>AJUDANTE DE ARMADOR COM ENCARGOS COMPLEMENTARES</t>
  </si>
  <si>
    <t xml:space="preserve">ARMADOR COM ENCARGOS COMPLEMENTARES </t>
  </si>
  <si>
    <t xml:space="preserve">ACO CA-60, 6,0 MM OU 7,0 MM, DOBRADO E CORTADO </t>
  </si>
  <si>
    <t xml:space="preserve">ACO CA-50, 12,5 MM OU 16,0 MM, VERGALHAO </t>
  </si>
  <si>
    <t xml:space="preserve"> CORTE E DOBRA DE AÇO CA-50, DIÂMETRO DE 12,5 MM. AF_06/2022 </t>
  </si>
  <si>
    <t>CÓDIGO</t>
  </si>
  <si>
    <t>DESCRIÇÃO DO SERVIÇO OU FORNECIMENTO</t>
  </si>
  <si>
    <t>COEF.</t>
  </si>
  <si>
    <t>VALOR TOTAL</t>
  </si>
  <si>
    <t>VALOR UNITÁRIO</t>
  </si>
  <si>
    <t>FONTE</t>
  </si>
  <si>
    <t>DESCRIÇÃO DO INSUMO</t>
  </si>
  <si>
    <t>UNIDADE</t>
  </si>
  <si>
    <t>SINAPI</t>
  </si>
  <si>
    <t>DATA BASE</t>
  </si>
  <si>
    <t>KG</t>
  </si>
  <si>
    <t>H</t>
  </si>
  <si>
    <t>Importa o presente aditivo orçamentário em Cento e sessenta e um mil e quinhentos e quatorze reais e sessenta e um centavos.</t>
  </si>
  <si>
    <t>Engº. Civil - CREA RS 267.861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</si>
  <si>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</si>
  <si>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</si>
  <si>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</si>
  <si>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</si>
  <si>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</si>
  <si>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</si>
  <si>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</si>
  <si>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</si>
  <si>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</si>
  <si>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</si>
  <si>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</si>
  <si>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</si>
  <si>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</si>
  <si>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</si>
  <si>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</si>
  <si>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</si>
  <si>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</si>
  <si>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</si>
  <si>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</si>
  <si>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</si>
  <si>
    <t>Salto do Jacui, 13 de novembro de 2025.</t>
  </si>
  <si>
    <t>PREFEITURA MUNICIPAL DE SALTO DO JACUÍ</t>
  </si>
  <si>
    <t>OBRA</t>
  </si>
  <si>
    <t>LOCAL</t>
  </si>
  <si>
    <t>CRONOGRAMA</t>
  </si>
  <si>
    <t>item</t>
  </si>
  <si>
    <t>valor</t>
  </si>
  <si>
    <t>1º Mês</t>
  </si>
  <si>
    <t>2º Mês</t>
  </si>
  <si>
    <t>3º Mês</t>
  </si>
  <si>
    <t>no mês</t>
  </si>
  <si>
    <t>acum.</t>
  </si>
  <si>
    <t>TOTAL (%)</t>
  </si>
  <si>
    <t>Período</t>
  </si>
  <si>
    <t>Acumulado</t>
  </si>
  <si>
    <t>Salto do Jacuí/RS, novembro de 2025.</t>
  </si>
  <si>
    <t>RONALDO O. PEREIRA DE MORAES</t>
  </si>
  <si>
    <t>EDUARDO DONA</t>
  </si>
  <si>
    <t>PREFEITO MUNICIPAL</t>
  </si>
  <si>
    <t>CREA RS 267861</t>
  </si>
  <si>
    <t>INSTALAÇÃO DE BARREIRAS DE CONTENÇÃO NA PONTE NO DISTRITO DE TABAJARA</t>
  </si>
  <si>
    <t>Rio Jacuizinho, Tabajara, Salto do Jacuí/RS</t>
  </si>
  <si>
    <t>ESTIMATIVA PRELIMINAR DE CUSTOS</t>
  </si>
  <si>
    <t>ÁREA CONSTRUÍDA = 357,50  m²</t>
  </si>
  <si>
    <t>CRONOGRAMA MACRO</t>
  </si>
  <si>
    <t>EXECUÇÃO DE FORMAS PARA CONCRETO ARMADO</t>
  </si>
  <si>
    <t>GRAMPEAMENTO DE SOLO</t>
  </si>
  <si>
    <t>EXECUÇÃO DE BARREIRAS DE CONCRETO ARMADO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</si>
</sst>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_-[$R$-416]\ * #,##0.00_-;\-[$R$-416]\ * #,##0.00_-;_-[$R$-416]\ * &quot;-&quot;??_-;_-@"/>
    <numFmt numFmtId="166" formatCode="_-* #,##0.0000_-;\-* #,##0.0000_-;_-* &quot;-&quot;??_-;_-@_-"/>
    <numFmt numFmtId="167" formatCode="0.0000"/>
  </numFmts>
  <fonts count="2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5"/>
      <color rgb="FF16365B"/>
      <name val="Broadway"/>
    </font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11"/>
      <name val="Calibri"/>
      <family val="2"/>
    </font>
    <font>
      <b/>
      <sz val="28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4"/>
      <color theme="1"/>
      <name val="Calibri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8"/>
      <color rgb="FF0070C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8D8D8"/>
        <bgColor rgb="FFD8D8D8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4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 indent="10"/>
    </xf>
    <xf numFmtId="0" fontId="6" fillId="0" borderId="0" xfId="0" applyFont="1" applyAlignment="1">
      <alignment horizontal="left" vertical="top" wrapText="1" indent="24"/>
    </xf>
    <xf numFmtId="3" fontId="4" fillId="0" borderId="1" xfId="0" applyNumberFormat="1" applyFont="1" applyBorder="1" applyAlignment="1">
      <alignment horizontal="right" vertical="center" shrinkToFit="1"/>
    </xf>
    <xf numFmtId="43" fontId="6" fillId="0" borderId="1" xfId="1" applyFont="1" applyFill="1" applyBorder="1" applyAlignment="1">
      <alignment horizontal="right" vertical="top" wrapText="1"/>
    </xf>
    <xf numFmtId="43" fontId="5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top" shrinkToFit="1"/>
    </xf>
    <xf numFmtId="3" fontId="4" fillId="0" borderId="1" xfId="0" applyNumberFormat="1" applyFont="1" applyBorder="1" applyAlignment="1">
      <alignment vertical="center" shrinkToFit="1"/>
    </xf>
    <xf numFmtId="0" fontId="6" fillId="0" borderId="0" xfId="0" applyFont="1" applyAlignment="1">
      <alignment horizontal="left" vertical="top" wrapText="1" indent="27"/>
    </xf>
    <xf numFmtId="0" fontId="4" fillId="0" borderId="0" xfId="0" applyFont="1" applyAlignment="1">
      <alignment horizontal="left" vertical="top" wrapText="1" indent="29"/>
    </xf>
    <xf numFmtId="0" fontId="7" fillId="0" borderId="1" xfId="0" applyFont="1" applyBorder="1" applyAlignment="1">
      <alignment horizontal="center" vertical="top" shrinkToFi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43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top" wrapText="1"/>
    </xf>
    <xf numFmtId="43" fontId="6" fillId="0" borderId="15" xfId="1" applyFont="1" applyFill="1" applyBorder="1" applyAlignment="1">
      <alignment horizontal="right" vertical="top" wrapText="1"/>
    </xf>
    <xf numFmtId="43" fontId="5" fillId="0" borderId="6" xfId="0" applyNumberFormat="1" applyFont="1" applyBorder="1" applyAlignment="1">
      <alignment horizontal="right" vertical="top" wrapText="1"/>
    </xf>
    <xf numFmtId="0" fontId="4" fillId="2" borderId="6" xfId="0" applyFont="1" applyFill="1" applyBorder="1" applyAlignment="1">
      <alignment horizontal="left" wrapText="1"/>
    </xf>
    <xf numFmtId="0" fontId="6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17" fontId="4" fillId="0" borderId="16" xfId="0" applyNumberFormat="1" applyFont="1" applyBorder="1" applyAlignment="1">
      <alignment horizontal="left" vertical="top"/>
    </xf>
    <xf numFmtId="0" fontId="4" fillId="0" borderId="15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2" fontId="4" fillId="0" borderId="15" xfId="0" applyNumberFormat="1" applyFont="1" applyBorder="1" applyAlignment="1">
      <alignment horizontal="left" vertical="top"/>
    </xf>
    <xf numFmtId="0" fontId="10" fillId="0" borderId="17" xfId="0" applyFont="1" applyBorder="1"/>
    <xf numFmtId="0" fontId="10" fillId="0" borderId="19" xfId="0" applyFont="1" applyBorder="1"/>
    <xf numFmtId="0" fontId="10" fillId="0" borderId="20" xfId="0" applyFont="1" applyBorder="1" applyAlignment="1">
      <alignment horizontal="center"/>
    </xf>
    <xf numFmtId="10" fontId="10" fillId="0" borderId="21" xfId="0" applyNumberFormat="1" applyFont="1" applyBorder="1" applyAlignment="1">
      <alignment horizontal="right"/>
    </xf>
    <xf numFmtId="0" fontId="10" fillId="0" borderId="22" xfId="0" applyFont="1" applyBorder="1" applyAlignment="1">
      <alignment horizontal="center"/>
    </xf>
    <xf numFmtId="10" fontId="10" fillId="0" borderId="23" xfId="0" applyNumberFormat="1" applyFont="1" applyBorder="1" applyAlignment="1">
      <alignment horizontal="right"/>
    </xf>
    <xf numFmtId="0" fontId="10" fillId="0" borderId="2" xfId="0" applyFont="1" applyBorder="1"/>
    <xf numFmtId="0" fontId="10" fillId="0" borderId="7" xfId="0" applyFont="1" applyBorder="1"/>
    <xf numFmtId="10" fontId="10" fillId="0" borderId="25" xfId="0" applyNumberFormat="1" applyFont="1" applyBorder="1" applyAlignment="1">
      <alignment horizontal="right"/>
    </xf>
    <xf numFmtId="10" fontId="1" fillId="0" borderId="19" xfId="0" applyNumberFormat="1" applyFont="1" applyBorder="1"/>
    <xf numFmtId="0" fontId="0" fillId="0" borderId="0" xfId="0"/>
    <xf numFmtId="0" fontId="13" fillId="0" borderId="0" xfId="0" applyFont="1" applyAlignment="1">
      <alignment horizontal="center"/>
    </xf>
    <xf numFmtId="165" fontId="18" fillId="3" borderId="40" xfId="0" applyNumberFormat="1" applyFont="1" applyFill="1" applyBorder="1"/>
    <xf numFmtId="165" fontId="18" fillId="0" borderId="41" xfId="0" applyNumberFormat="1" applyFont="1" applyBorder="1"/>
    <xf numFmtId="0" fontId="17" fillId="0" borderId="40" xfId="0" applyFont="1" applyBorder="1"/>
    <xf numFmtId="4" fontId="17" fillId="0" borderId="23" xfId="0" applyNumberFormat="1" applyFont="1" applyBorder="1"/>
    <xf numFmtId="9" fontId="19" fillId="3" borderId="40" xfId="0" applyNumberFormat="1" applyFont="1" applyFill="1" applyBorder="1"/>
    <xf numFmtId="9" fontId="19" fillId="0" borderId="41" xfId="0" applyNumberFormat="1" applyFont="1" applyBorder="1"/>
    <xf numFmtId="0" fontId="21" fillId="0" borderId="28" xfId="0" applyFont="1" applyBorder="1" applyAlignment="1">
      <alignment horizontal="center"/>
    </xf>
    <xf numFmtId="9" fontId="22" fillId="3" borderId="42" xfId="0" applyNumberFormat="1" applyFont="1" applyFill="1" applyBorder="1"/>
    <xf numFmtId="9" fontId="22" fillId="0" borderId="43" xfId="0" applyNumberFormat="1" applyFont="1" applyBorder="1"/>
    <xf numFmtId="0" fontId="17" fillId="0" borderId="31" xfId="0" applyFont="1" applyBorder="1"/>
    <xf numFmtId="0" fontId="17" fillId="0" borderId="41" xfId="0" applyFont="1" applyBorder="1" applyAlignment="1">
      <alignment wrapText="1"/>
    </xf>
    <xf numFmtId="0" fontId="13" fillId="0" borderId="45" xfId="0" applyFont="1" applyBorder="1" applyAlignment="1">
      <alignment horizontal="left"/>
    </xf>
    <xf numFmtId="0" fontId="10" fillId="0" borderId="46" xfId="0" applyFont="1" applyBorder="1" applyAlignment="1">
      <alignment horizontal="right"/>
    </xf>
    <xf numFmtId="0" fontId="10" fillId="0" borderId="46" xfId="0" applyFont="1" applyBorder="1"/>
    <xf numFmtId="17" fontId="10" fillId="0" borderId="47" xfId="0" applyNumberFormat="1" applyFont="1" applyBorder="1"/>
    <xf numFmtId="0" fontId="13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0" fillId="0" borderId="49" xfId="0" applyFont="1" applyBorder="1"/>
    <xf numFmtId="0" fontId="10" fillId="0" borderId="50" xfId="0" applyFont="1" applyBorder="1"/>
    <xf numFmtId="0" fontId="20" fillId="0" borderId="30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17" fillId="0" borderId="51" xfId="0" applyFont="1" applyBorder="1"/>
    <xf numFmtId="0" fontId="20" fillId="0" borderId="54" xfId="0" applyFont="1" applyBorder="1" applyAlignment="1">
      <alignment horizontal="center"/>
    </xf>
    <xf numFmtId="4" fontId="20" fillId="0" borderId="55" xfId="0" applyNumberFormat="1" applyFont="1" applyBorder="1" applyAlignment="1">
      <alignment horizontal="center"/>
    </xf>
    <xf numFmtId="0" fontId="24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/>
    </xf>
    <xf numFmtId="166" fontId="6" fillId="0" borderId="1" xfId="1" applyNumberFormat="1" applyFont="1" applyFill="1" applyBorder="1" applyAlignment="1">
      <alignment horizontal="right" vertical="top" wrapText="1"/>
    </xf>
    <xf numFmtId="166" fontId="6" fillId="0" borderId="15" xfId="1" applyNumberFormat="1" applyFont="1" applyFill="1" applyBorder="1" applyAlignment="1">
      <alignment horizontal="right" vertical="top" wrapText="1"/>
    </xf>
    <xf numFmtId="167" fontId="4" fillId="0" borderId="15" xfId="0" applyNumberFormat="1" applyFont="1" applyBorder="1" applyAlignment="1">
      <alignment horizontal="center" vertical="top"/>
    </xf>
    <xf numFmtId="167" fontId="6" fillId="0" borderId="15" xfId="1" applyNumberFormat="1" applyFont="1" applyFill="1" applyBorder="1" applyAlignment="1">
      <alignment horizontal="center" vertical="top" wrapText="1"/>
    </xf>
    <xf numFmtId="2" fontId="4" fillId="0" borderId="0" xfId="0" applyNumberFormat="1" applyFont="1" applyAlignment="1">
      <alignment horizontal="left" vertical="top"/>
    </xf>
    <xf numFmtId="166" fontId="5" fillId="0" borderId="6" xfId="0" applyNumberFormat="1" applyFont="1" applyBorder="1" applyAlignment="1">
      <alignment horizontal="right" vertical="top" wrapText="1"/>
    </xf>
    <xf numFmtId="166" fontId="5" fillId="0" borderId="1" xfId="0" applyNumberFormat="1" applyFont="1" applyBorder="1" applyAlignment="1">
      <alignment horizontal="right" vertical="center" wrapText="1"/>
    </xf>
    <xf numFmtId="167" fontId="6" fillId="0" borderId="15" xfId="1" applyNumberFormat="1" applyFont="1" applyFill="1" applyBorder="1" applyAlignment="1">
      <alignment horizontal="right" vertical="top" wrapText="1"/>
    </xf>
    <xf numFmtId="167" fontId="4" fillId="0" borderId="0" xfId="0" applyNumberFormat="1" applyFont="1" applyAlignment="1">
      <alignment horizontal="left" vertical="top"/>
    </xf>
    <xf numFmtId="2" fontId="6" fillId="0" borderId="15" xfId="1" applyNumberFormat="1" applyFont="1" applyFill="1" applyBorder="1" applyAlignment="1">
      <alignment horizontal="right" vertical="top" wrapText="1"/>
    </xf>
    <xf numFmtId="2" fontId="6" fillId="0" borderId="15" xfId="1" applyNumberFormat="1" applyFont="1" applyFill="1" applyBorder="1" applyAlignment="1">
      <alignment horizontal="center" vertical="top" wrapText="1"/>
    </xf>
    <xf numFmtId="2" fontId="5" fillId="0" borderId="6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44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10" fillId="0" borderId="24" xfId="0" applyFont="1" applyBorder="1" applyAlignment="1">
      <alignment horizontal="center" vertical="center"/>
    </xf>
    <xf numFmtId="0" fontId="11" fillId="0" borderId="26" xfId="0" applyFont="1" applyBorder="1"/>
    <xf numFmtId="0" fontId="10" fillId="0" borderId="25" xfId="0" applyFont="1" applyBorder="1" applyAlignment="1">
      <alignment horizontal="center" vertical="center"/>
    </xf>
    <xf numFmtId="0" fontId="11" fillId="0" borderId="27" xfId="0" applyFont="1" applyBorder="1"/>
    <xf numFmtId="0" fontId="11" fillId="0" borderId="28" xfId="0" applyFont="1" applyBorder="1"/>
    <xf numFmtId="0" fontId="10" fillId="0" borderId="17" xfId="0" applyFont="1" applyBorder="1" applyAlignment="1">
      <alignment horizontal="center"/>
    </xf>
    <xf numFmtId="0" fontId="11" fillId="0" borderId="29" xfId="0" applyFont="1" applyBorder="1"/>
    <xf numFmtId="0" fontId="11" fillId="0" borderId="18" xfId="0" applyFont="1" applyBorder="1"/>
    <xf numFmtId="0" fontId="10" fillId="0" borderId="30" xfId="0" applyFont="1" applyBorder="1" applyAlignment="1">
      <alignment horizontal="center"/>
    </xf>
    <xf numFmtId="0" fontId="11" fillId="0" borderId="30" xfId="0" applyFont="1" applyBorder="1"/>
    <xf numFmtId="0" fontId="0" fillId="0" borderId="0" xfId="0"/>
    <xf numFmtId="0" fontId="10" fillId="0" borderId="20" xfId="0" applyFont="1" applyBorder="1" applyAlignment="1">
      <alignment horizontal="left"/>
    </xf>
    <xf numFmtId="0" fontId="11" fillId="0" borderId="10" xfId="0" applyFont="1" applyBorder="1"/>
    <xf numFmtId="0" fontId="10" fillId="0" borderId="22" xfId="0" applyFont="1" applyBorder="1" applyAlignment="1">
      <alignment horizontal="left"/>
    </xf>
    <xf numFmtId="0" fontId="11" fillId="0" borderId="4" xfId="0" applyFont="1" applyBorder="1"/>
    <xf numFmtId="0" fontId="12" fillId="0" borderId="51" xfId="0" applyFont="1" applyBorder="1" applyAlignment="1">
      <alignment horizontal="center"/>
    </xf>
    <xf numFmtId="0" fontId="11" fillId="0" borderId="52" xfId="0" applyFont="1" applyBorder="1"/>
    <xf numFmtId="0" fontId="11" fillId="0" borderId="53" xfId="0" applyFont="1" applyBorder="1"/>
    <xf numFmtId="0" fontId="14" fillId="0" borderId="46" xfId="0" applyFont="1" applyBorder="1" applyAlignment="1">
      <alignment horizontal="center"/>
    </xf>
    <xf numFmtId="0" fontId="11" fillId="0" borderId="46" xfId="0" applyFont="1" applyBorder="1"/>
    <xf numFmtId="0" fontId="14" fillId="0" borderId="49" xfId="0" applyFont="1" applyBorder="1" applyAlignment="1">
      <alignment horizontal="center"/>
    </xf>
    <xf numFmtId="0" fontId="11" fillId="0" borderId="49" xfId="0" applyFont="1" applyBorder="1"/>
    <xf numFmtId="0" fontId="16" fillId="0" borderId="33" xfId="0" applyFont="1" applyBorder="1" applyAlignment="1">
      <alignment horizontal="center"/>
    </xf>
    <xf numFmtId="0" fontId="11" fillId="0" borderId="34" xfId="0" applyFont="1" applyBorder="1"/>
    <xf numFmtId="0" fontId="8" fillId="0" borderId="31" xfId="0" applyFont="1" applyBorder="1" applyAlignment="1">
      <alignment horizontal="center" vertical="center"/>
    </xf>
    <xf numFmtId="0" fontId="11" fillId="0" borderId="32" xfId="0" applyFont="1" applyBorder="1"/>
    <xf numFmtId="0" fontId="11" fillId="0" borderId="20" xfId="0" applyFont="1" applyBorder="1"/>
    <xf numFmtId="0" fontId="11" fillId="0" borderId="39" xfId="0" applyFont="1" applyBorder="1"/>
    <xf numFmtId="0" fontId="8" fillId="0" borderId="36" xfId="0" applyFont="1" applyBorder="1" applyAlignment="1">
      <alignment horizontal="center" vertical="center"/>
    </xf>
    <xf numFmtId="0" fontId="11" fillId="0" borderId="21" xfId="0" applyFont="1" applyBorder="1"/>
    <xf numFmtId="165" fontId="17" fillId="0" borderId="37" xfId="0" applyNumberFormat="1" applyFont="1" applyBorder="1" applyAlignment="1">
      <alignment horizontal="center"/>
    </xf>
    <xf numFmtId="0" fontId="11" fillId="0" borderId="38" xfId="0" applyFont="1" applyBorder="1"/>
    <xf numFmtId="165" fontId="23" fillId="0" borderId="56" xfId="0" applyNumberFormat="1" applyFont="1" applyBorder="1" applyAlignment="1">
      <alignment horizontal="center"/>
    </xf>
    <xf numFmtId="0" fontId="11" fillId="0" borderId="54" xfId="0" applyFont="1" applyBorder="1"/>
    <xf numFmtId="0" fontId="21" fillId="0" borderId="33" xfId="0" applyFont="1" applyBorder="1" applyAlignment="1">
      <alignment horizontal="center"/>
    </xf>
    <xf numFmtId="0" fontId="11" fillId="0" borderId="35" xfId="0" applyFont="1" applyBorder="1"/>
    <xf numFmtId="165" fontId="23" fillId="0" borderId="31" xfId="0" applyNumberFormat="1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11</xdr:row>
      <xdr:rowOff>9525</xdr:rowOff>
    </xdr:from>
    <xdr:ext cx="3076575" cy="447675"/>
    <xdr:pic>
      <xdr:nvPicPr>
        <xdr:cNvPr id="2" name="image1.png">
          <a:extLst>
            <a:ext uri="{FF2B5EF4-FFF2-40B4-BE49-F238E27FC236}">
              <a16:creationId xmlns:a16="http://schemas.microsoft.com/office/drawing/2014/main" id="{2785B8B0-6193-42D3-9776-F6A34E83FE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0" y="2133600"/>
          <a:ext cx="3076575" cy="447675"/>
        </a:xfrm>
        <a:prstGeom prst="rect">
          <a:avLst/>
        </a:prstGeom>
        <a:noFill/>
      </xdr:spPr>
    </xdr:pic>
    <xdr:clientData fLocksWithSheet="0"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ACAE-5699-4FD9-BD52-95EABE9DEFC2}">
  <sheetPr>
    <pageSetUpPr fitToPage="1"/>
  </sheetPr>
  <dimension ref="A1:O113"/>
  <sheetViews>
    <sheetView tabSelected="1" workbookViewId="0">
      <selection activeCell="K22" sqref="K22"/>
    </sheetView>
  </sheetViews>
  <sheetFormatPr defaultRowHeight="12.75" x14ac:dyDescent="0.2"/>
  <cols>
    <col min="1" max="1" width="9" customWidth="1"/>
    <col min="2" max="2" width="9.6640625" customWidth="1"/>
    <col min="3" max="4" width="38.83203125" customWidth="1"/>
    <col min="5" max="5" width="10.5" customWidth="1"/>
    <col min="6" max="6" width="9.33203125" customWidth="1"/>
    <col min="7" max="7" width="11.1640625" customWidth="1"/>
    <col min="8" max="8" width="15.1640625" customWidth="1"/>
    <col min="9" max="9" width="13.33203125" bestFit="1" customWidth="1"/>
    <col min="10" max="10" width="14.5" bestFit="1" customWidth="1"/>
    <col min="11" max="11" width="15" bestFit="1" customWidth="1"/>
    <col min="12" max="12" width="10.5" customWidth="1"/>
    <col min="15" max="15" width="12.33203125" customWidth="1"/>
  </cols>
  <sheetData>
    <row r="1" spans="1:15" ht="25.15" customHeight="1" x14ac:dyDescent="0.2">
      <c r="A1" s="94" t="e" vm="1">
        <v>#VALUE!</v>
      </c>
      <c r="B1" s="95"/>
      <c r="C1" s="95"/>
      <c r="D1" s="95"/>
      <c r="E1" s="95"/>
      <c r="F1" s="95"/>
      <c r="G1" s="95"/>
      <c r="H1" s="95"/>
      <c r="I1" s="95"/>
      <c r="J1" s="95"/>
      <c r="K1" s="96"/>
    </row>
    <row r="2" spans="1:15" ht="19.899999999999999" customHeight="1" x14ac:dyDescent="0.2">
      <c r="A2" s="97"/>
      <c r="B2" s="98"/>
      <c r="C2" s="98"/>
      <c r="D2" s="98"/>
      <c r="E2" s="98"/>
      <c r="F2" s="98"/>
      <c r="G2" s="98"/>
      <c r="H2" s="98"/>
      <c r="I2" s="98"/>
      <c r="J2" s="98"/>
      <c r="K2" s="99"/>
    </row>
    <row r="3" spans="1:15" ht="18" customHeight="1" x14ac:dyDescent="0.2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2"/>
    </row>
    <row r="4" spans="1:15" ht="18" customHeight="1" x14ac:dyDescent="0.2">
      <c r="A4" s="103" t="s">
        <v>1</v>
      </c>
      <c r="B4" s="104"/>
      <c r="C4" s="104"/>
      <c r="D4" s="104"/>
      <c r="E4" s="104"/>
      <c r="F4" s="104"/>
      <c r="G4" s="104"/>
      <c r="H4" s="104"/>
      <c r="I4" s="104"/>
      <c r="J4" s="104"/>
      <c r="K4" s="105"/>
      <c r="L4" s="1"/>
    </row>
    <row r="5" spans="1:15" ht="18" customHeight="1" x14ac:dyDescent="0.2">
      <c r="A5" s="103" t="s">
        <v>40</v>
      </c>
      <c r="B5" s="104"/>
      <c r="C5" s="104"/>
      <c r="D5" s="104"/>
      <c r="E5" s="104"/>
      <c r="F5" s="104"/>
      <c r="G5" s="104"/>
      <c r="H5" s="104"/>
      <c r="I5" s="104"/>
      <c r="J5" s="104"/>
      <c r="K5" s="105"/>
      <c r="L5" s="1"/>
    </row>
    <row r="6" spans="1:15" ht="18" customHeight="1" x14ac:dyDescent="0.2">
      <c r="A6" s="103" t="s">
        <v>2</v>
      </c>
      <c r="B6" s="104"/>
      <c r="C6" s="104"/>
      <c r="D6" s="104"/>
      <c r="E6" s="104"/>
      <c r="F6" s="104"/>
      <c r="G6" s="104"/>
      <c r="H6" s="105"/>
      <c r="I6" s="103" t="s">
        <v>3</v>
      </c>
      <c r="J6" s="104"/>
      <c r="K6" s="105"/>
      <c r="L6" s="1"/>
    </row>
    <row r="7" spans="1:15" ht="18" customHeight="1" x14ac:dyDescent="0.2">
      <c r="A7" s="91" t="s">
        <v>21</v>
      </c>
      <c r="B7" s="92"/>
      <c r="C7" s="92"/>
      <c r="D7" s="92"/>
      <c r="E7" s="92"/>
      <c r="F7" s="92"/>
      <c r="G7" s="92"/>
      <c r="H7" s="92"/>
      <c r="I7" s="92"/>
      <c r="J7" s="92"/>
      <c r="K7" s="93"/>
      <c r="L7" s="1"/>
    </row>
    <row r="8" spans="1:15" ht="15" customHeight="1" x14ac:dyDescent="0.2">
      <c r="A8" s="108" t="s">
        <v>4</v>
      </c>
      <c r="B8" s="108" t="s">
        <v>31</v>
      </c>
      <c r="C8" s="110" t="s">
        <v>5</v>
      </c>
      <c r="D8" s="111"/>
      <c r="E8" s="108" t="s">
        <v>0</v>
      </c>
      <c r="F8" s="108" t="s">
        <v>6</v>
      </c>
      <c r="G8" s="91" t="s">
        <v>44</v>
      </c>
      <c r="H8" s="93"/>
      <c r="I8" s="91" t="s">
        <v>43</v>
      </c>
      <c r="J8" s="93"/>
      <c r="K8" s="114" t="s">
        <v>19</v>
      </c>
      <c r="L8" s="1"/>
    </row>
    <row r="9" spans="1:15" ht="25.5" customHeight="1" x14ac:dyDescent="0.2">
      <c r="A9" s="109"/>
      <c r="B9" s="109"/>
      <c r="C9" s="112"/>
      <c r="D9" s="113"/>
      <c r="E9" s="109"/>
      <c r="F9" s="109"/>
      <c r="G9" s="6" t="s">
        <v>7</v>
      </c>
      <c r="H9" s="6" t="s">
        <v>8</v>
      </c>
      <c r="I9" s="6" t="s">
        <v>7</v>
      </c>
      <c r="J9" s="7" t="s">
        <v>8</v>
      </c>
      <c r="K9" s="115"/>
      <c r="L9" s="1"/>
    </row>
    <row r="10" spans="1:15" ht="18" customHeight="1" x14ac:dyDescent="0.2">
      <c r="A10" s="20">
        <v>1</v>
      </c>
      <c r="B10" s="2"/>
      <c r="C10" s="116" t="s">
        <v>16</v>
      </c>
      <c r="D10" s="117"/>
      <c r="E10" s="117"/>
      <c r="F10" s="117"/>
      <c r="G10" s="117"/>
      <c r="H10" s="117"/>
      <c r="I10" s="117"/>
      <c r="J10" s="117"/>
      <c r="K10" s="118"/>
      <c r="L10" s="1"/>
    </row>
    <row r="11" spans="1:15" ht="18" customHeight="1" x14ac:dyDescent="0.2">
      <c r="A11" s="8" t="s">
        <v>32</v>
      </c>
      <c r="B11" s="2"/>
      <c r="C11" s="103" t="s">
        <v>24</v>
      </c>
      <c r="D11" s="104"/>
      <c r="E11" s="119"/>
      <c r="F11" s="119"/>
      <c r="G11" s="119"/>
      <c r="H11" s="119"/>
      <c r="I11" s="119"/>
      <c r="J11" s="119"/>
      <c r="K11" s="120"/>
      <c r="L11" s="1"/>
      <c r="O11" s="24"/>
    </row>
    <row r="12" spans="1:15" ht="26.25" customHeight="1" x14ac:dyDescent="0.2">
      <c r="A12" s="7" t="s">
        <v>9</v>
      </c>
      <c r="B12" s="13">
        <v>92265</v>
      </c>
      <c r="C12" s="121" t="s">
        <v>26</v>
      </c>
      <c r="D12" s="122"/>
      <c r="E12" s="25">
        <v>159.03</v>
      </c>
      <c r="F12" s="28" t="s">
        <v>17</v>
      </c>
      <c r="G12" s="81">
        <v>127.23</v>
      </c>
      <c r="H12" s="80">
        <f>ROUND(PRODUCT(E12,G12),4)</f>
        <v>20233.386900000001</v>
      </c>
      <c r="I12" s="80">
        <f>ROUND(G12*1.24,4)</f>
        <v>157.76519999999999</v>
      </c>
      <c r="J12" s="80">
        <f>ROUND(PRODUCT(E12,I12),4)</f>
        <v>25089.399799999999</v>
      </c>
      <c r="K12" s="25">
        <f>ROUND(J12,2)</f>
        <v>25089.4</v>
      </c>
      <c r="L12" s="1"/>
      <c r="M12" s="23"/>
      <c r="O12" s="23">
        <f>N12*1.24</f>
        <v>0</v>
      </c>
    </row>
    <row r="13" spans="1:15" ht="24.75" customHeight="1" x14ac:dyDescent="0.2">
      <c r="A13" s="7" t="s">
        <v>33</v>
      </c>
      <c r="B13" s="13">
        <v>92467</v>
      </c>
      <c r="C13" s="106" t="s">
        <v>27</v>
      </c>
      <c r="D13" s="107"/>
      <c r="E13" s="25">
        <v>159.03</v>
      </c>
      <c r="F13" s="28" t="s">
        <v>17</v>
      </c>
      <c r="G13" s="81">
        <v>96.86</v>
      </c>
      <c r="H13" s="80">
        <f t="shared" ref="H13:H17" si="0">ROUND(PRODUCT(E13,G13),4)</f>
        <v>15403.6458</v>
      </c>
      <c r="I13" s="80">
        <f t="shared" ref="I13:I17" si="1">ROUND(G13*1.24,4)</f>
        <v>120.10639999999999</v>
      </c>
      <c r="J13" s="80">
        <f t="shared" ref="J13:J17" si="2">ROUND(PRODUCT(E13,I13),4)</f>
        <v>19100.520799999998</v>
      </c>
      <c r="K13" s="25">
        <f t="shared" ref="K13:K17" si="3">ROUND(J13,2)</f>
        <v>19100.52</v>
      </c>
      <c r="L13" s="1"/>
      <c r="M13" s="23"/>
      <c r="O13" s="23"/>
    </row>
    <row r="14" spans="1:15" ht="26.25" customHeight="1" x14ac:dyDescent="0.2">
      <c r="A14" s="7" t="s">
        <v>34</v>
      </c>
      <c r="B14" s="17">
        <v>93957</v>
      </c>
      <c r="C14" s="121" t="s">
        <v>23</v>
      </c>
      <c r="D14" s="124"/>
      <c r="E14" s="25">
        <v>39</v>
      </c>
      <c r="F14" s="28" t="s">
        <v>11</v>
      </c>
      <c r="G14" s="81">
        <v>373.95</v>
      </c>
      <c r="H14" s="80">
        <f t="shared" si="0"/>
        <v>14584.05</v>
      </c>
      <c r="I14" s="80">
        <f t="shared" si="1"/>
        <v>463.69799999999998</v>
      </c>
      <c r="J14" s="80">
        <f t="shared" si="2"/>
        <v>18084.222000000002</v>
      </c>
      <c r="K14" s="25">
        <f t="shared" si="3"/>
        <v>18084.22</v>
      </c>
      <c r="L14" s="1"/>
      <c r="M14" s="23"/>
      <c r="O14" s="23"/>
    </row>
    <row r="15" spans="1:15" ht="22.5" customHeight="1" x14ac:dyDescent="0.2">
      <c r="A15" s="7" t="s">
        <v>35</v>
      </c>
      <c r="B15" s="9" t="s">
        <v>13</v>
      </c>
      <c r="C15" s="125" t="s">
        <v>14</v>
      </c>
      <c r="D15" s="126"/>
      <c r="E15" s="25">
        <v>15.3</v>
      </c>
      <c r="F15" s="28" t="s">
        <v>12</v>
      </c>
      <c r="G15" s="82">
        <v>1038.6324</v>
      </c>
      <c r="H15" s="80">
        <f t="shared" si="0"/>
        <v>15891.075699999999</v>
      </c>
      <c r="I15" s="80">
        <f t="shared" si="1"/>
        <v>1287.9041999999999</v>
      </c>
      <c r="J15" s="80">
        <f t="shared" si="2"/>
        <v>19704.934300000001</v>
      </c>
      <c r="K15" s="25">
        <f t="shared" si="3"/>
        <v>19704.93</v>
      </c>
      <c r="L15" s="1"/>
      <c r="O15" s="23">
        <f>N16*1.24</f>
        <v>0</v>
      </c>
    </row>
    <row r="16" spans="1:15" ht="37.5" customHeight="1" x14ac:dyDescent="0.2">
      <c r="A16" s="7" t="s">
        <v>36</v>
      </c>
      <c r="B16" s="13">
        <v>94966</v>
      </c>
      <c r="C16" s="121" t="s">
        <v>15</v>
      </c>
      <c r="D16" s="124"/>
      <c r="E16" s="25">
        <v>53.03</v>
      </c>
      <c r="F16" s="28" t="s">
        <v>12</v>
      </c>
      <c r="G16" s="81">
        <v>569.63</v>
      </c>
      <c r="H16" s="80">
        <f t="shared" si="0"/>
        <v>30207.478899999998</v>
      </c>
      <c r="I16" s="80">
        <f t="shared" si="1"/>
        <v>706.34119999999996</v>
      </c>
      <c r="J16" s="80">
        <f t="shared" si="2"/>
        <v>37457.273800000003</v>
      </c>
      <c r="K16" s="25">
        <f t="shared" si="3"/>
        <v>37457.269999999997</v>
      </c>
      <c r="L16" s="1"/>
      <c r="M16" s="23"/>
      <c r="O16" s="23"/>
    </row>
    <row r="17" spans="1:15" ht="27" customHeight="1" x14ac:dyDescent="0.2">
      <c r="A17" s="7" t="s">
        <v>37</v>
      </c>
      <c r="B17" s="13">
        <v>103670</v>
      </c>
      <c r="C17" s="106" t="s">
        <v>20</v>
      </c>
      <c r="D17" s="107"/>
      <c r="E17" s="25">
        <v>53.03</v>
      </c>
      <c r="F17" s="28" t="s">
        <v>12</v>
      </c>
      <c r="G17" s="81">
        <v>285.70999999999998</v>
      </c>
      <c r="H17" s="80">
        <f t="shared" si="0"/>
        <v>15151.201300000001</v>
      </c>
      <c r="I17" s="80">
        <f t="shared" si="1"/>
        <v>354.28039999999999</v>
      </c>
      <c r="J17" s="80">
        <f t="shared" si="2"/>
        <v>18787.489600000001</v>
      </c>
      <c r="K17" s="25">
        <f t="shared" si="3"/>
        <v>18787.490000000002</v>
      </c>
      <c r="L17" s="1"/>
      <c r="M17" s="23"/>
      <c r="O17" s="23"/>
    </row>
    <row r="18" spans="1:15" ht="18" customHeight="1" x14ac:dyDescent="0.2">
      <c r="A18" s="127" t="s">
        <v>22</v>
      </c>
      <c r="B18" s="128"/>
      <c r="C18" s="128"/>
      <c r="D18" s="128"/>
      <c r="E18" s="129"/>
      <c r="F18" s="129"/>
      <c r="G18" s="130"/>
      <c r="H18" s="84">
        <f>ROUND(SUM(H12:H17),4)</f>
        <v>111470.8386</v>
      </c>
      <c r="I18" s="27"/>
      <c r="J18" s="26"/>
      <c r="K18" s="26">
        <f>SUM(K12:K17)</f>
        <v>138223.82999999999</v>
      </c>
      <c r="L18" s="1"/>
      <c r="O18" s="23">
        <v>1038.6324</v>
      </c>
    </row>
    <row r="19" spans="1:15" ht="18" customHeight="1" x14ac:dyDescent="0.2">
      <c r="A19" s="8" t="s">
        <v>38</v>
      </c>
      <c r="B19" s="2"/>
      <c r="C19" s="103" t="s">
        <v>25</v>
      </c>
      <c r="D19" s="104"/>
      <c r="E19" s="104"/>
      <c r="F19" s="104"/>
      <c r="G19" s="104"/>
      <c r="H19" s="104"/>
      <c r="I19" s="104"/>
      <c r="J19" s="104"/>
      <c r="K19" s="105"/>
      <c r="L19" s="1"/>
      <c r="O19" s="23"/>
    </row>
    <row r="20" spans="1:15" ht="40.15" customHeight="1" x14ac:dyDescent="0.2">
      <c r="A20" s="7" t="s">
        <v>10</v>
      </c>
      <c r="B20" s="16">
        <v>99855</v>
      </c>
      <c r="C20" s="106" t="s">
        <v>28</v>
      </c>
      <c r="D20" s="131"/>
      <c r="E20" s="14">
        <f>174</f>
        <v>174</v>
      </c>
      <c r="F20" s="7" t="s">
        <v>11</v>
      </c>
      <c r="G20" s="83">
        <v>107.7</v>
      </c>
      <c r="H20" s="79">
        <f>ROUND(PRODUCT(E20,G20),4)</f>
        <v>18739.8</v>
      </c>
      <c r="I20" s="79">
        <f>ROUND(G20*1.24,4)</f>
        <v>133.548</v>
      </c>
      <c r="J20" s="14">
        <f>ROUND(PRODUCT(E20,I20),4)</f>
        <v>23237.351999999999</v>
      </c>
      <c r="K20" s="14">
        <f>ROUND(J20,2)</f>
        <v>23237.35</v>
      </c>
      <c r="L20" s="1"/>
      <c r="M20" s="23"/>
      <c r="O20" s="23"/>
    </row>
    <row r="21" spans="1:15" ht="16.5" customHeight="1" x14ac:dyDescent="0.2">
      <c r="A21" s="91" t="s">
        <v>39</v>
      </c>
      <c r="B21" s="92"/>
      <c r="C21" s="92"/>
      <c r="D21" s="92"/>
      <c r="E21" s="92"/>
      <c r="F21" s="92"/>
      <c r="G21" s="93"/>
      <c r="H21" s="85">
        <f>H20</f>
        <v>18739.8</v>
      </c>
      <c r="I21" s="2"/>
      <c r="J21" s="15"/>
      <c r="K21" s="15">
        <f>K20</f>
        <v>23237.35</v>
      </c>
      <c r="L21" s="1"/>
    </row>
    <row r="22" spans="1:15" ht="18" customHeight="1" x14ac:dyDescent="0.2">
      <c r="A22" s="91" t="s">
        <v>18</v>
      </c>
      <c r="B22" s="92"/>
      <c r="C22" s="92"/>
      <c r="D22" s="92"/>
      <c r="E22" s="92"/>
      <c r="F22" s="92"/>
      <c r="G22" s="93"/>
      <c r="H22" s="85">
        <f>SUM(H18+H21)</f>
        <v>130210.63860000001</v>
      </c>
      <c r="I22" s="2"/>
      <c r="J22" s="15"/>
      <c r="K22" s="15">
        <f>SUM(K18+K21)</f>
        <v>161461.18</v>
      </c>
      <c r="L22" s="1"/>
    </row>
    <row r="23" spans="1:15" ht="18" customHeight="1" x14ac:dyDescent="0.2">
      <c r="A23" s="132" t="s">
        <v>64</v>
      </c>
      <c r="B23" s="132"/>
      <c r="C23" s="132"/>
      <c r="D23" s="132"/>
      <c r="E23" s="132"/>
      <c r="F23" s="132"/>
      <c r="G23" s="132"/>
      <c r="H23" s="132"/>
      <c r="I23" s="10"/>
      <c r="J23" s="10"/>
      <c r="K23" s="10"/>
      <c r="L23" s="1"/>
    </row>
    <row r="24" spans="1:15" ht="28.15" customHeight="1" x14ac:dyDescent="0.2">
      <c r="A24" s="12"/>
      <c r="B24" s="12"/>
      <c r="C24" s="12"/>
      <c r="F24" s="12"/>
      <c r="G24" s="12"/>
      <c r="H24" s="133" t="s">
        <v>86</v>
      </c>
      <c r="I24" s="133"/>
      <c r="J24" s="133"/>
      <c r="K24" s="133"/>
      <c r="L24" s="1"/>
    </row>
    <row r="25" spans="1:15" ht="15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"/>
    </row>
    <row r="26" spans="1:15" ht="15" customHeight="1" x14ac:dyDescent="0.2">
      <c r="B26" s="123" t="s">
        <v>30</v>
      </c>
      <c r="C26" s="123"/>
      <c r="H26" s="21" t="s">
        <v>30</v>
      </c>
      <c r="I26" s="21"/>
      <c r="L26" s="1"/>
      <c r="M26" s="23"/>
    </row>
    <row r="27" spans="1:15" ht="15" x14ac:dyDescent="0.2">
      <c r="B27" s="123" t="s">
        <v>29</v>
      </c>
      <c r="C27" s="123"/>
      <c r="G27" s="123" t="s">
        <v>41</v>
      </c>
      <c r="H27" s="123"/>
      <c r="I27" s="123"/>
      <c r="J27" s="123"/>
      <c r="K27" s="123"/>
      <c r="L27" s="1"/>
    </row>
    <row r="28" spans="1:15" ht="15" x14ac:dyDescent="0.2">
      <c r="B28" s="123" t="s">
        <v>65</v>
      </c>
      <c r="C28" s="123"/>
      <c r="H28" s="123" t="s">
        <v>42</v>
      </c>
      <c r="I28" s="123"/>
      <c r="J28" s="123"/>
      <c r="L28" s="1"/>
    </row>
    <row r="29" spans="1:15" ht="15" x14ac:dyDescent="0.2">
      <c r="B29" s="22"/>
      <c r="C29" s="22"/>
      <c r="H29" s="22"/>
      <c r="I29" s="22"/>
      <c r="J29" s="22"/>
      <c r="L29" s="1"/>
    </row>
    <row r="30" spans="1:15" ht="15" x14ac:dyDescent="0.2">
      <c r="B30" s="22"/>
      <c r="C30" s="22"/>
      <c r="H30" s="22"/>
      <c r="I30" s="22"/>
      <c r="J30" s="22"/>
      <c r="L30" s="1"/>
    </row>
    <row r="31" spans="1:15" ht="27.75" customHeight="1" x14ac:dyDescent="0.2">
      <c r="A31" s="135" t="s">
        <v>52</v>
      </c>
      <c r="B31" s="135"/>
      <c r="C31" s="135" t="s">
        <v>53</v>
      </c>
      <c r="D31" s="135"/>
      <c r="E31" s="29" t="s">
        <v>59</v>
      </c>
      <c r="F31" s="29" t="s">
        <v>0</v>
      </c>
      <c r="G31" s="29" t="s">
        <v>57</v>
      </c>
      <c r="H31" s="29" t="s">
        <v>61</v>
      </c>
      <c r="I31" s="1"/>
      <c r="J31" s="22"/>
      <c r="L31" s="1"/>
    </row>
    <row r="32" spans="1:15" ht="28.15" customHeight="1" x14ac:dyDescent="0.2">
      <c r="A32" s="136" t="s">
        <v>13</v>
      </c>
      <c r="B32" s="136"/>
      <c r="C32" s="136" t="s">
        <v>14</v>
      </c>
      <c r="D32" s="136"/>
      <c r="E32" s="30" t="s">
        <v>12</v>
      </c>
      <c r="F32" s="30">
        <v>15.3</v>
      </c>
      <c r="G32" s="30" t="s">
        <v>60</v>
      </c>
      <c r="H32" s="31">
        <v>45778</v>
      </c>
      <c r="I32" s="1"/>
      <c r="L32" s="1"/>
    </row>
    <row r="33" spans="1:12" ht="32.25" customHeight="1" x14ac:dyDescent="0.2">
      <c r="A33" s="29" t="s">
        <v>57</v>
      </c>
      <c r="B33" s="32" t="s">
        <v>52</v>
      </c>
      <c r="C33" s="134" t="s">
        <v>58</v>
      </c>
      <c r="D33" s="134"/>
      <c r="E33" s="29" t="s">
        <v>54</v>
      </c>
      <c r="F33" s="29" t="s">
        <v>0</v>
      </c>
      <c r="G33" s="34" t="s">
        <v>6</v>
      </c>
      <c r="H33" s="33" t="s">
        <v>56</v>
      </c>
      <c r="I33" s="33" t="s">
        <v>55</v>
      </c>
      <c r="L33" s="1"/>
    </row>
    <row r="34" spans="1:12" ht="13.5" customHeight="1" x14ac:dyDescent="0.2">
      <c r="A34" s="35" t="s">
        <v>60</v>
      </c>
      <c r="B34" s="29">
        <v>43055</v>
      </c>
      <c r="C34" s="134" t="s">
        <v>50</v>
      </c>
      <c r="D34" s="134"/>
      <c r="E34" s="36">
        <v>1</v>
      </c>
      <c r="F34" s="29">
        <v>710</v>
      </c>
      <c r="G34" s="29" t="s">
        <v>62</v>
      </c>
      <c r="H34" s="29">
        <v>7.87</v>
      </c>
      <c r="I34" s="37">
        <f>H34*E34*F34</f>
        <v>5587.7</v>
      </c>
      <c r="L34" s="1"/>
    </row>
    <row r="35" spans="1:12" ht="15.75" customHeight="1" x14ac:dyDescent="0.2">
      <c r="A35" s="35" t="s">
        <v>60</v>
      </c>
      <c r="B35" s="29">
        <v>43062</v>
      </c>
      <c r="C35" s="134" t="s">
        <v>49</v>
      </c>
      <c r="D35" s="134"/>
      <c r="E35" s="36">
        <v>1.2112676</v>
      </c>
      <c r="F35" s="36">
        <v>195</v>
      </c>
      <c r="G35" s="29" t="s">
        <v>62</v>
      </c>
      <c r="H35" s="29">
        <v>9.5299999999999994</v>
      </c>
      <c r="I35" s="37">
        <f t="shared" ref="I35:I40" si="4">H35*E35*F35</f>
        <v>2250.9591444599996</v>
      </c>
      <c r="L35" s="1"/>
    </row>
    <row r="36" spans="1:12" ht="28.5" customHeight="1" x14ac:dyDescent="0.2">
      <c r="A36" s="35" t="s">
        <v>60</v>
      </c>
      <c r="B36" s="29">
        <v>39017</v>
      </c>
      <c r="C36" s="134" t="s">
        <v>45</v>
      </c>
      <c r="D36" s="134"/>
      <c r="E36" s="36">
        <v>0.36699999999999999</v>
      </c>
      <c r="F36" s="36">
        <v>905</v>
      </c>
      <c r="G36" s="29" t="s">
        <v>6</v>
      </c>
      <c r="H36" s="29">
        <v>0.15</v>
      </c>
      <c r="I36" s="37">
        <f t="shared" si="4"/>
        <v>49.820249999999994</v>
      </c>
      <c r="L36" s="1"/>
    </row>
    <row r="37" spans="1:12" ht="12.75" customHeight="1" x14ac:dyDescent="0.2">
      <c r="A37" s="35" t="s">
        <v>60</v>
      </c>
      <c r="B37" s="29">
        <v>43132</v>
      </c>
      <c r="C37" s="134" t="s">
        <v>46</v>
      </c>
      <c r="D37" s="134"/>
      <c r="E37" s="36">
        <v>2.5000000000000001E-2</v>
      </c>
      <c r="F37" s="36">
        <v>905</v>
      </c>
      <c r="G37" s="29" t="s">
        <v>62</v>
      </c>
      <c r="H37" s="29">
        <v>21.42</v>
      </c>
      <c r="I37" s="37">
        <f t="shared" si="4"/>
        <v>484.62750000000005</v>
      </c>
      <c r="L37" s="1"/>
    </row>
    <row r="38" spans="1:12" x14ac:dyDescent="0.2">
      <c r="A38" s="35" t="s">
        <v>60</v>
      </c>
      <c r="B38" s="29">
        <v>88238</v>
      </c>
      <c r="C38" s="135" t="s">
        <v>47</v>
      </c>
      <c r="D38" s="135"/>
      <c r="E38" s="36">
        <v>7.6E-3</v>
      </c>
      <c r="F38" s="36">
        <v>905</v>
      </c>
      <c r="G38" s="29" t="s">
        <v>63</v>
      </c>
      <c r="H38" s="29">
        <v>22.52</v>
      </c>
      <c r="I38" s="37">
        <f t="shared" si="4"/>
        <v>154.89256</v>
      </c>
      <c r="L38" s="1"/>
    </row>
    <row r="39" spans="1:12" x14ac:dyDescent="0.2">
      <c r="A39" s="35" t="s">
        <v>60</v>
      </c>
      <c r="B39" s="29">
        <v>88245</v>
      </c>
      <c r="C39" s="135" t="s">
        <v>48</v>
      </c>
      <c r="D39" s="135"/>
      <c r="E39" s="36">
        <v>4.6399999999999997E-2</v>
      </c>
      <c r="F39" s="36">
        <v>905</v>
      </c>
      <c r="G39" s="29" t="s">
        <v>63</v>
      </c>
      <c r="H39" s="29">
        <v>25.54</v>
      </c>
      <c r="I39" s="37">
        <f t="shared" si="4"/>
        <v>1072.47568</v>
      </c>
      <c r="L39" s="1"/>
    </row>
    <row r="40" spans="1:12" x14ac:dyDescent="0.2">
      <c r="A40" s="35" t="s">
        <v>60</v>
      </c>
      <c r="B40" s="29">
        <v>92804</v>
      </c>
      <c r="C40" s="135" t="s">
        <v>51</v>
      </c>
      <c r="D40" s="135"/>
      <c r="E40" s="36">
        <v>1</v>
      </c>
      <c r="F40" s="36">
        <v>710</v>
      </c>
      <c r="G40" s="29" t="s">
        <v>62</v>
      </c>
      <c r="H40" s="29">
        <v>8.86</v>
      </c>
      <c r="I40" s="37">
        <f t="shared" si="4"/>
        <v>6290.5999999999995</v>
      </c>
      <c r="L40" s="1"/>
    </row>
    <row r="41" spans="1:12" ht="18" customHeight="1" x14ac:dyDescent="0.2">
      <c r="A41" s="1"/>
      <c r="B41" s="1"/>
      <c r="C41" s="1"/>
      <c r="D41" s="1"/>
      <c r="E41" s="1"/>
      <c r="F41" s="1"/>
      <c r="H41" s="29" t="s">
        <v>8</v>
      </c>
      <c r="I41" s="37">
        <f>SUM(I34:I40)</f>
        <v>15891.075134459999</v>
      </c>
      <c r="L41" s="1"/>
    </row>
    <row r="42" spans="1:12" ht="18" customHeight="1" x14ac:dyDescent="0.2">
      <c r="A42" s="1"/>
      <c r="B42" s="1"/>
      <c r="E42" s="1"/>
      <c r="F42" s="1"/>
      <c r="G42" s="1"/>
      <c r="H42" s="1"/>
      <c r="I42" s="1"/>
      <c r="L42" s="1"/>
    </row>
    <row r="43" spans="1:12" ht="18" customHeight="1" x14ac:dyDescent="0.2">
      <c r="L43" s="1"/>
    </row>
    <row r="44" spans="1:12" ht="18" customHeight="1" x14ac:dyDescent="0.2">
      <c r="C44" s="123" t="s">
        <v>30</v>
      </c>
      <c r="D44" s="123"/>
      <c r="G44" s="21" t="s">
        <v>30</v>
      </c>
      <c r="H44" s="21"/>
      <c r="L44" s="1"/>
    </row>
    <row r="45" spans="1:12" ht="28.15" customHeight="1" x14ac:dyDescent="0.2">
      <c r="C45" s="123" t="s">
        <v>29</v>
      </c>
      <c r="D45" s="123"/>
      <c r="F45" s="123" t="s">
        <v>41</v>
      </c>
      <c r="G45" s="123"/>
      <c r="H45" s="123"/>
      <c r="I45" s="123"/>
      <c r="J45" s="123"/>
      <c r="L45" s="1"/>
    </row>
    <row r="46" spans="1:12" ht="40.15" customHeight="1" x14ac:dyDescent="0.2">
      <c r="C46" s="123" t="s">
        <v>65</v>
      </c>
      <c r="D46" s="123"/>
      <c r="G46" s="123" t="s">
        <v>42</v>
      </c>
      <c r="H46" s="123"/>
      <c r="I46" s="123"/>
      <c r="L46" s="1"/>
    </row>
    <row r="47" spans="1:12" ht="18" customHeight="1" x14ac:dyDescent="0.2">
      <c r="L47" s="1"/>
    </row>
    <row r="48" spans="1:12" ht="28.15" customHeight="1" x14ac:dyDescent="0.2">
      <c r="L48" s="1"/>
    </row>
    <row r="49" spans="12:12" ht="28.15" customHeight="1" x14ac:dyDescent="0.2">
      <c r="L49" s="1"/>
    </row>
    <row r="50" spans="12:12" ht="40.15" customHeight="1" x14ac:dyDescent="0.2">
      <c r="L50" s="1"/>
    </row>
    <row r="51" spans="12:12" ht="28.15" customHeight="1" x14ac:dyDescent="0.2">
      <c r="L51" s="1"/>
    </row>
    <row r="52" spans="12:12" ht="28.15" customHeight="1" x14ac:dyDescent="0.2">
      <c r="L52" s="1"/>
    </row>
    <row r="53" spans="12:12" ht="18" customHeight="1" x14ac:dyDescent="0.2">
      <c r="L53" s="1"/>
    </row>
    <row r="54" spans="12:12" ht="18" customHeight="1" x14ac:dyDescent="0.2">
      <c r="L54" s="1"/>
    </row>
    <row r="55" spans="12:12" ht="28.15" customHeight="1" x14ac:dyDescent="0.2">
      <c r="L55" s="1"/>
    </row>
    <row r="56" spans="12:12" ht="40.15" customHeight="1" x14ac:dyDescent="0.2">
      <c r="L56" s="1"/>
    </row>
    <row r="57" spans="12:12" ht="40.15" customHeight="1" x14ac:dyDescent="0.2">
      <c r="L57" s="1"/>
    </row>
    <row r="58" spans="12:12" ht="18" customHeight="1" x14ac:dyDescent="0.2">
      <c r="L58" s="1"/>
    </row>
    <row r="59" spans="12:12" ht="28.15" customHeight="1" x14ac:dyDescent="0.2">
      <c r="L59" s="1"/>
    </row>
    <row r="60" spans="12:12" ht="28.15" customHeight="1" x14ac:dyDescent="0.2">
      <c r="L60" s="1"/>
    </row>
    <row r="61" spans="12:12" ht="40.15" customHeight="1" x14ac:dyDescent="0.2">
      <c r="L61" s="1"/>
    </row>
    <row r="62" spans="12:12" ht="28.15" customHeight="1" x14ac:dyDescent="0.2">
      <c r="L62" s="1"/>
    </row>
    <row r="63" spans="12:12" ht="28.15" customHeight="1" x14ac:dyDescent="0.2">
      <c r="L63" s="1"/>
    </row>
    <row r="64" spans="12:12" ht="18" customHeight="1" x14ac:dyDescent="0.2">
      <c r="L64" s="1"/>
    </row>
    <row r="65" spans="12:12" ht="18" customHeight="1" x14ac:dyDescent="0.2">
      <c r="L65" s="1"/>
    </row>
    <row r="66" spans="12:12" ht="18" customHeight="1" x14ac:dyDescent="0.2">
      <c r="L66" s="1"/>
    </row>
    <row r="67" spans="12:12" ht="18" customHeight="1" x14ac:dyDescent="0.2">
      <c r="L67" s="1"/>
    </row>
    <row r="68" spans="12:12" ht="18" customHeight="1" x14ac:dyDescent="0.2">
      <c r="L68" s="1"/>
    </row>
    <row r="69" spans="12:12" ht="40.15" customHeight="1" x14ac:dyDescent="0.2">
      <c r="L69" s="1"/>
    </row>
    <row r="70" spans="12:12" ht="28.15" customHeight="1" x14ac:dyDescent="0.2">
      <c r="L70" s="1"/>
    </row>
    <row r="71" spans="12:12" ht="28.15" customHeight="1" x14ac:dyDescent="0.2">
      <c r="L71" s="1"/>
    </row>
    <row r="72" spans="12:12" ht="18" customHeight="1" x14ac:dyDescent="0.2">
      <c r="L72" s="1"/>
    </row>
    <row r="73" spans="12:12" ht="18" customHeight="1" x14ac:dyDescent="0.2">
      <c r="L73" s="1"/>
    </row>
    <row r="74" spans="12:12" ht="18" customHeight="1" x14ac:dyDescent="0.2">
      <c r="L74" s="1"/>
    </row>
    <row r="75" spans="12:12" ht="28.15" customHeight="1" x14ac:dyDescent="0.2">
      <c r="L75" s="1"/>
    </row>
    <row r="76" spans="12:12" ht="28.15" customHeight="1" x14ac:dyDescent="0.2">
      <c r="L76" s="1"/>
    </row>
    <row r="77" spans="12:12" ht="18" customHeight="1" x14ac:dyDescent="0.2">
      <c r="L77" s="1"/>
    </row>
    <row r="78" spans="12:12" ht="18" customHeight="1" x14ac:dyDescent="0.2">
      <c r="L78" s="1"/>
    </row>
    <row r="79" spans="12:12" ht="28.15" customHeight="1" x14ac:dyDescent="0.2">
      <c r="L79" s="1"/>
    </row>
    <row r="80" spans="12:12" ht="40.15" customHeight="1" x14ac:dyDescent="0.2">
      <c r="L80" s="1"/>
    </row>
    <row r="81" spans="12:12" ht="18" customHeight="1" x14ac:dyDescent="0.2">
      <c r="L81" s="1"/>
    </row>
    <row r="82" spans="12:12" ht="28.15" customHeight="1" x14ac:dyDescent="0.2">
      <c r="L82" s="1"/>
    </row>
    <row r="83" spans="12:12" ht="28.15" customHeight="1" x14ac:dyDescent="0.2">
      <c r="L83" s="1"/>
    </row>
    <row r="84" spans="12:12" ht="40.15" customHeight="1" x14ac:dyDescent="0.2">
      <c r="L84" s="1"/>
    </row>
    <row r="85" spans="12:12" ht="28.15" customHeight="1" x14ac:dyDescent="0.2">
      <c r="L85" s="1"/>
    </row>
    <row r="86" spans="12:12" ht="28.15" customHeight="1" x14ac:dyDescent="0.2">
      <c r="L86" s="1"/>
    </row>
    <row r="87" spans="12:12" ht="18" customHeight="1" x14ac:dyDescent="0.2">
      <c r="L87" s="1"/>
    </row>
    <row r="88" spans="12:12" ht="18" customHeight="1" x14ac:dyDescent="0.2">
      <c r="L88" s="1"/>
    </row>
    <row r="89" spans="12:12" ht="28.15" customHeight="1" x14ac:dyDescent="0.2">
      <c r="L89" s="1"/>
    </row>
    <row r="90" spans="12:12" ht="40.15" customHeight="1" x14ac:dyDescent="0.2">
      <c r="L90" s="1"/>
    </row>
    <row r="91" spans="12:12" ht="18" customHeight="1" x14ac:dyDescent="0.2">
      <c r="L91" s="1"/>
    </row>
    <row r="92" spans="12:12" ht="28.15" customHeight="1" x14ac:dyDescent="0.2">
      <c r="L92" s="1"/>
    </row>
    <row r="93" spans="12:12" ht="28.15" customHeight="1" x14ac:dyDescent="0.2">
      <c r="L93" s="1"/>
    </row>
    <row r="94" spans="12:12" ht="40.15" customHeight="1" x14ac:dyDescent="0.2">
      <c r="L94" s="1"/>
    </row>
    <row r="95" spans="12:12" ht="28.15" customHeight="1" x14ac:dyDescent="0.2">
      <c r="L95" s="1"/>
    </row>
    <row r="96" spans="12:12" ht="28.15" customHeight="1" x14ac:dyDescent="0.2">
      <c r="L96" s="1"/>
    </row>
    <row r="97" spans="12:12" ht="18" customHeight="1" x14ac:dyDescent="0.2">
      <c r="L97" s="1"/>
    </row>
    <row r="98" spans="12:12" ht="18" customHeight="1" x14ac:dyDescent="0.2">
      <c r="L98" s="3"/>
    </row>
    <row r="99" spans="12:12" ht="28.15" customHeight="1" x14ac:dyDescent="0.2">
      <c r="L99" s="4"/>
    </row>
    <row r="100" spans="12:12" ht="40.15" customHeight="1" x14ac:dyDescent="0.2">
      <c r="L100" s="5"/>
    </row>
    <row r="101" spans="12:12" ht="18" customHeight="1" x14ac:dyDescent="0.2">
      <c r="L101" s="3"/>
    </row>
    <row r="102" spans="12:12" ht="28.15" customHeight="1" x14ac:dyDescent="0.2">
      <c r="L102" s="5"/>
    </row>
    <row r="103" spans="12:12" ht="28.15" customHeight="1" x14ac:dyDescent="0.2">
      <c r="L103" s="4"/>
    </row>
    <row r="104" spans="12:12" ht="40.15" customHeight="1" x14ac:dyDescent="0.2">
      <c r="L104" s="5"/>
    </row>
    <row r="105" spans="12:12" ht="28.15" customHeight="1" x14ac:dyDescent="0.2">
      <c r="L105" s="4"/>
    </row>
    <row r="106" spans="12:12" ht="28.15" customHeight="1" x14ac:dyDescent="0.2">
      <c r="L106" s="4"/>
    </row>
    <row r="107" spans="12:12" ht="18" customHeight="1" x14ac:dyDescent="0.2">
      <c r="L107" s="3"/>
    </row>
    <row r="108" spans="12:12" ht="18" customHeight="1" x14ac:dyDescent="0.2">
      <c r="L108" s="3"/>
    </row>
    <row r="109" spans="12:12" ht="18" customHeight="1" x14ac:dyDescent="0.2">
      <c r="L109" s="10"/>
    </row>
    <row r="110" spans="12:12" ht="18" customHeight="1" x14ac:dyDescent="0.2">
      <c r="L110" s="11"/>
    </row>
    <row r="111" spans="12:12" ht="18" customHeight="1" x14ac:dyDescent="0.2">
      <c r="L111" s="12"/>
    </row>
    <row r="112" spans="12:12" ht="12.75" customHeight="1" x14ac:dyDescent="0.2">
      <c r="L112" s="18"/>
    </row>
    <row r="113" spans="12:12" ht="18" customHeight="1" x14ac:dyDescent="0.2">
      <c r="L113" s="19"/>
    </row>
  </sheetData>
  <mergeCells count="51">
    <mergeCell ref="F45:J45"/>
    <mergeCell ref="C46:D46"/>
    <mergeCell ref="G46:I46"/>
    <mergeCell ref="C37:D37"/>
    <mergeCell ref="C38:D38"/>
    <mergeCell ref="C39:D39"/>
    <mergeCell ref="C40:D40"/>
    <mergeCell ref="C44:D44"/>
    <mergeCell ref="C45:D45"/>
    <mergeCell ref="C36:D36"/>
    <mergeCell ref="B27:C27"/>
    <mergeCell ref="G27:K27"/>
    <mergeCell ref="B28:C28"/>
    <mergeCell ref="H28:J28"/>
    <mergeCell ref="A31:B31"/>
    <mergeCell ref="C31:D31"/>
    <mergeCell ref="A32:B32"/>
    <mergeCell ref="C32:D32"/>
    <mergeCell ref="C33:D33"/>
    <mergeCell ref="C34:D34"/>
    <mergeCell ref="C35:D35"/>
    <mergeCell ref="B26:C26"/>
    <mergeCell ref="C14:D14"/>
    <mergeCell ref="C15:D15"/>
    <mergeCell ref="C16:D16"/>
    <mergeCell ref="C17:D17"/>
    <mergeCell ref="A18:G18"/>
    <mergeCell ref="C19:K19"/>
    <mergeCell ref="C20:D20"/>
    <mergeCell ref="A21:G21"/>
    <mergeCell ref="A22:G22"/>
    <mergeCell ref="A23:H23"/>
    <mergeCell ref="H24:K24"/>
    <mergeCell ref="I8:J8"/>
    <mergeCell ref="K8:K9"/>
    <mergeCell ref="C10:K10"/>
    <mergeCell ref="C11:K11"/>
    <mergeCell ref="C12:D12"/>
    <mergeCell ref="F8:F9"/>
    <mergeCell ref="G8:H8"/>
    <mergeCell ref="C13:D13"/>
    <mergeCell ref="A8:A9"/>
    <mergeCell ref="B8:B9"/>
    <mergeCell ref="C8:D9"/>
    <mergeCell ref="E8:E9"/>
    <mergeCell ref="A7:K7"/>
    <mergeCell ref="A1:K3"/>
    <mergeCell ref="A4:K4"/>
    <mergeCell ref="A5:K5"/>
    <mergeCell ref="A6:H6"/>
    <mergeCell ref="I6:K6"/>
  </mergeCells>
  <pageMargins left="0.23622047244094491" right="0.23622047244094491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98ED-7CC1-49C3-8C87-CFF224DD02B2}">
  <dimension ref="A1:D14"/>
  <sheetViews>
    <sheetView workbookViewId="0">
      <selection activeCell="A12" sqref="A1:D14"/>
    </sheetView>
  </sheetViews>
  <sheetFormatPr defaultRowHeight="12.75" x14ac:dyDescent="0.2"/>
  <cols>
    <col min="1" max="1" width="20.83203125" customWidth="1"/>
    <col min="2" max="2" width="35.1640625" customWidth="1"/>
    <col min="3" max="3" width="7" bestFit="1" customWidth="1"/>
    <col min="4" max="4" width="9.5" customWidth="1"/>
  </cols>
  <sheetData>
    <row r="1" spans="1:4" ht="15.75" thickBot="1" x14ac:dyDescent="0.3">
      <c r="A1" s="142" t="s">
        <v>66</v>
      </c>
      <c r="B1" s="144"/>
      <c r="C1" s="38" t="s">
        <v>67</v>
      </c>
      <c r="D1" s="39" t="s">
        <v>68</v>
      </c>
    </row>
    <row r="2" spans="1:4" ht="15" x14ac:dyDescent="0.25">
      <c r="A2" s="148" t="s">
        <v>69</v>
      </c>
      <c r="B2" s="149"/>
      <c r="C2" s="40" t="s">
        <v>70</v>
      </c>
      <c r="D2" s="41">
        <v>3.9949999999999999E-2</v>
      </c>
    </row>
    <row r="3" spans="1:4" ht="15" x14ac:dyDescent="0.25">
      <c r="A3" s="150" t="s">
        <v>71</v>
      </c>
      <c r="B3" s="151"/>
      <c r="C3" s="42" t="s">
        <v>72</v>
      </c>
      <c r="D3" s="43">
        <v>4.0000000000000001E-3</v>
      </c>
    </row>
    <row r="4" spans="1:4" ht="15" x14ac:dyDescent="0.25">
      <c r="A4" s="150" t="s">
        <v>73</v>
      </c>
      <c r="B4" s="151"/>
      <c r="C4" s="42" t="s">
        <v>74</v>
      </c>
      <c r="D4" s="43">
        <v>6.6E-3</v>
      </c>
    </row>
    <row r="5" spans="1:4" ht="15" x14ac:dyDescent="0.25">
      <c r="A5" s="150" t="s">
        <v>75</v>
      </c>
      <c r="B5" s="151"/>
      <c r="C5" s="42" t="s">
        <v>76</v>
      </c>
      <c r="D5" s="43">
        <v>1.11E-2</v>
      </c>
    </row>
    <row r="6" spans="1:4" ht="15" x14ac:dyDescent="0.25">
      <c r="A6" s="150" t="s">
        <v>77</v>
      </c>
      <c r="B6" s="151"/>
      <c r="C6" s="42" t="s">
        <v>78</v>
      </c>
      <c r="D6" s="43">
        <v>6.6400000000000001E-2</v>
      </c>
    </row>
    <row r="7" spans="1:4" ht="15" x14ac:dyDescent="0.25">
      <c r="A7" s="137" t="s">
        <v>79</v>
      </c>
      <c r="B7" s="44" t="s">
        <v>80</v>
      </c>
      <c r="C7" s="139" t="s">
        <v>81</v>
      </c>
      <c r="D7" s="43">
        <v>6.4999999999999997E-3</v>
      </c>
    </row>
    <row r="8" spans="1:4" ht="15" x14ac:dyDescent="0.25">
      <c r="A8" s="138"/>
      <c r="B8" s="44" t="s">
        <v>82</v>
      </c>
      <c r="C8" s="140"/>
      <c r="D8" s="43">
        <v>0.03</v>
      </c>
    </row>
    <row r="9" spans="1:4" ht="15" x14ac:dyDescent="0.25">
      <c r="A9" s="138"/>
      <c r="B9" s="44" t="s">
        <v>83</v>
      </c>
      <c r="C9" s="140"/>
      <c r="D9" s="43">
        <v>0.05</v>
      </c>
    </row>
    <row r="10" spans="1:4" ht="15.75" thickBot="1" x14ac:dyDescent="0.3">
      <c r="A10" s="138"/>
      <c r="B10" s="45" t="s">
        <v>84</v>
      </c>
      <c r="C10" s="141"/>
      <c r="D10" s="46">
        <v>0</v>
      </c>
    </row>
    <row r="11" spans="1:4" ht="15.75" thickBot="1" x14ac:dyDescent="0.3">
      <c r="A11" s="142" t="s">
        <v>85</v>
      </c>
      <c r="B11" s="143"/>
      <c r="C11" s="144"/>
      <c r="D11" s="47">
        <f>(((1+(D2+D4+D3))*(1+D5)*(1+D6)/(1-(D7+D8+D9+D10))-1))</f>
        <v>0.24000210440284664</v>
      </c>
    </row>
    <row r="12" spans="1:4" x14ac:dyDescent="0.2">
      <c r="A12" s="145"/>
      <c r="B12" s="146"/>
      <c r="C12" s="146"/>
      <c r="D12" s="146"/>
    </row>
    <row r="13" spans="1:4" x14ac:dyDescent="0.2">
      <c r="A13" s="147"/>
      <c r="B13" s="147"/>
      <c r="C13" s="147"/>
      <c r="D13" s="147"/>
    </row>
    <row r="14" spans="1:4" x14ac:dyDescent="0.2">
      <c r="A14" s="147"/>
      <c r="B14" s="147"/>
      <c r="C14" s="147"/>
      <c r="D14" s="147"/>
    </row>
  </sheetData>
  <mergeCells count="10">
    <mergeCell ref="A7:A10"/>
    <mergeCell ref="C7:C10"/>
    <mergeCell ref="A11:C11"/>
    <mergeCell ref="A12:D14"/>
    <mergeCell ref="A1:B1"/>
    <mergeCell ref="A2:B2"/>
    <mergeCell ref="A3:B3"/>
    <mergeCell ref="A4:B4"/>
    <mergeCell ref="A5:B5"/>
    <mergeCell ref="A6:B6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D9790-079A-40ED-81BA-ECBA8CAE189B}">
  <dimension ref="A1:I26"/>
  <sheetViews>
    <sheetView workbookViewId="0">
      <selection activeCell="G21" sqref="G21"/>
    </sheetView>
  </sheetViews>
  <sheetFormatPr defaultRowHeight="12.75" x14ac:dyDescent="0.2"/>
  <cols>
    <col min="1" max="1" width="6.6640625" bestFit="1" customWidth="1"/>
    <col min="2" max="2" width="68" bestFit="1" customWidth="1"/>
    <col min="3" max="3" width="11.6640625" bestFit="1" customWidth="1"/>
    <col min="4" max="4" width="10.5" customWidth="1"/>
  </cols>
  <sheetData>
    <row r="1" spans="1:9" ht="36.75" thickBot="1" x14ac:dyDescent="0.6">
      <c r="A1" s="152" t="s">
        <v>87</v>
      </c>
      <c r="B1" s="153"/>
      <c r="C1" s="153"/>
      <c r="D1" s="153"/>
      <c r="E1" s="153"/>
      <c r="F1" s="153"/>
      <c r="G1" s="153"/>
      <c r="H1" s="153"/>
      <c r="I1" s="154"/>
    </row>
    <row r="2" spans="1:9" ht="15" x14ac:dyDescent="0.25">
      <c r="A2" s="61" t="s">
        <v>88</v>
      </c>
      <c r="B2" s="155" t="s">
        <v>106</v>
      </c>
      <c r="C2" s="156"/>
      <c r="D2" s="156"/>
      <c r="E2" s="156"/>
      <c r="F2" s="62"/>
      <c r="G2" s="63"/>
      <c r="H2" s="63"/>
      <c r="I2" s="64"/>
    </row>
    <row r="3" spans="1:9" ht="15.75" thickBot="1" x14ac:dyDescent="0.3">
      <c r="A3" s="65" t="s">
        <v>89</v>
      </c>
      <c r="B3" s="157" t="s">
        <v>107</v>
      </c>
      <c r="C3" s="158"/>
      <c r="D3" s="158"/>
      <c r="E3" s="158"/>
      <c r="F3" s="66"/>
      <c r="G3" s="67"/>
      <c r="H3" s="67"/>
      <c r="I3" s="68"/>
    </row>
    <row r="4" spans="1:9" ht="19.5" thickBot="1" x14ac:dyDescent="0.35">
      <c r="A4" s="159" t="s">
        <v>90</v>
      </c>
      <c r="B4" s="160"/>
      <c r="C4" s="160"/>
      <c r="D4" s="160"/>
      <c r="E4" s="160"/>
      <c r="F4" s="160"/>
      <c r="G4" s="160"/>
      <c r="H4" s="160"/>
      <c r="I4" s="160"/>
    </row>
    <row r="5" spans="1:9" ht="13.5" thickBot="1" x14ac:dyDescent="0.25">
      <c r="A5" s="49"/>
      <c r="B5" s="49"/>
      <c r="C5" s="49"/>
      <c r="D5" s="49"/>
      <c r="E5" s="49"/>
      <c r="F5" s="49"/>
      <c r="G5" s="49"/>
      <c r="H5" s="49"/>
      <c r="I5" s="49"/>
    </row>
    <row r="6" spans="1:9" ht="15" x14ac:dyDescent="0.25">
      <c r="A6" s="161" t="s">
        <v>91</v>
      </c>
      <c r="B6" s="162"/>
      <c r="C6" s="165" t="s">
        <v>92</v>
      </c>
      <c r="D6" s="167" t="s">
        <v>93</v>
      </c>
      <c r="E6" s="168"/>
      <c r="F6" s="167" t="s">
        <v>94</v>
      </c>
      <c r="G6" s="168"/>
      <c r="H6" s="167" t="s">
        <v>95</v>
      </c>
      <c r="I6" s="168"/>
    </row>
    <row r="7" spans="1:9" x14ac:dyDescent="0.15">
      <c r="A7" s="163"/>
      <c r="B7" s="164"/>
      <c r="C7" s="166"/>
      <c r="D7" s="50" t="s">
        <v>96</v>
      </c>
      <c r="E7" s="51" t="s">
        <v>97</v>
      </c>
      <c r="F7" s="50" t="s">
        <v>96</v>
      </c>
      <c r="G7" s="51" t="s">
        <v>97</v>
      </c>
      <c r="H7" s="50" t="s">
        <v>96</v>
      </c>
      <c r="I7" s="51" t="s">
        <v>97</v>
      </c>
    </row>
    <row r="8" spans="1:9" ht="22.5" x14ac:dyDescent="0.2">
      <c r="A8" s="52">
        <v>1</v>
      </c>
      <c r="B8" s="60" t="str">
        <f>estimativa!C12</f>
        <v>FABRICAÇÃO DE FÔRMA PARA VIGAS, EM CHAPA DE MADEIRA COMPENSADA RESINADA, E = 17 MM. AF_09/2020</v>
      </c>
      <c r="C8" s="53">
        <f>estimativa!K12</f>
        <v>25089.399755999999</v>
      </c>
      <c r="D8" s="54">
        <v>0.5</v>
      </c>
      <c r="E8" s="55">
        <f t="shared" ref="E8:E15" si="0">D8</f>
        <v>0.5</v>
      </c>
      <c r="F8" s="54">
        <v>0.25</v>
      </c>
      <c r="G8" s="55">
        <f t="shared" ref="G8:G15" si="1">E8+F8</f>
        <v>0.75</v>
      </c>
      <c r="H8" s="54">
        <v>0.25</v>
      </c>
      <c r="I8" s="55">
        <f t="shared" ref="I8:I15" si="2">G8+H8</f>
        <v>1</v>
      </c>
    </row>
    <row r="9" spans="1:9" ht="33.75" x14ac:dyDescent="0.2">
      <c r="A9" s="52">
        <f>A8+1</f>
        <v>2</v>
      </c>
      <c r="B9" s="60" t="str">
        <f>estimativa!C13</f>
        <v>MONTAGEM E DESMONTAGEM DE FÔRMA DE VIGA, ESCORAMENTO COM GARFO DE MADEIRA, PÉ-DIREITO SIMPLES, EM CHAPA DE MADEIRA PLASTIFICADA, 10 UTILIZAÇÕES. AF_09/2020</v>
      </c>
      <c r="C9" s="53">
        <f>estimativa!K13</f>
        <v>19100.520791999999</v>
      </c>
      <c r="D9" s="54">
        <v>0.5</v>
      </c>
      <c r="E9" s="55">
        <f t="shared" si="0"/>
        <v>0.5</v>
      </c>
      <c r="F9" s="54">
        <v>0.25</v>
      </c>
      <c r="G9" s="55">
        <f t="shared" si="1"/>
        <v>0.75</v>
      </c>
      <c r="H9" s="54">
        <v>0.25</v>
      </c>
      <c r="I9" s="55">
        <f t="shared" si="2"/>
        <v>1</v>
      </c>
    </row>
    <row r="10" spans="1:9" ht="35.25" customHeight="1" x14ac:dyDescent="0.2">
      <c r="A10" s="52">
        <v>3</v>
      </c>
      <c r="B10" s="60" t="str">
        <f>estimativa!C14</f>
        <v>EXECUÇÃO DE GRAMPO PARA SOLO GRAMPEADO COM COMPRIMENTO MENOR OU IGUAL A 6 M, DIÂMETRO DE10 CM, PERFURAÇÃO COM EQUIPAMENTO MANUAL E ARMADURA COM DIÂMETRO DE 20 MM. AF_07/2024</v>
      </c>
      <c r="C10" s="53">
        <f>estimativa!K14</f>
        <v>18084.221999999998</v>
      </c>
      <c r="D10" s="54">
        <v>0.75</v>
      </c>
      <c r="E10" s="55">
        <f t="shared" si="0"/>
        <v>0.75</v>
      </c>
      <c r="F10" s="54">
        <v>0.25</v>
      </c>
      <c r="G10" s="55">
        <f t="shared" si="1"/>
        <v>1</v>
      </c>
      <c r="H10" s="54"/>
      <c r="I10" s="55">
        <f t="shared" si="2"/>
        <v>1</v>
      </c>
    </row>
    <row r="11" spans="1:9" x14ac:dyDescent="0.2">
      <c r="A11" s="52">
        <v>4</v>
      </c>
      <c r="B11" s="60" t="str">
        <f>estimativa!C15</f>
        <v>ARMAÇÃO DE AÇO POR M3 DE CONCRETO</v>
      </c>
      <c r="C11" s="53">
        <f>estimativa!K15</f>
        <v>19704.9331667304</v>
      </c>
      <c r="D11" s="54">
        <v>0.25</v>
      </c>
      <c r="E11" s="55">
        <f t="shared" si="0"/>
        <v>0.25</v>
      </c>
      <c r="F11" s="54">
        <v>0.5</v>
      </c>
      <c r="G11" s="55">
        <f t="shared" si="1"/>
        <v>0.75</v>
      </c>
      <c r="H11" s="54">
        <v>0.25</v>
      </c>
      <c r="I11" s="55">
        <f t="shared" si="2"/>
        <v>1</v>
      </c>
    </row>
    <row r="12" spans="1:9" ht="33.75" x14ac:dyDescent="0.2">
      <c r="A12" s="52">
        <v>5</v>
      </c>
      <c r="B12" s="60" t="str">
        <f>estimativa!C16</f>
        <v>CONCRETO FCK = 30MPA, TRAÇO 1:2,1:2,5 (EM MASSA SECA DE CIMENTO/ AREIA MÉDIA/ BRITA 1) - PREPARO MECÂNICO COM BETONEIRA 400 L. AF_05/2021</v>
      </c>
      <c r="C12" s="53">
        <f>estimativa!K16</f>
        <v>37457.273836</v>
      </c>
      <c r="D12" s="54">
        <v>0.25</v>
      </c>
      <c r="E12" s="55">
        <f t="shared" si="0"/>
        <v>0.25</v>
      </c>
      <c r="F12" s="54">
        <v>0.25</v>
      </c>
      <c r="G12" s="55">
        <f t="shared" si="1"/>
        <v>0.5</v>
      </c>
      <c r="H12" s="54">
        <v>0.5</v>
      </c>
      <c r="I12" s="55">
        <f t="shared" si="2"/>
        <v>1</v>
      </c>
    </row>
    <row r="13" spans="1:9" ht="22.5" x14ac:dyDescent="0.2">
      <c r="A13" s="52">
        <v>6</v>
      </c>
      <c r="B13" s="60" t="str">
        <f>estimativa!C17</f>
        <v>LANÇAMENTO COM USO DE BALDES, ADENSAMENTO E ACABAMENTO
DE CONCRETO EM ESTRUTURAS. AF_02/2022</v>
      </c>
      <c r="C13" s="53">
        <f>estimativa!K17</f>
        <v>18787.489612000001</v>
      </c>
      <c r="D13" s="54">
        <v>0.4</v>
      </c>
      <c r="E13" s="55">
        <f t="shared" si="0"/>
        <v>0.4</v>
      </c>
      <c r="F13" s="54">
        <v>0.4</v>
      </c>
      <c r="G13" s="55">
        <f t="shared" si="1"/>
        <v>0.8</v>
      </c>
      <c r="H13" s="54">
        <v>0.2</v>
      </c>
      <c r="I13" s="55">
        <f t="shared" si="2"/>
        <v>1</v>
      </c>
    </row>
    <row r="14" spans="1:9" x14ac:dyDescent="0.2">
      <c r="A14" s="52">
        <v>7</v>
      </c>
      <c r="B14" s="60" t="str">
        <f>estimativa!C19</f>
        <v>GUARDA-CORPO</v>
      </c>
      <c r="C14" s="53">
        <f>estimativa!K20</f>
        <v>23237.351999999999</v>
      </c>
      <c r="D14" s="54"/>
      <c r="E14" s="55">
        <f t="shared" si="0"/>
        <v>0</v>
      </c>
      <c r="F14" s="54">
        <v>0.5</v>
      </c>
      <c r="G14" s="55">
        <f t="shared" si="1"/>
        <v>0.5</v>
      </c>
      <c r="H14" s="54">
        <v>0.5</v>
      </c>
      <c r="I14" s="55">
        <f t="shared" si="2"/>
        <v>1</v>
      </c>
    </row>
    <row r="15" spans="1:9" ht="15.75" thickBot="1" x14ac:dyDescent="0.3">
      <c r="A15" s="171" t="s">
        <v>98</v>
      </c>
      <c r="B15" s="172"/>
      <c r="C15" s="56"/>
      <c r="D15" s="57">
        <f>D16/C17</f>
        <v>0.35589774828037296</v>
      </c>
      <c r="E15" s="58">
        <f t="shared" si="0"/>
        <v>0.35589774828037296</v>
      </c>
      <c r="F15" s="57">
        <f>F16/C17</f>
        <v>0.33394397833856165</v>
      </c>
      <c r="G15" s="58">
        <f t="shared" si="1"/>
        <v>0.68984172661893461</v>
      </c>
      <c r="H15" s="57">
        <f>H16/C17</f>
        <v>0.31015827338106544</v>
      </c>
      <c r="I15" s="58">
        <f t="shared" si="2"/>
        <v>1</v>
      </c>
    </row>
    <row r="16" spans="1:9" ht="15.75" thickBot="1" x14ac:dyDescent="0.3">
      <c r="A16" s="59"/>
      <c r="B16" s="69" t="s">
        <v>99</v>
      </c>
      <c r="C16" s="70"/>
      <c r="D16" s="173">
        <f>($C$8*D8)+($C$9*D9)+($C$10*D10)+($C$11*D11)+($C$12*D12)+($C$13*D13)+($C$14*D14)</f>
        <v>57463.6743694826</v>
      </c>
      <c r="E16" s="162"/>
      <c r="F16" s="173">
        <f>($C$8*F8)+($C$9*F9)+($C$10*F10)+($C$11*F11)+($C$12*F12)+($C$13*F13)+($C$14*F14)</f>
        <v>53918.992524165202</v>
      </c>
      <c r="G16" s="162"/>
      <c r="H16" s="173">
        <f>($C$8*H8)+($C$9*H9)+($C$10*H10)+($C$11*H11)+($C$12*H12)+($C$13*H13)+($C$14*H14)</f>
        <v>50078.524269082598</v>
      </c>
      <c r="I16" s="162"/>
    </row>
    <row r="17" spans="1:9" ht="15.75" thickBot="1" x14ac:dyDescent="0.3">
      <c r="A17" s="71"/>
      <c r="B17" s="72" t="s">
        <v>100</v>
      </c>
      <c r="C17" s="73">
        <f>SUM(C8:C14)</f>
        <v>161461.19116273039</v>
      </c>
      <c r="D17" s="169">
        <f>D16</f>
        <v>57463.6743694826</v>
      </c>
      <c r="E17" s="170"/>
      <c r="F17" s="169">
        <f>F16+D17</f>
        <v>111382.66689364781</v>
      </c>
      <c r="G17" s="170"/>
      <c r="H17" s="169">
        <f>H16+F17</f>
        <v>161461.19116273039</v>
      </c>
      <c r="I17" s="154"/>
    </row>
    <row r="19" spans="1:9" ht="15.75" x14ac:dyDescent="0.25">
      <c r="B19" s="74" t="s">
        <v>101</v>
      </c>
      <c r="C19" s="75"/>
      <c r="D19" s="75"/>
      <c r="E19" s="48"/>
      <c r="F19" s="77"/>
      <c r="G19" s="77"/>
    </row>
    <row r="20" spans="1:9" ht="15" x14ac:dyDescent="0.2">
      <c r="B20" s="49"/>
      <c r="C20" s="48"/>
      <c r="D20" s="48"/>
      <c r="E20" s="48"/>
      <c r="F20" s="77"/>
      <c r="G20" s="77"/>
    </row>
    <row r="21" spans="1:9" ht="15" x14ac:dyDescent="0.2">
      <c r="B21" s="49"/>
      <c r="C21" s="48"/>
      <c r="D21" s="48"/>
      <c r="E21" s="48"/>
      <c r="F21" s="77"/>
      <c r="G21" s="77"/>
    </row>
    <row r="22" spans="1:9" ht="15" x14ac:dyDescent="0.25">
      <c r="B22" s="78" t="s">
        <v>102</v>
      </c>
      <c r="D22" s="76" t="s">
        <v>103</v>
      </c>
      <c r="E22" s="48"/>
      <c r="F22" s="77"/>
      <c r="G22" s="77"/>
    </row>
    <row r="23" spans="1:9" ht="15" x14ac:dyDescent="0.25">
      <c r="B23" s="78" t="s">
        <v>104</v>
      </c>
      <c r="D23" s="76" t="s">
        <v>105</v>
      </c>
      <c r="E23" s="48"/>
      <c r="F23" s="77"/>
      <c r="G23" s="77"/>
    </row>
    <row r="24" spans="1:9" ht="15" x14ac:dyDescent="0.2">
      <c r="B24" s="49"/>
      <c r="F24" s="77"/>
      <c r="G24" s="77"/>
    </row>
    <row r="25" spans="1:9" x14ac:dyDescent="0.2">
      <c r="B25" s="49"/>
      <c r="F25" s="48"/>
      <c r="G25" s="48"/>
    </row>
    <row r="26" spans="1:9" ht="15" x14ac:dyDescent="0.2">
      <c r="B26" s="49"/>
      <c r="C26" s="48"/>
      <c r="D26" s="48"/>
      <c r="E26" s="48"/>
      <c r="F26" s="77"/>
      <c r="G26" s="77"/>
    </row>
  </sheetData>
  <mergeCells count="16">
    <mergeCell ref="D17:E17"/>
    <mergeCell ref="F17:G17"/>
    <mergeCell ref="H17:I17"/>
    <mergeCell ref="A15:B15"/>
    <mergeCell ref="D16:E16"/>
    <mergeCell ref="F16:G16"/>
    <mergeCell ref="H16:I16"/>
    <mergeCell ref="A1:I1"/>
    <mergeCell ref="B2:E2"/>
    <mergeCell ref="B3:E3"/>
    <mergeCell ref="A4:I4"/>
    <mergeCell ref="A6:B7"/>
    <mergeCell ref="C6:C7"/>
    <mergeCell ref="D6:E6"/>
    <mergeCell ref="F6:G6"/>
    <mergeCell ref="H6:I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3"/>
  <sheetViews>
    <sheetView workbookViewId="0">
      <selection activeCell="G15" sqref="G15"/>
    </sheetView>
  </sheetViews>
  <sheetFormatPr defaultRowHeight="12.75" x14ac:dyDescent="0.2"/>
  <cols>
    <col min="1" max="1" width="9" customWidth="1"/>
    <col min="2" max="2" width="9.6640625" customWidth="1"/>
    <col min="3" max="4" width="38.83203125" customWidth="1"/>
    <col min="5" max="5" width="10.5" customWidth="1"/>
    <col min="6" max="6" width="9.33203125" customWidth="1"/>
    <col min="7" max="7" width="11.1640625" customWidth="1"/>
    <col min="8" max="8" width="15.33203125" customWidth="1"/>
    <col min="9" max="9" width="12.6640625" customWidth="1"/>
    <col min="10" max="10" width="14" customWidth="1"/>
    <col min="11" max="11" width="15.33203125" customWidth="1"/>
    <col min="12" max="12" width="10.5" customWidth="1"/>
    <col min="15" max="15" width="12.33203125" customWidth="1"/>
  </cols>
  <sheetData>
    <row r="1" spans="1:15" ht="25.15" customHeight="1" x14ac:dyDescent="0.2">
      <c r="A1" s="94" t="e" vm="1">
        <v>#VALUE!</v>
      </c>
      <c r="B1" s="95"/>
      <c r="C1" s="95"/>
      <c r="D1" s="95"/>
      <c r="E1" s="95"/>
      <c r="F1" s="95"/>
      <c r="G1" s="95"/>
      <c r="H1" s="95"/>
      <c r="I1" s="95"/>
      <c r="J1" s="95"/>
      <c r="K1" s="96"/>
    </row>
    <row r="2" spans="1:15" ht="19.899999999999999" customHeight="1" x14ac:dyDescent="0.2">
      <c r="A2" s="97"/>
      <c r="B2" s="98"/>
      <c r="C2" s="98"/>
      <c r="D2" s="98"/>
      <c r="E2" s="98"/>
      <c r="F2" s="98"/>
      <c r="G2" s="98"/>
      <c r="H2" s="98"/>
      <c r="I2" s="98"/>
      <c r="J2" s="98"/>
      <c r="K2" s="99"/>
    </row>
    <row r="3" spans="1:15" ht="18" customHeight="1" x14ac:dyDescent="0.2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2"/>
    </row>
    <row r="4" spans="1:15" ht="18" customHeight="1" x14ac:dyDescent="0.2">
      <c r="A4" s="103" t="s">
        <v>1</v>
      </c>
      <c r="B4" s="104"/>
      <c r="C4" s="104"/>
      <c r="D4" s="104"/>
      <c r="E4" s="104"/>
      <c r="F4" s="104"/>
      <c r="G4" s="104"/>
      <c r="H4" s="104"/>
      <c r="I4" s="104"/>
      <c r="J4" s="104"/>
      <c r="K4" s="105"/>
      <c r="L4" s="1"/>
    </row>
    <row r="5" spans="1:15" ht="18" customHeight="1" x14ac:dyDescent="0.2">
      <c r="A5" s="103" t="s">
        <v>40</v>
      </c>
      <c r="B5" s="104"/>
      <c r="C5" s="104"/>
      <c r="D5" s="104"/>
      <c r="E5" s="104"/>
      <c r="F5" s="104"/>
      <c r="G5" s="104"/>
      <c r="H5" s="104"/>
      <c r="I5" s="104"/>
      <c r="J5" s="104"/>
      <c r="K5" s="105"/>
      <c r="L5" s="1"/>
    </row>
    <row r="6" spans="1:15" ht="18" customHeight="1" x14ac:dyDescent="0.2">
      <c r="A6" s="103" t="s">
        <v>2</v>
      </c>
      <c r="B6" s="104"/>
      <c r="C6" s="104"/>
      <c r="D6" s="104"/>
      <c r="E6" s="104"/>
      <c r="F6" s="104"/>
      <c r="G6" s="104"/>
      <c r="H6" s="105"/>
      <c r="I6" s="103" t="s">
        <v>109</v>
      </c>
      <c r="J6" s="104"/>
      <c r="K6" s="105"/>
      <c r="L6" s="1"/>
    </row>
    <row r="7" spans="1:15" ht="18" customHeight="1" x14ac:dyDescent="0.2">
      <c r="A7" s="91" t="s">
        <v>108</v>
      </c>
      <c r="B7" s="92"/>
      <c r="C7" s="92"/>
      <c r="D7" s="92"/>
      <c r="E7" s="92"/>
      <c r="F7" s="92"/>
      <c r="G7" s="92"/>
      <c r="H7" s="92"/>
      <c r="I7" s="92"/>
      <c r="J7" s="92"/>
      <c r="K7" s="93"/>
      <c r="L7" s="1"/>
    </row>
    <row r="8" spans="1:15" ht="15" customHeight="1" x14ac:dyDescent="0.2">
      <c r="A8" s="108" t="s">
        <v>4</v>
      </c>
      <c r="B8" s="108" t="s">
        <v>31</v>
      </c>
      <c r="C8" s="110" t="s">
        <v>5</v>
      </c>
      <c r="D8" s="111"/>
      <c r="E8" s="108" t="s">
        <v>0</v>
      </c>
      <c r="F8" s="108" t="s">
        <v>6</v>
      </c>
      <c r="G8" s="91" t="s">
        <v>44</v>
      </c>
      <c r="H8" s="93"/>
      <c r="I8" s="91" t="s">
        <v>43</v>
      </c>
      <c r="J8" s="93"/>
      <c r="K8" s="114" t="s">
        <v>19</v>
      </c>
      <c r="L8" s="1"/>
    </row>
    <row r="9" spans="1:15" ht="25.5" customHeight="1" x14ac:dyDescent="0.2">
      <c r="A9" s="109"/>
      <c r="B9" s="109"/>
      <c r="C9" s="112"/>
      <c r="D9" s="113"/>
      <c r="E9" s="109"/>
      <c r="F9" s="109"/>
      <c r="G9" s="6" t="s">
        <v>7</v>
      </c>
      <c r="H9" s="6" t="s">
        <v>8</v>
      </c>
      <c r="I9" s="6" t="s">
        <v>7</v>
      </c>
      <c r="J9" s="7" t="s">
        <v>8</v>
      </c>
      <c r="K9" s="115"/>
      <c r="L9" s="1"/>
    </row>
    <row r="10" spans="1:15" ht="18" customHeight="1" x14ac:dyDescent="0.2">
      <c r="A10" s="20">
        <v>1</v>
      </c>
      <c r="B10" s="2"/>
      <c r="C10" s="116" t="s">
        <v>16</v>
      </c>
      <c r="D10" s="117"/>
      <c r="E10" s="117"/>
      <c r="F10" s="117"/>
      <c r="G10" s="117"/>
      <c r="H10" s="117"/>
      <c r="I10" s="117"/>
      <c r="J10" s="117"/>
      <c r="K10" s="118"/>
      <c r="L10" s="1"/>
    </row>
    <row r="11" spans="1:15" ht="18" customHeight="1" x14ac:dyDescent="0.2">
      <c r="A11" s="8" t="s">
        <v>32</v>
      </c>
      <c r="B11" s="2"/>
      <c r="C11" s="103" t="s">
        <v>24</v>
      </c>
      <c r="D11" s="104"/>
      <c r="E11" s="119"/>
      <c r="F11" s="119"/>
      <c r="G11" s="119"/>
      <c r="H11" s="119"/>
      <c r="I11" s="119"/>
      <c r="J11" s="119"/>
      <c r="K11" s="120"/>
      <c r="L11" s="1"/>
      <c r="O11" s="24"/>
    </row>
    <row r="12" spans="1:15" ht="26.25" customHeight="1" x14ac:dyDescent="0.2">
      <c r="A12" s="7" t="s">
        <v>9</v>
      </c>
      <c r="B12" s="13">
        <v>92265</v>
      </c>
      <c r="C12" s="121" t="s">
        <v>26</v>
      </c>
      <c r="D12" s="122"/>
      <c r="E12" s="25">
        <v>159.03</v>
      </c>
      <c r="F12" s="28" t="s">
        <v>17</v>
      </c>
      <c r="G12" s="81">
        <v>127.23</v>
      </c>
      <c r="H12" s="86">
        <f t="shared" ref="H12:H17" si="0">PRODUCT(E12,G12)</f>
        <v>20233.386900000001</v>
      </c>
      <c r="I12" s="86">
        <f>G12*1.24</f>
        <v>157.76519999999999</v>
      </c>
      <c r="J12" s="86">
        <f t="shared" ref="J12:J17" si="1">PRODUCT(E12,I12)</f>
        <v>25089.399755999999</v>
      </c>
      <c r="K12" s="88">
        <f t="shared" ref="K12:K15" si="2">J12</f>
        <v>25089.399755999999</v>
      </c>
      <c r="L12" s="1"/>
      <c r="M12" s="23"/>
      <c r="O12" s="23">
        <f>N12*1.24</f>
        <v>0</v>
      </c>
    </row>
    <row r="13" spans="1:15" ht="24.75" customHeight="1" x14ac:dyDescent="0.2">
      <c r="A13" s="7" t="s">
        <v>33</v>
      </c>
      <c r="B13" s="13">
        <v>92467</v>
      </c>
      <c r="C13" s="106" t="s">
        <v>27</v>
      </c>
      <c r="D13" s="107"/>
      <c r="E13" s="25">
        <v>159.03</v>
      </c>
      <c r="F13" s="28" t="s">
        <v>17</v>
      </c>
      <c r="G13" s="81">
        <v>96.86</v>
      </c>
      <c r="H13" s="86">
        <f t="shared" si="0"/>
        <v>15403.6458</v>
      </c>
      <c r="I13" s="86">
        <f t="shared" ref="I13:I17" si="3">G13*1.24</f>
        <v>120.10639999999999</v>
      </c>
      <c r="J13" s="86">
        <f t="shared" si="1"/>
        <v>19100.520791999999</v>
      </c>
      <c r="K13" s="88">
        <f t="shared" si="2"/>
        <v>19100.520791999999</v>
      </c>
      <c r="L13" s="1"/>
      <c r="M13" s="23"/>
      <c r="O13" s="23"/>
    </row>
    <row r="14" spans="1:15" ht="26.25" customHeight="1" x14ac:dyDescent="0.2">
      <c r="A14" s="7" t="s">
        <v>34</v>
      </c>
      <c r="B14" s="17">
        <v>93957</v>
      </c>
      <c r="C14" s="121" t="s">
        <v>23</v>
      </c>
      <c r="D14" s="124"/>
      <c r="E14" s="25">
        <v>39</v>
      </c>
      <c r="F14" s="28" t="s">
        <v>11</v>
      </c>
      <c r="G14" s="81">
        <v>373.95</v>
      </c>
      <c r="H14" s="86">
        <f t="shared" si="0"/>
        <v>14584.05</v>
      </c>
      <c r="I14" s="86">
        <f t="shared" si="3"/>
        <v>463.69799999999998</v>
      </c>
      <c r="J14" s="86">
        <f>PRODUCT(E14,I14)</f>
        <v>18084.221999999998</v>
      </c>
      <c r="K14" s="88">
        <f t="shared" si="2"/>
        <v>18084.221999999998</v>
      </c>
      <c r="L14" s="1"/>
      <c r="M14" s="23"/>
      <c r="O14" s="23"/>
    </row>
    <row r="15" spans="1:15" ht="22.5" customHeight="1" x14ac:dyDescent="0.2">
      <c r="A15" s="7" t="s">
        <v>35</v>
      </c>
      <c r="B15" s="9" t="s">
        <v>13</v>
      </c>
      <c r="C15" s="125" t="s">
        <v>14</v>
      </c>
      <c r="D15" s="126"/>
      <c r="E15" s="25">
        <v>15.3</v>
      </c>
      <c r="F15" s="28" t="s">
        <v>12</v>
      </c>
      <c r="G15" s="82">
        <f>H15/E15</f>
        <v>1038.6323617294117</v>
      </c>
      <c r="H15" s="86">
        <f>I41</f>
        <v>15891.075134459999</v>
      </c>
      <c r="I15" s="86">
        <f>G15*1.24</f>
        <v>1287.9041285444705</v>
      </c>
      <c r="J15" s="86">
        <f>H15*1.24</f>
        <v>19704.9331667304</v>
      </c>
      <c r="K15" s="88">
        <f t="shared" si="2"/>
        <v>19704.9331667304</v>
      </c>
      <c r="L15" s="1"/>
      <c r="O15" s="23">
        <f>N16*1.24</f>
        <v>0</v>
      </c>
    </row>
    <row r="16" spans="1:15" ht="37.5" customHeight="1" x14ac:dyDescent="0.2">
      <c r="A16" s="7" t="s">
        <v>36</v>
      </c>
      <c r="B16" s="13">
        <v>94966</v>
      </c>
      <c r="C16" s="121" t="s">
        <v>15</v>
      </c>
      <c r="D16" s="124"/>
      <c r="E16" s="25">
        <v>53.03</v>
      </c>
      <c r="F16" s="28" t="s">
        <v>12</v>
      </c>
      <c r="G16" s="81">
        <v>569.63</v>
      </c>
      <c r="H16" s="82">
        <f t="shared" si="0"/>
        <v>30207.478900000002</v>
      </c>
      <c r="I16" s="82">
        <f t="shared" si="3"/>
        <v>706.34119999999996</v>
      </c>
      <c r="J16" s="82">
        <f t="shared" si="1"/>
        <v>37457.273836</v>
      </c>
      <c r="K16" s="89">
        <f>J16</f>
        <v>37457.273836</v>
      </c>
      <c r="L16" s="1"/>
      <c r="M16" s="23"/>
      <c r="O16" s="23"/>
    </row>
    <row r="17" spans="1:15" ht="27" customHeight="1" x14ac:dyDescent="0.2">
      <c r="A17" s="7" t="s">
        <v>37</v>
      </c>
      <c r="B17" s="13">
        <v>103670</v>
      </c>
      <c r="C17" s="106" t="s">
        <v>20</v>
      </c>
      <c r="D17" s="107"/>
      <c r="E17" s="25">
        <v>53.03</v>
      </c>
      <c r="F17" s="28" t="s">
        <v>12</v>
      </c>
      <c r="G17" s="81">
        <v>285.70999999999998</v>
      </c>
      <c r="H17" s="86">
        <f t="shared" si="0"/>
        <v>15151.201299999999</v>
      </c>
      <c r="I17" s="86">
        <f t="shared" si="3"/>
        <v>354.28039999999999</v>
      </c>
      <c r="J17" s="86">
        <f t="shared" si="1"/>
        <v>18787.489612000001</v>
      </c>
      <c r="K17" s="88">
        <f>J17</f>
        <v>18787.489612000001</v>
      </c>
      <c r="L17" s="1"/>
      <c r="M17" s="23"/>
      <c r="O17" s="23"/>
    </row>
    <row r="18" spans="1:15" ht="18" customHeight="1" x14ac:dyDescent="0.2">
      <c r="A18" s="127" t="s">
        <v>22</v>
      </c>
      <c r="B18" s="128"/>
      <c r="C18" s="128"/>
      <c r="D18" s="128"/>
      <c r="E18" s="129"/>
      <c r="F18" s="129"/>
      <c r="G18" s="130"/>
      <c r="H18" s="84">
        <f>SUM(H12:H17)</f>
        <v>111470.83803446</v>
      </c>
      <c r="I18" s="27"/>
      <c r="J18" s="26"/>
      <c r="K18" s="90">
        <f>SUM(K12:K17)</f>
        <v>138223.83916273041</v>
      </c>
      <c r="L18" s="1"/>
      <c r="O18" s="23">
        <f t="shared" ref="O18" si="4">N18*1.24</f>
        <v>0</v>
      </c>
    </row>
    <row r="19" spans="1:15" ht="18" customHeight="1" x14ac:dyDescent="0.2">
      <c r="A19" s="8" t="s">
        <v>38</v>
      </c>
      <c r="B19" s="2"/>
      <c r="C19" s="103" t="s">
        <v>25</v>
      </c>
      <c r="D19" s="104"/>
      <c r="E19" s="104"/>
      <c r="F19" s="104"/>
      <c r="G19" s="104"/>
      <c r="H19" s="104"/>
      <c r="I19" s="104"/>
      <c r="J19" s="104"/>
      <c r="K19" s="105"/>
      <c r="L19" s="1"/>
      <c r="O19" s="23"/>
    </row>
    <row r="20" spans="1:15" ht="40.15" customHeight="1" x14ac:dyDescent="0.2">
      <c r="A20" s="7" t="s">
        <v>10</v>
      </c>
      <c r="B20" s="16">
        <v>99855</v>
      </c>
      <c r="C20" s="106" t="s">
        <v>28</v>
      </c>
      <c r="D20" s="131"/>
      <c r="E20" s="14">
        <f>174</f>
        <v>174</v>
      </c>
      <c r="F20" s="7" t="s">
        <v>11</v>
      </c>
      <c r="G20" s="87">
        <v>107.7</v>
      </c>
      <c r="H20" s="79">
        <f t="shared" ref="H20" si="5">PRODUCT(E20,G20)</f>
        <v>18739.8</v>
      </c>
      <c r="I20" s="79">
        <f>G20*1.24</f>
        <v>133.548</v>
      </c>
      <c r="J20" s="79">
        <f t="shared" ref="J20" si="6">PRODUCT(E20,I20)</f>
        <v>23237.351999999999</v>
      </c>
      <c r="K20" s="14">
        <f>J20</f>
        <v>23237.351999999999</v>
      </c>
      <c r="L20" s="1"/>
      <c r="M20" s="23"/>
      <c r="O20" s="23"/>
    </row>
    <row r="21" spans="1:15" ht="16.5" customHeight="1" x14ac:dyDescent="0.2">
      <c r="A21" s="91" t="s">
        <v>39</v>
      </c>
      <c r="B21" s="92"/>
      <c r="C21" s="92"/>
      <c r="D21" s="92"/>
      <c r="E21" s="92"/>
      <c r="F21" s="92"/>
      <c r="G21" s="93"/>
      <c r="H21" s="85">
        <f>H20</f>
        <v>18739.8</v>
      </c>
      <c r="I21" s="2"/>
      <c r="J21" s="15"/>
      <c r="K21" s="15">
        <f>K20</f>
        <v>23237.351999999999</v>
      </c>
      <c r="L21" s="1"/>
    </row>
    <row r="22" spans="1:15" ht="18" customHeight="1" x14ac:dyDescent="0.2">
      <c r="A22" s="91" t="s">
        <v>18</v>
      </c>
      <c r="B22" s="92"/>
      <c r="C22" s="92"/>
      <c r="D22" s="92"/>
      <c r="E22" s="92"/>
      <c r="F22" s="92"/>
      <c r="G22" s="93"/>
      <c r="H22" s="85">
        <f>SUM(H18+H21)</f>
        <v>130210.63803446</v>
      </c>
      <c r="I22" s="2"/>
      <c r="J22" s="15"/>
      <c r="K22" s="15">
        <f>SUM(K18+K21)</f>
        <v>161461.19116273039</v>
      </c>
      <c r="L22" s="1"/>
    </row>
    <row r="23" spans="1:15" ht="18" customHeight="1" x14ac:dyDescent="0.2">
      <c r="A23" s="132" t="s">
        <v>64</v>
      </c>
      <c r="B23" s="132"/>
      <c r="C23" s="132"/>
      <c r="D23" s="132"/>
      <c r="E23" s="132"/>
      <c r="F23" s="132"/>
      <c r="G23" s="132"/>
      <c r="H23" s="132"/>
      <c r="I23" s="10"/>
      <c r="J23" s="10"/>
      <c r="K23" s="10"/>
      <c r="L23" s="1"/>
    </row>
    <row r="24" spans="1:15" ht="28.15" customHeight="1" x14ac:dyDescent="0.2">
      <c r="A24" s="12"/>
      <c r="B24" s="12"/>
      <c r="C24" s="12"/>
      <c r="F24" s="12"/>
      <c r="G24" s="12"/>
      <c r="H24" s="133" t="s">
        <v>86</v>
      </c>
      <c r="I24" s="133"/>
      <c r="J24" s="133"/>
      <c r="K24" s="133"/>
      <c r="L24" s="1"/>
    </row>
    <row r="25" spans="1:15" ht="15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"/>
    </row>
    <row r="26" spans="1:15" ht="15" customHeight="1" x14ac:dyDescent="0.2">
      <c r="B26" s="123" t="s">
        <v>30</v>
      </c>
      <c r="C26" s="123"/>
      <c r="H26" s="21" t="s">
        <v>30</v>
      </c>
      <c r="I26" s="21"/>
      <c r="L26" s="1"/>
      <c r="M26" s="23"/>
    </row>
    <row r="27" spans="1:15" ht="15" x14ac:dyDescent="0.2">
      <c r="B27" s="123" t="s">
        <v>29</v>
      </c>
      <c r="C27" s="123"/>
      <c r="G27" s="123" t="s">
        <v>41</v>
      </c>
      <c r="H27" s="123"/>
      <c r="I27" s="123"/>
      <c r="J27" s="123"/>
      <c r="K27" s="123"/>
      <c r="L27" s="1"/>
    </row>
    <row r="28" spans="1:15" ht="15" x14ac:dyDescent="0.2">
      <c r="B28" s="123" t="s">
        <v>65</v>
      </c>
      <c r="C28" s="123"/>
      <c r="H28" s="123" t="s">
        <v>42</v>
      </c>
      <c r="I28" s="123"/>
      <c r="J28" s="123"/>
      <c r="L28" s="1"/>
    </row>
    <row r="29" spans="1:15" ht="15" x14ac:dyDescent="0.2">
      <c r="B29" s="22"/>
      <c r="C29" s="22"/>
      <c r="H29" s="22"/>
      <c r="I29" s="22"/>
      <c r="J29" s="22"/>
      <c r="L29" s="1"/>
    </row>
    <row r="30" spans="1:15" ht="15" x14ac:dyDescent="0.2">
      <c r="B30" s="22"/>
      <c r="C30" s="22"/>
      <c r="H30" s="22"/>
      <c r="I30" s="22"/>
      <c r="J30" s="22"/>
      <c r="L30" s="1"/>
    </row>
    <row r="31" spans="1:15" ht="27.75" customHeight="1" x14ac:dyDescent="0.2">
      <c r="A31" s="135" t="s">
        <v>52</v>
      </c>
      <c r="B31" s="135"/>
      <c r="C31" s="135" t="s">
        <v>53</v>
      </c>
      <c r="D31" s="135"/>
      <c r="E31" s="29" t="s">
        <v>59</v>
      </c>
      <c r="F31" s="29" t="s">
        <v>0</v>
      </c>
      <c r="G31" s="29" t="s">
        <v>57</v>
      </c>
      <c r="H31" s="29" t="s">
        <v>61</v>
      </c>
      <c r="I31" s="1"/>
      <c r="J31" s="22"/>
      <c r="L31" s="1"/>
    </row>
    <row r="32" spans="1:15" ht="28.15" customHeight="1" x14ac:dyDescent="0.2">
      <c r="A32" s="136" t="s">
        <v>13</v>
      </c>
      <c r="B32" s="136"/>
      <c r="C32" s="136" t="s">
        <v>14</v>
      </c>
      <c r="D32" s="136"/>
      <c r="E32" s="30" t="s">
        <v>12</v>
      </c>
      <c r="F32" s="30">
        <v>15.3</v>
      </c>
      <c r="G32" s="30" t="s">
        <v>60</v>
      </c>
      <c r="H32" s="31">
        <v>45778</v>
      </c>
      <c r="I32" s="1"/>
      <c r="L32" s="1"/>
    </row>
    <row r="33" spans="1:12" ht="32.25" customHeight="1" x14ac:dyDescent="0.2">
      <c r="A33" s="29" t="s">
        <v>57</v>
      </c>
      <c r="B33" s="32" t="s">
        <v>52</v>
      </c>
      <c r="C33" s="134" t="s">
        <v>58</v>
      </c>
      <c r="D33" s="134"/>
      <c r="E33" s="29" t="s">
        <v>54</v>
      </c>
      <c r="F33" s="29" t="s">
        <v>0</v>
      </c>
      <c r="G33" s="34" t="s">
        <v>6</v>
      </c>
      <c r="H33" s="33" t="s">
        <v>56</v>
      </c>
      <c r="I33" s="33" t="s">
        <v>55</v>
      </c>
      <c r="L33" s="1"/>
    </row>
    <row r="34" spans="1:12" ht="13.5" customHeight="1" x14ac:dyDescent="0.2">
      <c r="A34" s="35" t="s">
        <v>60</v>
      </c>
      <c r="B34" s="29">
        <v>43055</v>
      </c>
      <c r="C34" s="134" t="s">
        <v>50</v>
      </c>
      <c r="D34" s="134"/>
      <c r="E34" s="36">
        <v>1</v>
      </c>
      <c r="F34" s="29">
        <v>710</v>
      </c>
      <c r="G34" s="29" t="s">
        <v>62</v>
      </c>
      <c r="H34" s="29">
        <v>7.87</v>
      </c>
      <c r="I34" s="37">
        <f>H34*E34*F34</f>
        <v>5587.7</v>
      </c>
      <c r="L34" s="1"/>
    </row>
    <row r="35" spans="1:12" ht="15.75" customHeight="1" x14ac:dyDescent="0.2">
      <c r="A35" s="35" t="s">
        <v>60</v>
      </c>
      <c r="B35" s="29">
        <v>43062</v>
      </c>
      <c r="C35" s="134" t="s">
        <v>49</v>
      </c>
      <c r="D35" s="134"/>
      <c r="E35" s="36">
        <v>1.2112676</v>
      </c>
      <c r="F35" s="36">
        <v>195</v>
      </c>
      <c r="G35" s="29" t="s">
        <v>62</v>
      </c>
      <c r="H35" s="29">
        <v>9.5299999999999994</v>
      </c>
      <c r="I35" s="37">
        <f t="shared" ref="I35:I40" si="7">H35*E35*F35</f>
        <v>2250.9591444599996</v>
      </c>
      <c r="L35" s="1"/>
    </row>
    <row r="36" spans="1:12" ht="28.5" customHeight="1" x14ac:dyDescent="0.2">
      <c r="A36" s="35" t="s">
        <v>60</v>
      </c>
      <c r="B36" s="29">
        <v>39017</v>
      </c>
      <c r="C36" s="134" t="s">
        <v>45</v>
      </c>
      <c r="D36" s="134"/>
      <c r="E36" s="36">
        <v>0.36699999999999999</v>
      </c>
      <c r="F36" s="36">
        <v>905</v>
      </c>
      <c r="G36" s="29" t="s">
        <v>6</v>
      </c>
      <c r="H36" s="29">
        <v>0.15</v>
      </c>
      <c r="I36" s="37">
        <f t="shared" si="7"/>
        <v>49.820249999999994</v>
      </c>
      <c r="L36" s="1"/>
    </row>
    <row r="37" spans="1:12" ht="12.75" customHeight="1" x14ac:dyDescent="0.2">
      <c r="A37" s="35" t="s">
        <v>60</v>
      </c>
      <c r="B37" s="29">
        <v>43132</v>
      </c>
      <c r="C37" s="134" t="s">
        <v>46</v>
      </c>
      <c r="D37" s="134"/>
      <c r="E37" s="36">
        <v>2.5000000000000001E-2</v>
      </c>
      <c r="F37" s="36">
        <v>905</v>
      </c>
      <c r="G37" s="29" t="s">
        <v>62</v>
      </c>
      <c r="H37" s="29">
        <v>21.42</v>
      </c>
      <c r="I37" s="37">
        <f t="shared" si="7"/>
        <v>484.62750000000005</v>
      </c>
      <c r="L37" s="1"/>
    </row>
    <row r="38" spans="1:12" x14ac:dyDescent="0.2">
      <c r="A38" s="35" t="s">
        <v>60</v>
      </c>
      <c r="B38" s="29">
        <v>88238</v>
      </c>
      <c r="C38" s="135" t="s">
        <v>47</v>
      </c>
      <c r="D38" s="135"/>
      <c r="E38" s="36">
        <v>7.6E-3</v>
      </c>
      <c r="F38" s="36">
        <v>905</v>
      </c>
      <c r="G38" s="29" t="s">
        <v>63</v>
      </c>
      <c r="H38" s="29">
        <v>22.52</v>
      </c>
      <c r="I38" s="37">
        <f t="shared" si="7"/>
        <v>154.89256</v>
      </c>
      <c r="L38" s="1"/>
    </row>
    <row r="39" spans="1:12" x14ac:dyDescent="0.2">
      <c r="A39" s="35" t="s">
        <v>60</v>
      </c>
      <c r="B39" s="29">
        <v>88245</v>
      </c>
      <c r="C39" s="135" t="s">
        <v>48</v>
      </c>
      <c r="D39" s="135"/>
      <c r="E39" s="36">
        <v>4.6399999999999997E-2</v>
      </c>
      <c r="F39" s="36">
        <v>905</v>
      </c>
      <c r="G39" s="29" t="s">
        <v>63</v>
      </c>
      <c r="H39" s="29">
        <v>25.54</v>
      </c>
      <c r="I39" s="37">
        <f t="shared" si="7"/>
        <v>1072.47568</v>
      </c>
      <c r="L39" s="1"/>
    </row>
    <row r="40" spans="1:12" x14ac:dyDescent="0.2">
      <c r="A40" s="35" t="s">
        <v>60</v>
      </c>
      <c r="B40" s="29">
        <v>92804</v>
      </c>
      <c r="C40" s="135" t="s">
        <v>51</v>
      </c>
      <c r="D40" s="135"/>
      <c r="E40" s="36">
        <v>1</v>
      </c>
      <c r="F40" s="36">
        <v>710</v>
      </c>
      <c r="G40" s="29" t="s">
        <v>62</v>
      </c>
      <c r="H40" s="29">
        <v>8.86</v>
      </c>
      <c r="I40" s="37">
        <f t="shared" si="7"/>
        <v>6290.5999999999995</v>
      </c>
      <c r="L40" s="1"/>
    </row>
    <row r="41" spans="1:12" ht="18" customHeight="1" x14ac:dyDescent="0.2">
      <c r="A41" s="1"/>
      <c r="B41" s="1"/>
      <c r="C41" s="1"/>
      <c r="D41" s="1"/>
      <c r="E41" s="1"/>
      <c r="F41" s="1"/>
      <c r="H41" s="29" t="s">
        <v>8</v>
      </c>
      <c r="I41" s="37">
        <f>SUM(I34:I40)</f>
        <v>15891.075134459999</v>
      </c>
      <c r="L41" s="1"/>
    </row>
    <row r="42" spans="1:12" ht="18" customHeight="1" x14ac:dyDescent="0.2">
      <c r="A42" s="1"/>
      <c r="B42" s="1"/>
      <c r="E42" s="1"/>
      <c r="F42" s="1"/>
      <c r="G42" s="1"/>
      <c r="H42" s="1"/>
      <c r="I42" s="1"/>
      <c r="L42" s="1"/>
    </row>
    <row r="43" spans="1:12" ht="18" customHeight="1" x14ac:dyDescent="0.2">
      <c r="L43" s="1"/>
    </row>
    <row r="44" spans="1:12" ht="18" customHeight="1" x14ac:dyDescent="0.2">
      <c r="C44" s="123" t="s">
        <v>30</v>
      </c>
      <c r="D44" s="123"/>
      <c r="G44" s="21" t="s">
        <v>30</v>
      </c>
      <c r="H44" s="21"/>
      <c r="L44" s="1"/>
    </row>
    <row r="45" spans="1:12" ht="28.15" customHeight="1" x14ac:dyDescent="0.2">
      <c r="C45" s="123" t="s">
        <v>29</v>
      </c>
      <c r="D45" s="123"/>
      <c r="F45" s="123" t="s">
        <v>41</v>
      </c>
      <c r="G45" s="123"/>
      <c r="H45" s="123"/>
      <c r="I45" s="123"/>
      <c r="J45" s="123"/>
      <c r="L45" s="1"/>
    </row>
    <row r="46" spans="1:12" ht="40.15" customHeight="1" x14ac:dyDescent="0.2">
      <c r="C46" s="123" t="s">
        <v>65</v>
      </c>
      <c r="D46" s="123"/>
      <c r="G46" s="123" t="s">
        <v>42</v>
      </c>
      <c r="H46" s="123"/>
      <c r="I46" s="123"/>
      <c r="L46" s="1"/>
    </row>
    <row r="47" spans="1:12" ht="18" customHeight="1" x14ac:dyDescent="0.2">
      <c r="L47" s="1"/>
    </row>
    <row r="48" spans="1:12" ht="28.15" customHeight="1" x14ac:dyDescent="0.2">
      <c r="L48" s="1"/>
    </row>
    <row r="49" spans="12:12" ht="28.15" customHeight="1" x14ac:dyDescent="0.2">
      <c r="L49" s="1"/>
    </row>
    <row r="50" spans="12:12" ht="40.15" customHeight="1" x14ac:dyDescent="0.2">
      <c r="L50" s="1"/>
    </row>
    <row r="51" spans="12:12" ht="28.15" customHeight="1" x14ac:dyDescent="0.2">
      <c r="L51" s="1"/>
    </row>
    <row r="52" spans="12:12" ht="28.15" customHeight="1" x14ac:dyDescent="0.2">
      <c r="L52" s="1"/>
    </row>
    <row r="53" spans="12:12" ht="18" customHeight="1" x14ac:dyDescent="0.2">
      <c r="L53" s="1"/>
    </row>
    <row r="54" spans="12:12" ht="18" customHeight="1" x14ac:dyDescent="0.2">
      <c r="L54" s="1"/>
    </row>
    <row r="55" spans="12:12" ht="28.15" customHeight="1" x14ac:dyDescent="0.2">
      <c r="L55" s="1"/>
    </row>
    <row r="56" spans="12:12" ht="40.15" customHeight="1" x14ac:dyDescent="0.2">
      <c r="L56" s="1"/>
    </row>
    <row r="57" spans="12:12" ht="40.15" customHeight="1" x14ac:dyDescent="0.2">
      <c r="L57" s="1"/>
    </row>
    <row r="58" spans="12:12" ht="18" customHeight="1" x14ac:dyDescent="0.2">
      <c r="L58" s="1"/>
    </row>
    <row r="59" spans="12:12" ht="28.15" customHeight="1" x14ac:dyDescent="0.2">
      <c r="L59" s="1"/>
    </row>
    <row r="60" spans="12:12" ht="28.15" customHeight="1" x14ac:dyDescent="0.2">
      <c r="L60" s="1"/>
    </row>
    <row r="61" spans="12:12" ht="40.15" customHeight="1" x14ac:dyDescent="0.2">
      <c r="L61" s="1"/>
    </row>
    <row r="62" spans="12:12" ht="28.15" customHeight="1" x14ac:dyDescent="0.2">
      <c r="L62" s="1"/>
    </row>
    <row r="63" spans="12:12" ht="28.15" customHeight="1" x14ac:dyDescent="0.2">
      <c r="L63" s="1"/>
    </row>
    <row r="64" spans="12:12" ht="18" customHeight="1" x14ac:dyDescent="0.2">
      <c r="L64" s="1"/>
    </row>
    <row r="65" spans="12:12" ht="18" customHeight="1" x14ac:dyDescent="0.2">
      <c r="L65" s="1"/>
    </row>
    <row r="66" spans="12:12" ht="18" customHeight="1" x14ac:dyDescent="0.2">
      <c r="L66" s="1"/>
    </row>
    <row r="67" spans="12:12" ht="18" customHeight="1" x14ac:dyDescent="0.2">
      <c r="L67" s="1"/>
    </row>
    <row r="68" spans="12:12" ht="18" customHeight="1" x14ac:dyDescent="0.2">
      <c r="L68" s="1"/>
    </row>
    <row r="69" spans="12:12" ht="40.15" customHeight="1" x14ac:dyDescent="0.2">
      <c r="L69" s="1"/>
    </row>
    <row r="70" spans="12:12" ht="28.15" customHeight="1" x14ac:dyDescent="0.2">
      <c r="L70" s="1"/>
    </row>
    <row r="71" spans="12:12" ht="28.15" customHeight="1" x14ac:dyDescent="0.2">
      <c r="L71" s="1"/>
    </row>
    <row r="72" spans="12:12" ht="18" customHeight="1" x14ac:dyDescent="0.2">
      <c r="L72" s="1"/>
    </row>
    <row r="73" spans="12:12" ht="18" customHeight="1" x14ac:dyDescent="0.2">
      <c r="L73" s="1"/>
    </row>
    <row r="74" spans="12:12" ht="18" customHeight="1" x14ac:dyDescent="0.2">
      <c r="L74" s="1"/>
    </row>
    <row r="75" spans="12:12" ht="28.15" customHeight="1" x14ac:dyDescent="0.2">
      <c r="L75" s="1"/>
    </row>
    <row r="76" spans="12:12" ht="28.15" customHeight="1" x14ac:dyDescent="0.2">
      <c r="L76" s="1"/>
    </row>
    <row r="77" spans="12:12" ht="18" customHeight="1" x14ac:dyDescent="0.2">
      <c r="L77" s="1"/>
    </row>
    <row r="78" spans="12:12" ht="18" customHeight="1" x14ac:dyDescent="0.2">
      <c r="L78" s="1"/>
    </row>
    <row r="79" spans="12:12" ht="28.15" customHeight="1" x14ac:dyDescent="0.2">
      <c r="L79" s="1"/>
    </row>
    <row r="80" spans="12:12" ht="40.15" customHeight="1" x14ac:dyDescent="0.2">
      <c r="L80" s="1"/>
    </row>
    <row r="81" spans="12:12" ht="18" customHeight="1" x14ac:dyDescent="0.2">
      <c r="L81" s="1"/>
    </row>
    <row r="82" spans="12:12" ht="28.15" customHeight="1" x14ac:dyDescent="0.2">
      <c r="L82" s="1"/>
    </row>
    <row r="83" spans="12:12" ht="28.15" customHeight="1" x14ac:dyDescent="0.2">
      <c r="L83" s="1"/>
    </row>
    <row r="84" spans="12:12" ht="40.15" customHeight="1" x14ac:dyDescent="0.2">
      <c r="L84" s="1"/>
    </row>
    <row r="85" spans="12:12" ht="28.15" customHeight="1" x14ac:dyDescent="0.2">
      <c r="L85" s="1"/>
    </row>
    <row r="86" spans="12:12" ht="28.15" customHeight="1" x14ac:dyDescent="0.2">
      <c r="L86" s="1"/>
    </row>
    <row r="87" spans="12:12" ht="18" customHeight="1" x14ac:dyDescent="0.2">
      <c r="L87" s="1"/>
    </row>
    <row r="88" spans="12:12" ht="18" customHeight="1" x14ac:dyDescent="0.2">
      <c r="L88" s="1"/>
    </row>
    <row r="89" spans="12:12" ht="28.15" customHeight="1" x14ac:dyDescent="0.2">
      <c r="L89" s="1"/>
    </row>
    <row r="90" spans="12:12" ht="40.15" customHeight="1" x14ac:dyDescent="0.2">
      <c r="L90" s="1"/>
    </row>
    <row r="91" spans="12:12" ht="18" customHeight="1" x14ac:dyDescent="0.2">
      <c r="L91" s="1"/>
    </row>
    <row r="92" spans="12:12" ht="28.15" customHeight="1" x14ac:dyDescent="0.2">
      <c r="L92" s="1"/>
    </row>
    <row r="93" spans="12:12" ht="28.15" customHeight="1" x14ac:dyDescent="0.2">
      <c r="L93" s="1"/>
    </row>
    <row r="94" spans="12:12" ht="40.15" customHeight="1" x14ac:dyDescent="0.2">
      <c r="L94" s="1"/>
    </row>
    <row r="95" spans="12:12" ht="28.15" customHeight="1" x14ac:dyDescent="0.2">
      <c r="L95" s="1"/>
    </row>
    <row r="96" spans="12:12" ht="28.15" customHeight="1" x14ac:dyDescent="0.2">
      <c r="L96" s="1"/>
    </row>
    <row r="97" spans="12:12" ht="18" customHeight="1" x14ac:dyDescent="0.2">
      <c r="L97" s="1"/>
    </row>
    <row r="98" spans="12:12" ht="18" customHeight="1" x14ac:dyDescent="0.2">
      <c r="L98" s="3"/>
    </row>
    <row r="99" spans="12:12" ht="28.15" customHeight="1" x14ac:dyDescent="0.2">
      <c r="L99" s="4"/>
    </row>
    <row r="100" spans="12:12" ht="40.15" customHeight="1" x14ac:dyDescent="0.2">
      <c r="L100" s="5"/>
    </row>
    <row r="101" spans="12:12" ht="18" customHeight="1" x14ac:dyDescent="0.2">
      <c r="L101" s="3"/>
    </row>
    <row r="102" spans="12:12" ht="28.15" customHeight="1" x14ac:dyDescent="0.2">
      <c r="L102" s="5"/>
    </row>
    <row r="103" spans="12:12" ht="28.15" customHeight="1" x14ac:dyDescent="0.2">
      <c r="L103" s="4"/>
    </row>
    <row r="104" spans="12:12" ht="40.15" customHeight="1" x14ac:dyDescent="0.2">
      <c r="L104" s="5"/>
    </row>
    <row r="105" spans="12:12" ht="28.15" customHeight="1" x14ac:dyDescent="0.2">
      <c r="L105" s="4"/>
    </row>
    <row r="106" spans="12:12" ht="28.15" customHeight="1" x14ac:dyDescent="0.2">
      <c r="L106" s="4"/>
    </row>
    <row r="107" spans="12:12" ht="18" customHeight="1" x14ac:dyDescent="0.2">
      <c r="L107" s="3"/>
    </row>
    <row r="108" spans="12:12" ht="18" customHeight="1" x14ac:dyDescent="0.2">
      <c r="L108" s="3"/>
    </row>
    <row r="109" spans="12:12" ht="18" customHeight="1" x14ac:dyDescent="0.2">
      <c r="L109" s="10"/>
    </row>
    <row r="110" spans="12:12" ht="18" customHeight="1" x14ac:dyDescent="0.2">
      <c r="L110" s="11"/>
    </row>
    <row r="111" spans="12:12" ht="18" customHeight="1" x14ac:dyDescent="0.2">
      <c r="L111" s="12"/>
    </row>
    <row r="112" spans="12:12" ht="12.75" customHeight="1" x14ac:dyDescent="0.2">
      <c r="L112" s="18"/>
    </row>
    <row r="113" spans="12:12" ht="18" customHeight="1" x14ac:dyDescent="0.2">
      <c r="L113" s="19"/>
    </row>
  </sheetData>
  <mergeCells count="51">
    <mergeCell ref="C12:D12"/>
    <mergeCell ref="C13:D13"/>
    <mergeCell ref="C14:D14"/>
    <mergeCell ref="C15:D15"/>
    <mergeCell ref="C16:D16"/>
    <mergeCell ref="I8:J8"/>
    <mergeCell ref="K8:K9"/>
    <mergeCell ref="A8:A9"/>
    <mergeCell ref="B8:B9"/>
    <mergeCell ref="C8:D9"/>
    <mergeCell ref="E8:E9"/>
    <mergeCell ref="F8:F9"/>
    <mergeCell ref="G8:H8"/>
    <mergeCell ref="A4:K4"/>
    <mergeCell ref="A5:K5"/>
    <mergeCell ref="A6:H6"/>
    <mergeCell ref="I6:K6"/>
    <mergeCell ref="A7:K7"/>
    <mergeCell ref="A1:K3"/>
    <mergeCell ref="A23:H23"/>
    <mergeCell ref="B26:C26"/>
    <mergeCell ref="B27:C27"/>
    <mergeCell ref="B28:C28"/>
    <mergeCell ref="H28:J28"/>
    <mergeCell ref="G27:K27"/>
    <mergeCell ref="H24:K24"/>
    <mergeCell ref="A21:G21"/>
    <mergeCell ref="A22:G22"/>
    <mergeCell ref="C10:K10"/>
    <mergeCell ref="C11:K11"/>
    <mergeCell ref="C17:D17"/>
    <mergeCell ref="A18:G18"/>
    <mergeCell ref="C19:K19"/>
    <mergeCell ref="C20:D20"/>
    <mergeCell ref="A31:B31"/>
    <mergeCell ref="C44:D44"/>
    <mergeCell ref="C40:D40"/>
    <mergeCell ref="C39:D39"/>
    <mergeCell ref="C38:D38"/>
    <mergeCell ref="C37:D37"/>
    <mergeCell ref="C36:D36"/>
    <mergeCell ref="C32:D32"/>
    <mergeCell ref="A32:B32"/>
    <mergeCell ref="C33:D33"/>
    <mergeCell ref="C35:D35"/>
    <mergeCell ref="C34:D34"/>
    <mergeCell ref="G46:I46"/>
    <mergeCell ref="C46:D46"/>
    <mergeCell ref="C45:D45"/>
    <mergeCell ref="F45:J45"/>
    <mergeCell ref="C31:D31"/>
  </mergeCells>
  <pageMargins left="0.23622047244094491" right="0.23622047244094491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CB0BD-2212-44A5-BA16-C29785E738DD}">
  <dimension ref="A1:I45"/>
  <sheetViews>
    <sheetView workbookViewId="0">
      <selection activeCell="N26" sqref="N26"/>
    </sheetView>
  </sheetViews>
  <sheetFormatPr defaultRowHeight="12.75" x14ac:dyDescent="0.2"/>
  <cols>
    <col min="1" max="1" width="6.6640625" bestFit="1" customWidth="1"/>
    <col min="2" max="2" width="68" bestFit="1" customWidth="1"/>
    <col min="3" max="3" width="11.6640625" bestFit="1" customWidth="1"/>
    <col min="4" max="4" width="10.5" customWidth="1"/>
  </cols>
  <sheetData>
    <row r="1" spans="1:9" ht="36.75" thickBot="1" x14ac:dyDescent="0.6">
      <c r="A1" s="152" t="s">
        <v>87</v>
      </c>
      <c r="B1" s="153"/>
      <c r="C1" s="153"/>
      <c r="D1" s="153"/>
      <c r="E1" s="153"/>
      <c r="F1" s="153"/>
      <c r="G1" s="153"/>
      <c r="H1" s="153"/>
      <c r="I1" s="154"/>
    </row>
    <row r="2" spans="1:9" ht="15" x14ac:dyDescent="0.25">
      <c r="A2" s="61" t="s">
        <v>88</v>
      </c>
      <c r="B2" s="155" t="s">
        <v>106</v>
      </c>
      <c r="C2" s="156"/>
      <c r="D2" s="156"/>
      <c r="E2" s="156"/>
      <c r="F2" s="62"/>
      <c r="G2" s="63"/>
      <c r="H2" s="63"/>
      <c r="I2" s="64"/>
    </row>
    <row r="3" spans="1:9" ht="15.75" thickBot="1" x14ac:dyDescent="0.3">
      <c r="A3" s="65" t="s">
        <v>89</v>
      </c>
      <c r="B3" s="157" t="s">
        <v>107</v>
      </c>
      <c r="C3" s="158"/>
      <c r="D3" s="158"/>
      <c r="E3" s="158"/>
      <c r="F3" s="66"/>
      <c r="G3" s="67"/>
      <c r="H3" s="67"/>
      <c r="I3" s="68"/>
    </row>
    <row r="4" spans="1:9" ht="19.5" thickBot="1" x14ac:dyDescent="0.35">
      <c r="A4" s="159" t="s">
        <v>90</v>
      </c>
      <c r="B4" s="160"/>
      <c r="C4" s="160"/>
      <c r="D4" s="160"/>
      <c r="E4" s="160"/>
      <c r="F4" s="160"/>
      <c r="G4" s="160"/>
      <c r="H4" s="160"/>
      <c r="I4" s="160"/>
    </row>
    <row r="5" spans="1:9" ht="13.5" thickBot="1" x14ac:dyDescent="0.25">
      <c r="A5" s="49"/>
      <c r="B5" s="49"/>
      <c r="C5" s="49"/>
      <c r="D5" s="49"/>
      <c r="E5" s="49"/>
      <c r="F5" s="49"/>
      <c r="G5" s="49"/>
      <c r="H5" s="49"/>
      <c r="I5" s="49"/>
    </row>
    <row r="6" spans="1:9" ht="15" x14ac:dyDescent="0.25">
      <c r="A6" s="161" t="s">
        <v>91</v>
      </c>
      <c r="B6" s="162"/>
      <c r="C6" s="165" t="s">
        <v>92</v>
      </c>
      <c r="D6" s="167" t="s">
        <v>93</v>
      </c>
      <c r="E6" s="168"/>
      <c r="F6" s="167" t="s">
        <v>94</v>
      </c>
      <c r="G6" s="168"/>
      <c r="H6" s="167" t="s">
        <v>95</v>
      </c>
      <c r="I6" s="168"/>
    </row>
    <row r="7" spans="1:9" x14ac:dyDescent="0.15">
      <c r="A7" s="163"/>
      <c r="B7" s="164"/>
      <c r="C7" s="166"/>
      <c r="D7" s="50" t="s">
        <v>96</v>
      </c>
      <c r="E7" s="51" t="s">
        <v>97</v>
      </c>
      <c r="F7" s="50" t="s">
        <v>96</v>
      </c>
      <c r="G7" s="51" t="s">
        <v>97</v>
      </c>
      <c r="H7" s="50" t="s">
        <v>96</v>
      </c>
      <c r="I7" s="51" t="s">
        <v>97</v>
      </c>
    </row>
    <row r="8" spans="1:9" ht="22.5" x14ac:dyDescent="0.2">
      <c r="A8" s="52">
        <v>1</v>
      </c>
      <c r="B8" s="60" t="str">
        <f>estimativa!C12</f>
        <v>FABRICAÇÃO DE FÔRMA PARA VIGAS, EM CHAPA DE MADEIRA COMPENSADA RESINADA, E = 17 MM. AF_09/2020</v>
      </c>
      <c r="C8" s="53">
        <f>estimativa!K12</f>
        <v>25089.399755999999</v>
      </c>
      <c r="D8" s="54">
        <v>0.5</v>
      </c>
      <c r="E8" s="55">
        <f t="shared" ref="E8:E15" si="0">D8</f>
        <v>0.5</v>
      </c>
      <c r="F8" s="54">
        <v>0.25</v>
      </c>
      <c r="G8" s="55">
        <f t="shared" ref="G8:G15" si="1">E8+F8</f>
        <v>0.75</v>
      </c>
      <c r="H8" s="54">
        <v>0.25</v>
      </c>
      <c r="I8" s="55">
        <f t="shared" ref="I8:I15" si="2">G8+H8</f>
        <v>1</v>
      </c>
    </row>
    <row r="9" spans="1:9" ht="33.75" x14ac:dyDescent="0.2">
      <c r="A9" s="52">
        <f>A8+1</f>
        <v>2</v>
      </c>
      <c r="B9" s="60" t="str">
        <f>estimativa!C13</f>
        <v>MONTAGEM E DESMONTAGEM DE FÔRMA DE VIGA, ESCORAMENTO COM GARFO DE MADEIRA, PÉ-DIREITO SIMPLES, EM CHAPA DE MADEIRA PLASTIFICADA, 10 UTILIZAÇÕES. AF_09/2020</v>
      </c>
      <c r="C9" s="53">
        <f>estimativa!K13</f>
        <v>19100.520791999999</v>
      </c>
      <c r="D9" s="54">
        <v>0.5</v>
      </c>
      <c r="E9" s="55">
        <f t="shared" si="0"/>
        <v>0.5</v>
      </c>
      <c r="F9" s="54">
        <v>0.25</v>
      </c>
      <c r="G9" s="55">
        <f t="shared" si="1"/>
        <v>0.75</v>
      </c>
      <c r="H9" s="54">
        <v>0.25</v>
      </c>
      <c r="I9" s="55">
        <f t="shared" si="2"/>
        <v>1</v>
      </c>
    </row>
    <row r="10" spans="1:9" ht="35.25" customHeight="1" x14ac:dyDescent="0.2">
      <c r="A10" s="52">
        <v>3</v>
      </c>
      <c r="B10" s="60" t="str">
        <f>estimativa!C14</f>
        <v>EXECUÇÃO DE GRAMPO PARA SOLO GRAMPEADO COM COMPRIMENTO MENOR OU IGUAL A 6 M, DIÂMETRO DE10 CM, PERFURAÇÃO COM EQUIPAMENTO MANUAL E ARMADURA COM DIÂMETRO DE 20 MM. AF_07/2024</v>
      </c>
      <c r="C10" s="53">
        <f>estimativa!K14</f>
        <v>18084.221999999998</v>
      </c>
      <c r="D10" s="54">
        <v>0.75</v>
      </c>
      <c r="E10" s="55">
        <f t="shared" si="0"/>
        <v>0.75</v>
      </c>
      <c r="F10" s="54">
        <v>0.25</v>
      </c>
      <c r="G10" s="55">
        <f t="shared" si="1"/>
        <v>1</v>
      </c>
      <c r="H10" s="54"/>
      <c r="I10" s="55">
        <f t="shared" si="2"/>
        <v>1</v>
      </c>
    </row>
    <row r="11" spans="1:9" x14ac:dyDescent="0.2">
      <c r="A11" s="52">
        <v>4</v>
      </c>
      <c r="B11" s="60" t="str">
        <f>estimativa!C15</f>
        <v>ARMAÇÃO DE AÇO POR M3 DE CONCRETO</v>
      </c>
      <c r="C11" s="53">
        <f>estimativa!K15</f>
        <v>19704.9331667304</v>
      </c>
      <c r="D11" s="54">
        <v>0.25</v>
      </c>
      <c r="E11" s="55">
        <f t="shared" si="0"/>
        <v>0.25</v>
      </c>
      <c r="F11" s="54">
        <v>0.5</v>
      </c>
      <c r="G11" s="55">
        <f t="shared" si="1"/>
        <v>0.75</v>
      </c>
      <c r="H11" s="54">
        <v>0.25</v>
      </c>
      <c r="I11" s="55">
        <f t="shared" si="2"/>
        <v>1</v>
      </c>
    </row>
    <row r="12" spans="1:9" ht="33.75" x14ac:dyDescent="0.2">
      <c r="A12" s="52">
        <v>5</v>
      </c>
      <c r="B12" s="60" t="str">
        <f>estimativa!C16</f>
        <v>CONCRETO FCK = 30MPA, TRAÇO 1:2,1:2,5 (EM MASSA SECA DE CIMENTO/ AREIA MÉDIA/ BRITA 1) - PREPARO MECÂNICO COM BETONEIRA 400 L. AF_05/2021</v>
      </c>
      <c r="C12" s="53">
        <f>estimativa!K16</f>
        <v>37457.273836</v>
      </c>
      <c r="D12" s="54">
        <v>0.25</v>
      </c>
      <c r="E12" s="55">
        <f t="shared" si="0"/>
        <v>0.25</v>
      </c>
      <c r="F12" s="54">
        <v>0.25</v>
      </c>
      <c r="G12" s="55">
        <f t="shared" si="1"/>
        <v>0.5</v>
      </c>
      <c r="H12" s="54">
        <v>0.5</v>
      </c>
      <c r="I12" s="55">
        <f t="shared" si="2"/>
        <v>1</v>
      </c>
    </row>
    <row r="13" spans="1:9" ht="22.5" x14ac:dyDescent="0.2">
      <c r="A13" s="52">
        <v>6</v>
      </c>
      <c r="B13" s="60" t="str">
        <f>estimativa!C17</f>
        <v>LANÇAMENTO COM USO DE BALDES, ADENSAMENTO E ACABAMENTO
DE CONCRETO EM ESTRUTURAS. AF_02/2022</v>
      </c>
      <c r="C13" s="53">
        <f>estimativa!K17</f>
        <v>18787.489612000001</v>
      </c>
      <c r="D13" s="54">
        <v>0.4</v>
      </c>
      <c r="E13" s="55">
        <f t="shared" si="0"/>
        <v>0.4</v>
      </c>
      <c r="F13" s="54">
        <v>0.4</v>
      </c>
      <c r="G13" s="55">
        <f t="shared" si="1"/>
        <v>0.8</v>
      </c>
      <c r="H13" s="54">
        <v>0.2</v>
      </c>
      <c r="I13" s="55">
        <f t="shared" si="2"/>
        <v>1</v>
      </c>
    </row>
    <row r="14" spans="1:9" x14ac:dyDescent="0.2">
      <c r="A14" s="52">
        <v>7</v>
      </c>
      <c r="B14" s="60" t="str">
        <f>estimativa!C19</f>
        <v>GUARDA-CORPO</v>
      </c>
      <c r="C14" s="53">
        <f>estimativa!K20</f>
        <v>23237.351999999999</v>
      </c>
      <c r="D14" s="54"/>
      <c r="E14" s="55">
        <f t="shared" si="0"/>
        <v>0</v>
      </c>
      <c r="F14" s="54">
        <v>0.5</v>
      </c>
      <c r="G14" s="55">
        <f t="shared" si="1"/>
        <v>0.5</v>
      </c>
      <c r="H14" s="54">
        <v>0.5</v>
      </c>
      <c r="I14" s="55">
        <f t="shared" si="2"/>
        <v>1</v>
      </c>
    </row>
    <row r="15" spans="1:9" ht="15.75" thickBot="1" x14ac:dyDescent="0.3">
      <c r="A15" s="171" t="s">
        <v>98</v>
      </c>
      <c r="B15" s="172"/>
      <c r="C15" s="56"/>
      <c r="D15" s="57">
        <f>D16/C17</f>
        <v>0.35589774828037296</v>
      </c>
      <c r="E15" s="58">
        <f t="shared" si="0"/>
        <v>0.35589774828037296</v>
      </c>
      <c r="F15" s="57">
        <f>F16/C17</f>
        <v>0.33394397833856165</v>
      </c>
      <c r="G15" s="58">
        <f t="shared" si="1"/>
        <v>0.68984172661893461</v>
      </c>
      <c r="H15" s="57">
        <f>H16/C17</f>
        <v>0.31015827338106544</v>
      </c>
      <c r="I15" s="58">
        <f t="shared" si="2"/>
        <v>1</v>
      </c>
    </row>
    <row r="16" spans="1:9" ht="15.75" thickBot="1" x14ac:dyDescent="0.3">
      <c r="A16" s="59"/>
      <c r="B16" s="69" t="s">
        <v>99</v>
      </c>
      <c r="C16" s="70"/>
      <c r="D16" s="173">
        <f>($C$8*D8)+($C$9*D9)+($C$10*D10)+($C$11*D11)+($C$12*D12)+($C$13*D13)+($C$14*D14)</f>
        <v>57463.6743694826</v>
      </c>
      <c r="E16" s="162"/>
      <c r="F16" s="173">
        <f>($C$8*F8)+($C$9*F9)+($C$10*F10)+($C$11*F11)+($C$12*F12)+($C$13*F13)+($C$14*F14)</f>
        <v>53918.992524165202</v>
      </c>
      <c r="G16" s="162"/>
      <c r="H16" s="173">
        <f>($C$8*H8)+($C$9*H9)+($C$10*H10)+($C$11*H11)+($C$12*H12)+($C$13*H13)+($C$14*H14)</f>
        <v>50078.524269082598</v>
      </c>
      <c r="I16" s="162"/>
    </row>
    <row r="17" spans="1:9" ht="15.75" thickBot="1" x14ac:dyDescent="0.3">
      <c r="A17" s="71"/>
      <c r="B17" s="72" t="s">
        <v>100</v>
      </c>
      <c r="C17" s="73">
        <f>SUM(C8:C14)</f>
        <v>161461.19116273039</v>
      </c>
      <c r="D17" s="169">
        <f>D16</f>
        <v>57463.6743694826</v>
      </c>
      <c r="E17" s="170"/>
      <c r="F17" s="169">
        <f>F16+D17</f>
        <v>111382.66689364781</v>
      </c>
      <c r="G17" s="170"/>
      <c r="H17" s="169">
        <f>H16+F17</f>
        <v>161461.19116273039</v>
      </c>
      <c r="I17" s="154"/>
    </row>
    <row r="19" spans="1:9" ht="15.75" x14ac:dyDescent="0.25">
      <c r="B19" s="74" t="s">
        <v>101</v>
      </c>
      <c r="C19" s="75"/>
      <c r="D19" s="75"/>
      <c r="E19" s="48"/>
      <c r="F19" s="77"/>
      <c r="G19" s="77"/>
    </row>
    <row r="20" spans="1:9" ht="15" x14ac:dyDescent="0.2">
      <c r="B20" s="49"/>
      <c r="C20" s="48"/>
      <c r="D20" s="48"/>
      <c r="E20" s="48"/>
      <c r="F20" s="77"/>
      <c r="G20" s="77"/>
    </row>
    <row r="21" spans="1:9" ht="15" x14ac:dyDescent="0.2">
      <c r="B21" s="49"/>
      <c r="C21" s="48"/>
      <c r="D21" s="48"/>
      <c r="E21" s="48"/>
      <c r="F21" s="77"/>
      <c r="G21" s="77"/>
    </row>
    <row r="22" spans="1:9" ht="15" x14ac:dyDescent="0.25">
      <c r="B22" s="78" t="s">
        <v>102</v>
      </c>
      <c r="D22" s="76" t="s">
        <v>103</v>
      </c>
      <c r="E22" s="48"/>
      <c r="F22" s="77"/>
      <c r="G22" s="77"/>
    </row>
    <row r="23" spans="1:9" ht="15" x14ac:dyDescent="0.25">
      <c r="B23" s="78" t="s">
        <v>104</v>
      </c>
      <c r="D23" s="76" t="s">
        <v>105</v>
      </c>
      <c r="E23" s="48"/>
      <c r="F23" s="77"/>
      <c r="G23" s="77"/>
    </row>
    <row r="24" spans="1:9" ht="15" x14ac:dyDescent="0.2">
      <c r="B24" s="49"/>
      <c r="F24" s="77"/>
      <c r="G24" s="77"/>
    </row>
    <row r="25" spans="1:9" ht="13.5" thickBot="1" x14ac:dyDescent="0.25">
      <c r="B25" s="49"/>
      <c r="F25" s="48"/>
      <c r="G25" s="48"/>
    </row>
    <row r="26" spans="1:9" ht="36.75" thickBot="1" x14ac:dyDescent="0.6">
      <c r="A26" s="152" t="s">
        <v>87</v>
      </c>
      <c r="B26" s="153"/>
      <c r="C26" s="153"/>
      <c r="D26" s="153"/>
      <c r="E26" s="153"/>
      <c r="F26" s="153"/>
      <c r="G26" s="153"/>
      <c r="H26" s="153"/>
      <c r="I26" s="154"/>
    </row>
    <row r="27" spans="1:9" ht="15" x14ac:dyDescent="0.25">
      <c r="A27" s="61" t="s">
        <v>88</v>
      </c>
      <c r="B27" s="155" t="s">
        <v>106</v>
      </c>
      <c r="C27" s="156"/>
      <c r="D27" s="156"/>
      <c r="E27" s="156"/>
      <c r="F27" s="62"/>
      <c r="G27" s="63"/>
      <c r="H27" s="63"/>
      <c r="I27" s="64"/>
    </row>
    <row r="28" spans="1:9" ht="15.75" thickBot="1" x14ac:dyDescent="0.3">
      <c r="A28" s="65" t="s">
        <v>89</v>
      </c>
      <c r="B28" s="157" t="s">
        <v>107</v>
      </c>
      <c r="C28" s="158"/>
      <c r="D28" s="158"/>
      <c r="E28" s="158"/>
      <c r="F28" s="66"/>
      <c r="G28" s="67"/>
      <c r="H28" s="67"/>
      <c r="I28" s="68"/>
    </row>
    <row r="29" spans="1:9" ht="19.5" thickBot="1" x14ac:dyDescent="0.35">
      <c r="A29" s="159" t="s">
        <v>110</v>
      </c>
      <c r="B29" s="160"/>
      <c r="C29" s="160"/>
      <c r="D29" s="160"/>
      <c r="E29" s="160"/>
      <c r="F29" s="160"/>
      <c r="G29" s="160"/>
      <c r="H29" s="160"/>
      <c r="I29" s="160"/>
    </row>
    <row r="30" spans="1:9" ht="13.5" thickBot="1" x14ac:dyDescent="0.25">
      <c r="A30" s="49"/>
      <c r="B30" s="49"/>
      <c r="C30" s="49"/>
      <c r="D30" s="49"/>
      <c r="E30" s="49"/>
      <c r="F30" s="49"/>
      <c r="G30" s="49"/>
      <c r="H30" s="49"/>
      <c r="I30" s="49"/>
    </row>
    <row r="31" spans="1:9" ht="15" x14ac:dyDescent="0.25">
      <c r="A31" s="161" t="s">
        <v>91</v>
      </c>
      <c r="B31" s="162"/>
      <c r="C31" s="165" t="s">
        <v>92</v>
      </c>
      <c r="D31" s="167" t="s">
        <v>93</v>
      </c>
      <c r="E31" s="168"/>
      <c r="F31" s="167" t="s">
        <v>94</v>
      </c>
      <c r="G31" s="168"/>
      <c r="H31" s="167" t="s">
        <v>95</v>
      </c>
      <c r="I31" s="168"/>
    </row>
    <row r="32" spans="1:9" x14ac:dyDescent="0.15">
      <c r="A32" s="163"/>
      <c r="B32" s="164"/>
      <c r="C32" s="166"/>
      <c r="D32" s="50" t="s">
        <v>96</v>
      </c>
      <c r="E32" s="51" t="s">
        <v>97</v>
      </c>
      <c r="F32" s="50" t="s">
        <v>96</v>
      </c>
      <c r="G32" s="51" t="s">
        <v>97</v>
      </c>
      <c r="H32" s="50" t="s">
        <v>96</v>
      </c>
      <c r="I32" s="51" t="s">
        <v>97</v>
      </c>
    </row>
    <row r="33" spans="1:9" x14ac:dyDescent="0.2">
      <c r="A33" s="52">
        <v>1</v>
      </c>
      <c r="B33" s="60" t="s">
        <v>111</v>
      </c>
      <c r="C33" s="53">
        <f>C8+C9</f>
        <v>44189.920547999995</v>
      </c>
      <c r="D33" s="54">
        <v>0.5</v>
      </c>
      <c r="E33" s="55">
        <f t="shared" ref="E33:E37" si="3">D33</f>
        <v>0.5</v>
      </c>
      <c r="F33" s="54">
        <v>0.25</v>
      </c>
      <c r="G33" s="55">
        <f t="shared" ref="G33:G37" si="4">E33+F33</f>
        <v>0.75</v>
      </c>
      <c r="H33" s="54">
        <v>0.25</v>
      </c>
      <c r="I33" s="55">
        <f t="shared" ref="I33:I37" si="5">G33+H33</f>
        <v>1</v>
      </c>
    </row>
    <row r="34" spans="1:9" x14ac:dyDescent="0.2">
      <c r="A34" s="52">
        <f>A33+1</f>
        <v>2</v>
      </c>
      <c r="B34" s="60" t="s">
        <v>112</v>
      </c>
      <c r="C34" s="53">
        <f>C10</f>
        <v>18084.221999999998</v>
      </c>
      <c r="D34" s="54">
        <v>0.75</v>
      </c>
      <c r="E34" s="55">
        <f t="shared" si="3"/>
        <v>0.75</v>
      </c>
      <c r="F34" s="54">
        <v>0.25</v>
      </c>
      <c r="G34" s="55">
        <f t="shared" si="4"/>
        <v>1</v>
      </c>
      <c r="H34" s="54"/>
      <c r="I34" s="55">
        <f t="shared" si="5"/>
        <v>1</v>
      </c>
    </row>
    <row r="35" spans="1:9" x14ac:dyDescent="0.2">
      <c r="A35" s="52">
        <v>3</v>
      </c>
      <c r="B35" s="60" t="s">
        <v>113</v>
      </c>
      <c r="C35" s="53">
        <f>C11+C12+C13</f>
        <v>75949.696614730405</v>
      </c>
      <c r="D35" s="54">
        <v>0.3</v>
      </c>
      <c r="E35" s="55">
        <f t="shared" si="3"/>
        <v>0.3</v>
      </c>
      <c r="F35" s="54">
        <v>0.4</v>
      </c>
      <c r="G35" s="55">
        <f t="shared" si="4"/>
        <v>0.7</v>
      </c>
      <c r="H35" s="54">
        <v>0.3</v>
      </c>
      <c r="I35" s="55">
        <f t="shared" si="5"/>
        <v>1</v>
      </c>
    </row>
    <row r="36" spans="1:9" x14ac:dyDescent="0.2">
      <c r="A36" s="52">
        <v>4</v>
      </c>
      <c r="B36" s="60" t="s">
        <v>25</v>
      </c>
      <c r="C36" s="53">
        <f>C14</f>
        <v>23237.351999999999</v>
      </c>
      <c r="D36" s="54"/>
      <c r="E36" s="55">
        <f t="shared" si="3"/>
        <v>0</v>
      </c>
      <c r="F36" s="54">
        <v>0.5</v>
      </c>
      <c r="G36" s="55">
        <f t="shared" si="4"/>
        <v>0.5</v>
      </c>
      <c r="H36" s="54">
        <v>0.5</v>
      </c>
      <c r="I36" s="55">
        <f t="shared" si="5"/>
        <v>1</v>
      </c>
    </row>
    <row r="37" spans="1:9" ht="15.75" thickBot="1" x14ac:dyDescent="0.3">
      <c r="A37" s="171" t="s">
        <v>98</v>
      </c>
      <c r="B37" s="172"/>
      <c r="C37" s="56"/>
      <c r="D37" s="57">
        <f>D38/C39</f>
        <v>0.36196336306918908</v>
      </c>
      <c r="E37" s="58">
        <f t="shared" si="3"/>
        <v>0.36196336306918908</v>
      </c>
      <c r="F37" s="57">
        <f>F38/C39</f>
        <v>0.35653824840715159</v>
      </c>
      <c r="G37" s="58">
        <f t="shared" si="4"/>
        <v>0.71850161147634073</v>
      </c>
      <c r="H37" s="57">
        <f>H38/C39</f>
        <v>0.28149838852365944</v>
      </c>
      <c r="I37" s="58">
        <f t="shared" si="5"/>
        <v>1.0000000000000002</v>
      </c>
    </row>
    <row r="38" spans="1:9" ht="15.75" thickBot="1" x14ac:dyDescent="0.3">
      <c r="A38" s="59"/>
      <c r="B38" s="69" t="s">
        <v>99</v>
      </c>
      <c r="C38" s="70"/>
      <c r="D38" s="173">
        <f>($C$33*D33)+($C$34*D34)+($C$35*D35)+($C$36*D36)</f>
        <v>58443.035758419122</v>
      </c>
      <c r="E38" s="162"/>
      <c r="F38" s="173">
        <f t="shared" ref="F38" si="6">($C$33*F33)+($C$34*F34)+($C$35*F35)+($C$36*F36)</f>
        <v>57567.090282892161</v>
      </c>
      <c r="G38" s="162"/>
      <c r="H38" s="173">
        <f t="shared" ref="H38" si="7">($C$33*H33)+($C$34*H34)+($C$35*H35)+($C$36*H36)</f>
        <v>45451.065121419124</v>
      </c>
      <c r="I38" s="162"/>
    </row>
    <row r="39" spans="1:9" ht="15.75" thickBot="1" x14ac:dyDescent="0.3">
      <c r="A39" s="71"/>
      <c r="B39" s="72" t="s">
        <v>100</v>
      </c>
      <c r="C39" s="73">
        <f>SUM(C33:C36)</f>
        <v>161461.19116273039</v>
      </c>
      <c r="D39" s="169">
        <f>D38</f>
        <v>58443.035758419122</v>
      </c>
      <c r="E39" s="170"/>
      <c r="F39" s="169">
        <f>F38+D39</f>
        <v>116010.12604131128</v>
      </c>
      <c r="G39" s="170"/>
      <c r="H39" s="169">
        <f>H38+F39</f>
        <v>161461.19116273039</v>
      </c>
      <c r="I39" s="154"/>
    </row>
    <row r="41" spans="1:9" ht="15.75" x14ac:dyDescent="0.25">
      <c r="B41" s="74" t="s">
        <v>101</v>
      </c>
      <c r="C41" s="75"/>
      <c r="D41" s="75"/>
      <c r="E41" s="48"/>
      <c r="F41" s="77"/>
      <c r="G41" s="77"/>
    </row>
    <row r="42" spans="1:9" ht="15" x14ac:dyDescent="0.2">
      <c r="B42" s="49"/>
      <c r="C42" s="48"/>
      <c r="D42" s="48"/>
      <c r="E42" s="48"/>
      <c r="F42" s="77"/>
      <c r="G42" s="77"/>
    </row>
    <row r="43" spans="1:9" ht="15" x14ac:dyDescent="0.2">
      <c r="B43" s="49"/>
      <c r="C43" s="48"/>
      <c r="D43" s="48"/>
      <c r="E43" s="48"/>
      <c r="F43" s="77"/>
      <c r="G43" s="77"/>
    </row>
    <row r="44" spans="1:9" ht="15" x14ac:dyDescent="0.25">
      <c r="B44" s="78" t="s">
        <v>102</v>
      </c>
      <c r="D44" s="76" t="s">
        <v>103</v>
      </c>
      <c r="E44" s="48"/>
      <c r="F44" s="77"/>
      <c r="G44" s="77"/>
    </row>
    <row r="45" spans="1:9" ht="15" x14ac:dyDescent="0.25">
      <c r="B45" s="78" t="s">
        <v>104</v>
      </c>
      <c r="D45" s="76" t="s">
        <v>105</v>
      </c>
      <c r="E45" s="48"/>
      <c r="F45" s="77"/>
      <c r="G45" s="77"/>
    </row>
  </sheetData>
  <mergeCells count="32">
    <mergeCell ref="A37:B37"/>
    <mergeCell ref="D38:E38"/>
    <mergeCell ref="F38:G38"/>
    <mergeCell ref="H38:I38"/>
    <mergeCell ref="D39:E39"/>
    <mergeCell ref="F39:G39"/>
    <mergeCell ref="H39:I39"/>
    <mergeCell ref="A26:I26"/>
    <mergeCell ref="B27:E27"/>
    <mergeCell ref="B28:E28"/>
    <mergeCell ref="A29:I29"/>
    <mergeCell ref="A31:B32"/>
    <mergeCell ref="C31:C32"/>
    <mergeCell ref="D31:E31"/>
    <mergeCell ref="F31:G31"/>
    <mergeCell ref="H31:I31"/>
    <mergeCell ref="A15:B15"/>
    <mergeCell ref="D16:E16"/>
    <mergeCell ref="F16:G16"/>
    <mergeCell ref="H16:I16"/>
    <mergeCell ref="D17:E17"/>
    <mergeCell ref="F17:G17"/>
    <mergeCell ref="H17:I17"/>
    <mergeCell ref="A1:I1"/>
    <mergeCell ref="B2:E2"/>
    <mergeCell ref="B3:E3"/>
    <mergeCell ref="A4:I4"/>
    <mergeCell ref="A6:B7"/>
    <mergeCell ref="C6:C7"/>
    <mergeCell ref="D6:E6"/>
    <mergeCell ref="F6:G6"/>
    <mergeCell ref="H6:I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 (2)</vt:lpstr>
      <vt:lpstr>BDI</vt:lpstr>
      <vt:lpstr>cronograma</vt:lpstr>
      <vt:lpstr>estimativa</vt:lpstr>
      <vt:lpstr>CRONOGRAMA 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ORÇAMENTO PONTE SALTO DO JACUI.xls</dc:title>
  <dc:creator>MARCO ANTONIO DE SOUZA CANAVEZZI</dc:creator>
  <cp:lastModifiedBy>Diessica</cp:lastModifiedBy>
  <cp:lastPrinted>2025-11-19T18:44:43Z</cp:lastPrinted>
  <dcterms:created xsi:type="dcterms:W3CDTF">2025-06-17T20:26:06Z</dcterms:created>
  <dcterms:modified xsi:type="dcterms:W3CDTF">2025-11-25T12:55:13Z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2024-07-25T00:00:00Z</vt:filetime>
  </property>
  <property fmtid="{D5CDD505-2E9C-101B-9397-08002B2CF9AE}" pid="3" name="LastSaved">
    <vt:filetime>2025-06-17T00:00:00Z</vt:filetime>
  </property>
  <property fmtid="{D5CDD505-2E9C-101B-9397-08002B2CF9AE}" pid="4" name="Producer">
    <vt:lpwstr>Microsoft: Print To PDF</vt:lpwstr>
  </property>
</Properties>
</file>