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69\planejamento\PROJETOS\Ecoponto de Residuos\"/>
    </mc:Choice>
  </mc:AlternateContent>
  <bookViews>
    <workbookView xWindow="0" yWindow="0" windowWidth="18270" windowHeight="7860"/>
  </bookViews>
  <sheets>
    <sheet name="ORÇAM" sheetId="9" r:id="rId1"/>
    <sheet name="CRONOGRAMA" sheetId="12" r:id="rId2"/>
    <sheet name="BDI" sheetId="11" r:id="rId3"/>
    <sheet name="VOLUME" sheetId="13" r:id="rId4"/>
  </sheets>
  <externalReferences>
    <externalReference r:id="rId5"/>
    <externalReference r:id="rId6"/>
  </externalReferences>
  <definedNames>
    <definedName name="_xlnm.Print_Area" localSheetId="0">ORÇAM!$A$1:$H$18</definedName>
    <definedName name="arredquant" localSheetId="0">IF(ORÇAM!#REF!=TRUE,2,15)</definedName>
    <definedName name="arredquant">IF(#REF!=TRUE,2,15)</definedName>
    <definedName name="arredtot" localSheetId="0">IF(ORÇAM!$L$3=TRUE,2,15)</definedName>
    <definedName name="arredtot">IF(#REF!=TRUE,2,15)</definedName>
    <definedName name="arredunit" localSheetId="0">IF(ORÇAM!$K$3=TRUE,2,15)</definedName>
    <definedName name="arredunit">IF(#REF!=TRUE,2,15)</definedName>
    <definedName name="B">IF(#REF!=TRUE,2,15)</definedName>
    <definedName name="_xlnm.Database">TEXT([1]Dados!$G$29,"mm-aaaa")</definedName>
    <definedName name="ç">ROUND(ROUND(#REF!,[0]!p)*ROUND(#REF!,arredunit),arredtot)</definedName>
    <definedName name="D">ROUND(ROUND(#REF!,B)*ROUND(#REF!,arredunit),arredtot)</definedName>
    <definedName name="mi">IF(#REF!=TRUE,2,15)</definedName>
    <definedName name="O" localSheetId="0">ROUND(ROUND(#REF!,arredquant)*ROUND(#REF!,arredunit),arredtot)</definedName>
    <definedName name="O">ROUND(ROUND(#REF!,arredquant)*ROUND(#REF!,arredunit),arredtot)</definedName>
    <definedName name="p">IF(#REF!=TRUE,2,15)</definedName>
    <definedName name="RegimeExecucao">IF(OR([2]DADOS!$A$36="Empreitada Preço Global",[2]DADOS!$A$36="Empreitada Integral"),"Global","Unitário")</definedName>
    <definedName name="SomaAgrup" localSheetId="0">SUMIF(OFFSET(ORÇAM!$A1,1,0,ORÇAM!$B1),"S",OFFSET(ORÇAM!A1,1,0,ORÇAM!$B1))</definedName>
    <definedName name="SomaAgrup">SUMIF(OFFSET(#REF!,1,0,#REF!),"S",OFFSET(#REF!,1,0,#REF!))</definedName>
    <definedName name="total" localSheetId="0">ROUND(ROUND(ORÇAM!XFC1,ORÇAM!arredquant)*ROUND(ORÇAM!XFD1,ORÇAM!arredunit),ORÇAM!arredtot)</definedName>
    <definedName name="total">ROUND(ROUND(#REF!,arredquant)*ROUND(#REF!,arredunit),arredtot)</definedName>
    <definedName name="varanda">ROUND(ROUND(#REF!,arredquant)*ROUND(#REF!,arredunit),arredtot)</definedName>
  </definedNames>
  <calcPr calcId="162913"/>
</workbook>
</file>

<file path=xl/calcChain.xml><?xml version="1.0" encoding="utf-8"?>
<calcChain xmlns="http://schemas.openxmlformats.org/spreadsheetml/2006/main">
  <c r="D17" i="12" l="1"/>
  <c r="D16" i="12" s="1"/>
  <c r="F17" i="12"/>
  <c r="F16" i="12" s="1"/>
  <c r="H17" i="12"/>
  <c r="J17" i="12"/>
  <c r="J16" i="12" s="1"/>
  <c r="I13" i="12"/>
  <c r="K13" i="12" s="1"/>
  <c r="H16" i="12"/>
  <c r="K12" i="12"/>
  <c r="K14" i="12"/>
  <c r="K15" i="12"/>
  <c r="I12" i="12"/>
  <c r="I14" i="12"/>
  <c r="I15" i="12"/>
  <c r="G10" i="12"/>
  <c r="I10" i="12" s="1"/>
  <c r="K10" i="12" s="1"/>
  <c r="G11" i="12"/>
  <c r="I11" i="12" s="1"/>
  <c r="K11" i="12" s="1"/>
  <c r="G12" i="12"/>
  <c r="G13" i="12"/>
  <c r="G14" i="12"/>
  <c r="G15" i="12"/>
  <c r="E9" i="12"/>
  <c r="G9" i="12" s="1"/>
  <c r="I9" i="12" s="1"/>
  <c r="K9" i="12" s="1"/>
  <c r="E10" i="12"/>
  <c r="E11" i="12"/>
  <c r="E12" i="12"/>
  <c r="E13" i="12"/>
  <c r="E14" i="12"/>
  <c r="E15" i="12"/>
  <c r="C15" i="12"/>
  <c r="C14" i="12"/>
  <c r="C13" i="12"/>
  <c r="C12" i="12"/>
  <c r="C11" i="12"/>
  <c r="C10" i="12"/>
  <c r="C9" i="12"/>
  <c r="C8" i="12"/>
  <c r="A8" i="12"/>
  <c r="A9" i="12"/>
  <c r="A10" i="12"/>
  <c r="A11" i="12"/>
  <c r="A12" i="12"/>
  <c r="A13" i="12"/>
  <c r="A14" i="12"/>
  <c r="A15" i="12"/>
  <c r="B15" i="12"/>
  <c r="B14" i="12"/>
  <c r="B13" i="12"/>
  <c r="B12" i="12"/>
  <c r="B11" i="12"/>
  <c r="B10" i="12"/>
  <c r="B9" i="12"/>
  <c r="B8" i="12"/>
  <c r="G26" i="9"/>
  <c r="H26" i="9" s="1"/>
  <c r="E40" i="9"/>
  <c r="E45" i="9" l="1"/>
  <c r="E47" i="9"/>
  <c r="E30" i="9"/>
  <c r="E21" i="9"/>
  <c r="B16" i="9" l="1"/>
  <c r="B20" i="9" s="1"/>
  <c r="B24" i="9" s="1"/>
  <c r="B29" i="9" s="1"/>
  <c r="B32" i="9" s="1"/>
  <c r="B43" i="9" s="1"/>
  <c r="B56" i="9" s="1"/>
  <c r="F14" i="11" l="1"/>
  <c r="D6" i="13" l="1"/>
  <c r="C7" i="13" s="1"/>
  <c r="F5" i="13"/>
  <c r="G4" i="13"/>
  <c r="E4" i="13"/>
  <c r="K2" i="12" l="1"/>
  <c r="B3" i="12"/>
  <c r="B2" i="12"/>
  <c r="E8" i="12"/>
  <c r="G8" i="12" s="1"/>
  <c r="I8" i="12" s="1"/>
  <c r="K8" i="12" s="1"/>
  <c r="E3" i="9" l="1"/>
  <c r="G38" i="9" l="1"/>
  <c r="H38" i="9" s="1"/>
  <c r="G12" i="9"/>
  <c r="H12" i="9" s="1"/>
  <c r="G13" i="9"/>
  <c r="H13" i="9" s="1"/>
  <c r="G11" i="9"/>
  <c r="H11" i="9" s="1"/>
  <c r="G51" i="9"/>
  <c r="H51" i="9" s="1"/>
  <c r="G36" i="9"/>
  <c r="H36" i="9" s="1"/>
  <c r="G10" i="9"/>
  <c r="H10" i="9" s="1"/>
  <c r="G49" i="9"/>
  <c r="H49" i="9" s="1"/>
  <c r="G48" i="9"/>
  <c r="H48" i="9" s="1"/>
  <c r="G22" i="9"/>
  <c r="H22" i="9" s="1"/>
  <c r="G47" i="9"/>
  <c r="H47" i="9" s="1"/>
  <c r="G40" i="9"/>
  <c r="H40" i="9" s="1"/>
  <c r="G21" i="9"/>
  <c r="H21" i="9" s="1"/>
  <c r="G17" i="9"/>
  <c r="H17" i="9" s="1"/>
  <c r="G53" i="9"/>
  <c r="H53" i="9" s="1"/>
  <c r="G39" i="9"/>
  <c r="H39" i="9" s="1"/>
  <c r="G52" i="9"/>
  <c r="H52" i="9" s="1"/>
  <c r="G34" i="9"/>
  <c r="H34" i="9" s="1"/>
  <c r="G50" i="9"/>
  <c r="H50" i="9" s="1"/>
  <c r="G33" i="9"/>
  <c r="H33" i="9" s="1"/>
  <c r="G25" i="9"/>
  <c r="H25" i="9" s="1"/>
  <c r="G18" i="9"/>
  <c r="H18" i="9" s="1"/>
  <c r="G44" i="9"/>
  <c r="H44" i="9" s="1"/>
  <c r="G57" i="9"/>
  <c r="H57" i="9" s="1"/>
  <c r="H56" i="9" s="1"/>
  <c r="G35" i="9"/>
  <c r="H35" i="9" s="1"/>
  <c r="G30" i="9"/>
  <c r="H30" i="9" s="1"/>
  <c r="H29" i="9" s="1"/>
  <c r="G45" i="9"/>
  <c r="H45" i="9" s="1"/>
  <c r="G14" i="9"/>
  <c r="H14" i="9" s="1"/>
  <c r="G54" i="9"/>
  <c r="H54" i="9" s="1"/>
  <c r="G46" i="9"/>
  <c r="H46" i="9" s="1"/>
  <c r="G37" i="9"/>
  <c r="H37" i="9" s="1"/>
  <c r="G27" i="9"/>
  <c r="H27" i="9" s="1"/>
  <c r="H20" i="9" l="1"/>
  <c r="H43" i="9"/>
  <c r="H32" i="9"/>
  <c r="H24" i="9"/>
  <c r="H16" i="9"/>
  <c r="H9" i="9"/>
  <c r="C18" i="12"/>
  <c r="J18" i="12" s="1"/>
  <c r="H59" i="9" l="1"/>
  <c r="D18" i="12"/>
  <c r="F18" i="12" s="1"/>
  <c r="H18" i="12" s="1"/>
  <c r="E16" i="12"/>
  <c r="G16" i="12" l="1"/>
  <c r="I16" i="12" s="1"/>
  <c r="K16" i="12" s="1"/>
</calcChain>
</file>

<file path=xl/sharedStrings.xml><?xml version="1.0" encoding="utf-8"?>
<sst xmlns="http://schemas.openxmlformats.org/spreadsheetml/2006/main" count="175" uniqueCount="138">
  <si>
    <t>1.3</t>
  </si>
  <si>
    <t>1.4</t>
  </si>
  <si>
    <t>Unid.</t>
  </si>
  <si>
    <t>Item</t>
  </si>
  <si>
    <t>Discriminação</t>
  </si>
  <si>
    <t>Qtde.</t>
  </si>
  <si>
    <t>Preço Unitário (R$)</t>
  </si>
  <si>
    <t>Preço Total (R$)</t>
  </si>
  <si>
    <t>Código Sinapi</t>
  </si>
  <si>
    <t>PREFEITURA MUNICIPAL DE SALTO DO JACUÍ</t>
  </si>
  <si>
    <t>OBRA</t>
  </si>
  <si>
    <t>PLANILHA ATUALIZADA</t>
  </si>
  <si>
    <t>LOCAL</t>
  </si>
  <si>
    <t>BDI</t>
  </si>
  <si>
    <t>Preço Unit+BDI (R$)</t>
  </si>
  <si>
    <t>Ref. Sinapi:</t>
  </si>
  <si>
    <t xml:space="preserve">% </t>
  </si>
  <si>
    <t>DESONERADO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</si>
  <si>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</si>
  <si>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</si>
  <si>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</si>
  <si>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</si>
  <si>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</si>
  <si>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</si>
  <si>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</si>
  <si>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</si>
  <si>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</si>
  <si>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</si>
  <si>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</si>
  <si>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</si>
  <si>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</si>
  <si>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</si>
  <si>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</si>
  <si>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</si>
  <si>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</si>
  <si>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</si>
  <si>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</si>
  <si>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</si>
  <si>
    <t>ÁREA</t>
  </si>
  <si>
    <t>CRONOGRAMA</t>
  </si>
  <si>
    <t>item</t>
  </si>
  <si>
    <t>valor</t>
  </si>
  <si>
    <t>1º Mês</t>
  </si>
  <si>
    <t>2º Mês</t>
  </si>
  <si>
    <t>3º Mês</t>
  </si>
  <si>
    <t>4º Mês</t>
  </si>
  <si>
    <t>no mês</t>
  </si>
  <si>
    <t>acum.</t>
  </si>
  <si>
    <t>TOTAL (%)</t>
  </si>
  <si>
    <t>Período</t>
  </si>
  <si>
    <t>Acumulado</t>
  </si>
  <si>
    <t>V</t>
  </si>
  <si>
    <t>N</t>
  </si>
  <si>
    <t>T</t>
  </si>
  <si>
    <t>K</t>
  </si>
  <si>
    <t>lf</t>
  </si>
  <si>
    <t>C</t>
  </si>
  <si>
    <t>REFORMA PARA IMPLANTAÇÃO DO ECOPONTO DE RESIDUOS URBANOS</t>
  </si>
  <si>
    <t>AV. DAS INDUSTRIAS - SALTO DO JACUÍ/RS</t>
  </si>
  <si>
    <t>SERVIÇOS PRELIMINARES E GERAIS</t>
  </si>
  <si>
    <t>1.1</t>
  </si>
  <si>
    <t>PLACA DE OBRA</t>
  </si>
  <si>
    <t>m²</t>
  </si>
  <si>
    <t>1.2</t>
  </si>
  <si>
    <t>DEMOLIÇÃO DE ALVENARIA</t>
  </si>
  <si>
    <t>m³</t>
  </si>
  <si>
    <t>2.1</t>
  </si>
  <si>
    <t>2.2</t>
  </si>
  <si>
    <t>kg</t>
  </si>
  <si>
    <t>CONCRETO FCK 25MPA  - CONTRAPISO POLIDO</t>
  </si>
  <si>
    <t>3.1</t>
  </si>
  <si>
    <t>3.2</t>
  </si>
  <si>
    <t>uni</t>
  </si>
  <si>
    <t>COBERTURA E FORRO</t>
  </si>
  <si>
    <t>4.1</t>
  </si>
  <si>
    <t>m</t>
  </si>
  <si>
    <t>4.2</t>
  </si>
  <si>
    <t>4.3</t>
  </si>
  <si>
    <t>5.1</t>
  </si>
  <si>
    <t>6.1</t>
  </si>
  <si>
    <t>6.2</t>
  </si>
  <si>
    <t>6.3</t>
  </si>
  <si>
    <t>6.4</t>
  </si>
  <si>
    <t>6.5</t>
  </si>
  <si>
    <t>6.6</t>
  </si>
  <si>
    <t>6.7</t>
  </si>
  <si>
    <t>6.8</t>
  </si>
  <si>
    <t>7.1</t>
  </si>
  <si>
    <t>TUBULAÇÃO AGUA FRIA 25MM (incluindo fixação, conexões e corte)</t>
  </si>
  <si>
    <t>TORNEIRA (completo incluso instalação)</t>
  </si>
  <si>
    <t>7.3</t>
  </si>
  <si>
    <t>7.4</t>
  </si>
  <si>
    <t>7.5</t>
  </si>
  <si>
    <t>ESCAVAÇÃO DE VALA</t>
  </si>
  <si>
    <t>7.6</t>
  </si>
  <si>
    <t>7.7</t>
  </si>
  <si>
    <t>TUBULAÇÃO ESGOTO 100MM (incluindo fixação, conexões e corte</t>
  </si>
  <si>
    <t>7.8</t>
  </si>
  <si>
    <t>7.9</t>
  </si>
  <si>
    <t>7.10</t>
  </si>
  <si>
    <t>7.11</t>
  </si>
  <si>
    <t>ELETRICO</t>
  </si>
  <si>
    <t>8.1</t>
  </si>
  <si>
    <t>CABO FLEXIVEL 2,5mm (iluminação)</t>
  </si>
  <si>
    <t>CAIXA DE PASSAGEM 4X2</t>
  </si>
  <si>
    <t>QUADRO DE DISTRIBUIÇÃO (4 disjuntores)</t>
  </si>
  <si>
    <t>TOMADAS 10A</t>
  </si>
  <si>
    <t>INTERRUPTOR</t>
  </si>
  <si>
    <t>DPS</t>
  </si>
  <si>
    <t>DR</t>
  </si>
  <si>
    <t>DISJUNTOR 25A</t>
  </si>
  <si>
    <t>DISJUNTOR 16A</t>
  </si>
  <si>
    <t>SERVIÇOS COMPLEMENTARES</t>
  </si>
  <si>
    <t>LIMPEZA DA OBRA</t>
  </si>
  <si>
    <t>TOTAL</t>
  </si>
  <si>
    <t>MALHA SOLDADA 5.0MM 10X10 - Q196</t>
  </si>
  <si>
    <t>FECHAMENTO</t>
  </si>
  <si>
    <t>PLUVIAL</t>
  </si>
  <si>
    <t>ESQUADRIAS</t>
  </si>
  <si>
    <t>CAIXA DE CONTENÇÃO (0,8X0,8X0,8m-alvenaria/rebocada)</t>
  </si>
  <si>
    <t>REMOÇÃO DE CAMADA SUPERFICIAL</t>
  </si>
  <si>
    <t>PISO</t>
  </si>
  <si>
    <t>PORTA CONTRAPESO METALIXA (3,9X3,55 - pintada e instalada - 2 uni)</t>
  </si>
  <si>
    <t>CANALETA (0,2X0,2X9,3-alvenaria/rebocada)</t>
  </si>
  <si>
    <t>TELHA FIBROCIMENTO 6 mm</t>
  </si>
  <si>
    <t>TELHA ALUZINCO TRAPEZOIDAL - 40mm</t>
  </si>
  <si>
    <t>TERÇA ENRIGECIDA</t>
  </si>
  <si>
    <t>Kg</t>
  </si>
  <si>
    <t>TRAMA DE MADEIRA COMPOSTA POR TERÇA PARA TELHADO</t>
  </si>
  <si>
    <t>7.12</t>
  </si>
  <si>
    <t>MALHA SOLDADA 5.0MM 10X10 - Q196 (fundo e tampa da caixa)</t>
  </si>
  <si>
    <t>ELETRODUTO RIGIDO 25mm, BARRA 3m</t>
  </si>
  <si>
    <t>LUMINARIA 50w - fornecimento e instalação</t>
  </si>
  <si>
    <t>GRELHA METALICA (0,28X9,1 - confecionado por barra chata retangular)</t>
  </si>
  <si>
    <t>1.5</t>
  </si>
  <si>
    <t>RETIRADA DE TRAMA DE MADEIRA</t>
  </si>
  <si>
    <t>RETIRADA DE TELHA DE FIBROCIMENTO</t>
  </si>
  <si>
    <t>CUMEEIRA FIBROCIMENTO 6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</si>
</sst>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10"/>
      <name val="Arial"/>
      <family val="2"/>
    </font>
    <font>
      <sz val="8"/>
      <color rgb="FF0070C0"/>
      <name val="Arial"/>
      <family val="2"/>
    </font>
    <font>
      <sz val="9"/>
      <color rgb="FF000000"/>
      <name val="Arial"/>
      <family val="2"/>
    </font>
    <font>
      <sz val="6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i/>
      <sz val="10"/>
      <color theme="1"/>
      <name val="Calibri"/>
      <family val="2"/>
    </font>
    <font>
      <b/>
      <i/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F2F2F2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5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0" fontId="5" fillId="0" borderId="6" xfId="0" applyFont="1" applyBorder="1"/>
    <xf numFmtId="0" fontId="0" fillId="0" borderId="6" xfId="0" applyBorder="1"/>
    <xf numFmtId="0" fontId="0" fillId="0" borderId="6" xfId="0" applyBorder="1" applyAlignment="1">
      <alignment horizontal="right"/>
    </xf>
    <xf numFmtId="0" fontId="5" fillId="0" borderId="9" xfId="0" applyFont="1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2" fillId="0" borderId="4" xfId="0" applyFont="1" applyBorder="1"/>
    <xf numFmtId="0" fontId="2" fillId="0" borderId="8" xfId="0" applyFont="1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6" xfId="0" applyBorder="1" applyAlignment="1">
      <alignment horizontal="center"/>
    </xf>
    <xf numFmtId="10" fontId="0" fillId="0" borderId="17" xfId="2" applyNumberFormat="1" applyFont="1" applyBorder="1" applyAlignment="1">
      <alignment horizontal="right"/>
    </xf>
    <xf numFmtId="0" fontId="0" fillId="0" borderId="19" xfId="0" applyBorder="1" applyAlignment="1">
      <alignment horizontal="center"/>
    </xf>
    <xf numFmtId="10" fontId="0" fillId="0" borderId="20" xfId="2" applyNumberFormat="1" applyFont="1" applyBorder="1" applyAlignment="1">
      <alignment horizontal="right"/>
    </xf>
    <xf numFmtId="0" fontId="0" fillId="0" borderId="2" xfId="0" applyBorder="1"/>
    <xf numFmtId="0" fontId="0" fillId="0" borderId="4" xfId="0" applyBorder="1"/>
    <xf numFmtId="10" fontId="0" fillId="0" borderId="22" xfId="2" applyNumberFormat="1" applyFont="1" applyBorder="1" applyAlignment="1">
      <alignment horizontal="right"/>
    </xf>
    <xf numFmtId="10" fontId="0" fillId="0" borderId="14" xfId="2" applyNumberFormat="1" applyFont="1" applyBorder="1" applyAlignment="1">
      <alignment horizontal="right"/>
    </xf>
    <xf numFmtId="0" fontId="2" fillId="0" borderId="30" xfId="0" applyFont="1" applyBorder="1" applyAlignment="1">
      <alignment horizontal="left"/>
    </xf>
    <xf numFmtId="0" fontId="0" fillId="0" borderId="27" xfId="0" applyBorder="1"/>
    <xf numFmtId="17" fontId="9" fillId="0" borderId="27" xfId="0" applyNumberFormat="1" applyFont="1" applyBorder="1"/>
    <xf numFmtId="2" fontId="9" fillId="0" borderId="31" xfId="0" applyNumberFormat="1" applyFont="1" applyBorder="1" applyAlignment="1">
      <alignment horizontal="right"/>
    </xf>
    <xf numFmtId="0" fontId="2" fillId="0" borderId="32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0" fillId="0" borderId="33" xfId="0" applyBorder="1"/>
    <xf numFmtId="0" fontId="0" fillId="0" borderId="34" xfId="0" applyBorder="1"/>
    <xf numFmtId="164" fontId="13" fillId="3" borderId="18" xfId="0" applyNumberFormat="1" applyFont="1" applyFill="1" applyBorder="1"/>
    <xf numFmtId="164" fontId="13" fillId="0" borderId="38" xfId="0" applyNumberFormat="1" applyFont="1" applyBorder="1"/>
    <xf numFmtId="0" fontId="12" fillId="0" borderId="38" xfId="0" applyFont="1" applyBorder="1"/>
    <xf numFmtId="4" fontId="12" fillId="0" borderId="20" xfId="0" applyNumberFormat="1" applyFont="1" applyBorder="1"/>
    <xf numFmtId="9" fontId="15" fillId="3" borderId="18" xfId="3" applyFont="1" applyFill="1" applyBorder="1"/>
    <xf numFmtId="9" fontId="15" fillId="0" borderId="38" xfId="3" applyFont="1" applyBorder="1"/>
    <xf numFmtId="0" fontId="16" fillId="0" borderId="25" xfId="0" applyFont="1" applyBorder="1" applyAlignment="1">
      <alignment horizontal="center"/>
    </xf>
    <xf numFmtId="9" fontId="17" fillId="3" borderId="39" xfId="3" applyFont="1" applyFill="1" applyBorder="1"/>
    <xf numFmtId="9" fontId="17" fillId="0" borderId="40" xfId="3" applyFont="1" applyBorder="1"/>
    <xf numFmtId="0" fontId="12" fillId="0" borderId="13" xfId="0" applyFont="1" applyBorder="1"/>
    <xf numFmtId="0" fontId="18" fillId="0" borderId="28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29" xfId="0" applyFont="1" applyBorder="1" applyAlignment="1">
      <alignment horizontal="center"/>
    </xf>
    <xf numFmtId="4" fontId="18" fillId="0" borderId="25" xfId="0" applyNumberFormat="1" applyFont="1" applyBorder="1" applyAlignment="1">
      <alignment horizontal="center"/>
    </xf>
    <xf numFmtId="10" fontId="0" fillId="0" borderId="9" xfId="0" applyNumberFormat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41" xfId="0" applyFont="1" applyBorder="1" applyAlignment="1">
      <alignment horizontal="left"/>
    </xf>
    <xf numFmtId="17" fontId="5" fillId="0" borderId="42" xfId="0" applyNumberFormat="1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0" fillId="0" borderId="43" xfId="0" applyBorder="1"/>
    <xf numFmtId="0" fontId="2" fillId="0" borderId="41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0" fillId="0" borderId="45" xfId="0" applyBorder="1"/>
    <xf numFmtId="0" fontId="2" fillId="0" borderId="18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20" fillId="4" borderId="47" xfId="0" applyFont="1" applyFill="1" applyBorder="1" applyAlignment="1">
      <alignment horizontal="center"/>
    </xf>
    <xf numFmtId="0" fontId="21" fillId="4" borderId="48" xfId="0" applyFont="1" applyFill="1" applyBorder="1"/>
    <xf numFmtId="0" fontId="21" fillId="4" borderId="48" xfId="0" applyFont="1" applyFill="1" applyBorder="1" applyAlignment="1">
      <alignment vertical="top"/>
    </xf>
    <xf numFmtId="4" fontId="21" fillId="4" borderId="48" xfId="0" applyNumberFormat="1" applyFont="1" applyFill="1" applyBorder="1" applyAlignment="1">
      <alignment vertical="top"/>
    </xf>
    <xf numFmtId="4" fontId="21" fillId="4" borderId="49" xfId="0" applyNumberFormat="1" applyFont="1" applyFill="1" applyBorder="1" applyAlignment="1">
      <alignment vertical="top"/>
    </xf>
    <xf numFmtId="0" fontId="22" fillId="0" borderId="50" xfId="0" applyFont="1" applyBorder="1" applyAlignment="1">
      <alignment horizontal="center"/>
    </xf>
    <xf numFmtId="0" fontId="23" fillId="0" borderId="50" xfId="0" applyFont="1" applyBorder="1"/>
    <xf numFmtId="0" fontId="23" fillId="0" borderId="50" xfId="0" applyFont="1" applyBorder="1" applyAlignment="1">
      <alignment wrapText="1"/>
    </xf>
    <xf numFmtId="2" fontId="23" fillId="0" borderId="50" xfId="0" applyNumberFormat="1" applyFont="1" applyBorder="1" applyAlignment="1">
      <alignment vertical="top"/>
    </xf>
    <xf numFmtId="4" fontId="23" fillId="0" borderId="50" xfId="0" applyNumberFormat="1" applyFont="1" applyBorder="1" applyAlignment="1">
      <alignment vertical="top"/>
    </xf>
    <xf numFmtId="0" fontId="22" fillId="0" borderId="47" xfId="0" applyFont="1" applyBorder="1" applyAlignment="1">
      <alignment horizontal="center"/>
    </xf>
    <xf numFmtId="0" fontId="23" fillId="0" borderId="48" xfId="0" applyFont="1" applyBorder="1"/>
    <xf numFmtId="0" fontId="23" fillId="0" borderId="48" xfId="0" applyFont="1" applyBorder="1" applyAlignment="1">
      <alignment wrapText="1"/>
    </xf>
    <xf numFmtId="0" fontId="23" fillId="0" borderId="48" xfId="0" applyFont="1" applyBorder="1" applyAlignment="1">
      <alignment vertical="top"/>
    </xf>
    <xf numFmtId="4" fontId="23" fillId="0" borderId="48" xfId="0" applyNumberFormat="1" applyFont="1" applyBorder="1" applyAlignment="1">
      <alignment vertical="top"/>
    </xf>
    <xf numFmtId="4" fontId="23" fillId="0" borderId="49" xfId="0" applyNumberFormat="1" applyFont="1" applyBorder="1" applyAlignment="1">
      <alignment vertical="top"/>
    </xf>
    <xf numFmtId="2" fontId="23" fillId="0" borderId="51" xfId="0" applyNumberFormat="1" applyFont="1" applyBorder="1" applyAlignment="1">
      <alignment vertical="top"/>
    </xf>
    <xf numFmtId="0" fontId="22" fillId="0" borderId="51" xfId="0" applyFont="1" applyBorder="1" applyAlignment="1">
      <alignment horizontal="center"/>
    </xf>
    <xf numFmtId="0" fontId="23" fillId="0" borderId="51" xfId="0" applyFont="1" applyBorder="1" applyAlignment="1"/>
    <xf numFmtId="0" fontId="23" fillId="0" borderId="50" xfId="0" applyFont="1" applyBorder="1" applyAlignment="1"/>
    <xf numFmtId="0" fontId="23" fillId="0" borderId="51" xfId="0" applyFont="1" applyBorder="1"/>
    <xf numFmtId="0" fontId="23" fillId="0" borderId="50" xfId="0" applyFont="1" applyBorder="1" applyAlignment="1">
      <alignment vertical="top"/>
    </xf>
    <xf numFmtId="4" fontId="23" fillId="0" borderId="51" xfId="0" applyNumberFormat="1" applyFont="1" applyBorder="1" applyAlignment="1">
      <alignment vertical="top"/>
    </xf>
    <xf numFmtId="0" fontId="22" fillId="0" borderId="51" xfId="0" applyFont="1" applyBorder="1" applyAlignment="1">
      <alignment horizontal="center" vertical="top"/>
    </xf>
    <xf numFmtId="0" fontId="23" fillId="0" borderId="50" xfId="0" applyFont="1" applyBorder="1" applyAlignment="1">
      <alignment vertical="top" wrapText="1"/>
    </xf>
    <xf numFmtId="0" fontId="22" fillId="0" borderId="52" xfId="0" applyFont="1" applyBorder="1" applyAlignment="1">
      <alignment horizontal="center"/>
    </xf>
    <xf numFmtId="0" fontId="0" fillId="0" borderId="0" xfId="0" applyFont="1" applyAlignment="1"/>
    <xf numFmtId="0" fontId="23" fillId="0" borderId="0" xfId="0" applyFont="1" applyAlignment="1">
      <alignment vertical="top"/>
    </xf>
    <xf numFmtId="4" fontId="23" fillId="0" borderId="0" xfId="0" applyNumberFormat="1" applyFont="1" applyAlignment="1">
      <alignment vertical="top"/>
    </xf>
    <xf numFmtId="4" fontId="23" fillId="0" borderId="53" xfId="0" applyNumberFormat="1" applyFont="1" applyBorder="1" applyAlignment="1">
      <alignment vertical="top"/>
    </xf>
    <xf numFmtId="4" fontId="23" fillId="0" borderId="54" xfId="0" applyNumberFormat="1" applyFont="1" applyBorder="1" applyAlignment="1">
      <alignment vertical="top"/>
    </xf>
    <xf numFmtId="0" fontId="22" fillId="0" borderId="50" xfId="0" applyFont="1" applyBorder="1" applyAlignment="1">
      <alignment horizontal="center" vertical="top"/>
    </xf>
    <xf numFmtId="0" fontId="23" fillId="0" borderId="0" xfId="0" applyFont="1" applyAlignment="1">
      <alignment wrapText="1"/>
    </xf>
    <xf numFmtId="0" fontId="20" fillId="4" borderId="55" xfId="0" applyFont="1" applyFill="1" applyBorder="1" applyAlignment="1">
      <alignment horizontal="center"/>
    </xf>
    <xf numFmtId="0" fontId="21" fillId="4" borderId="54" xfId="0" applyFont="1" applyFill="1" applyBorder="1"/>
    <xf numFmtId="0" fontId="21" fillId="4" borderId="54" xfId="0" applyFont="1" applyFill="1" applyBorder="1" applyAlignment="1">
      <alignment vertical="top"/>
    </xf>
    <xf numFmtId="4" fontId="21" fillId="4" borderId="54" xfId="0" applyNumberFormat="1" applyFont="1" applyFill="1" applyBorder="1" applyAlignment="1">
      <alignment vertical="top"/>
    </xf>
    <xf numFmtId="4" fontId="21" fillId="4" borderId="56" xfId="0" applyNumberFormat="1" applyFont="1" applyFill="1" applyBorder="1" applyAlignment="1">
      <alignment vertical="top"/>
    </xf>
    <xf numFmtId="0" fontId="22" fillId="0" borderId="57" xfId="0" applyFont="1" applyBorder="1" applyAlignment="1">
      <alignment horizontal="center"/>
    </xf>
    <xf numFmtId="0" fontId="23" fillId="0" borderId="57" xfId="0" applyFont="1" applyBorder="1" applyAlignment="1">
      <alignment wrapText="1"/>
    </xf>
    <xf numFmtId="0" fontId="23" fillId="0" borderId="57" xfId="0" applyFont="1" applyBorder="1" applyAlignment="1">
      <alignment vertical="top"/>
    </xf>
    <xf numFmtId="4" fontId="23" fillId="0" borderId="57" xfId="0" applyNumberFormat="1" applyFont="1" applyBorder="1" applyAlignment="1">
      <alignment vertical="top"/>
    </xf>
    <xf numFmtId="0" fontId="24" fillId="0" borderId="48" xfId="0" applyFont="1" applyBorder="1" applyAlignment="1">
      <alignment vertical="top"/>
    </xf>
    <xf numFmtId="4" fontId="24" fillId="0" borderId="49" xfId="0" applyNumberFormat="1" applyFont="1" applyBorder="1" applyAlignment="1">
      <alignment vertical="top"/>
    </xf>
    <xf numFmtId="0" fontId="1" fillId="0" borderId="0" xfId="0" applyFont="1" applyFill="1"/>
    <xf numFmtId="0" fontId="0" fillId="0" borderId="0" xfId="0" applyFill="1"/>
    <xf numFmtId="0" fontId="3" fillId="0" borderId="30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5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164" fontId="19" fillId="0" borderId="32" xfId="1" applyNumberFormat="1" applyFont="1" applyFill="1" applyBorder="1" applyAlignment="1">
      <alignment horizontal="center"/>
    </xf>
    <xf numFmtId="164" fontId="19" fillId="0" borderId="34" xfId="1" applyNumberFormat="1" applyFont="1" applyFill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164" fontId="19" fillId="0" borderId="13" xfId="1" applyNumberFormat="1" applyFont="1" applyFill="1" applyBorder="1" applyAlignment="1">
      <alignment horizontal="center"/>
    </xf>
    <xf numFmtId="164" fontId="19" fillId="0" borderId="29" xfId="1" applyNumberFormat="1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64" fontId="12" fillId="0" borderId="35" xfId="0" applyNumberFormat="1" applyFont="1" applyBorder="1" applyAlignment="1">
      <alignment horizontal="center"/>
    </xf>
    <xf numFmtId="164" fontId="12" fillId="0" borderId="36" xfId="0" applyNumberFormat="1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" xfId="0" applyBorder="1" applyAlignment="1">
      <alignment horizontal="left"/>
    </xf>
  </cellXfs>
  <cellStyles count="4">
    <cellStyle name="Moeda" xfId="1" builtinId="4"/>
    <cellStyle name="Normal" xfId="0" builtinId="0"/>
    <cellStyle name="Porcentagem" xfId="2" builtinId="5"/>
    <cellStyle name="Porcentagem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14</xdr:row>
      <xdr:rowOff>133350</xdr:rowOff>
    </xdr:from>
    <xdr:to>
      <xdr:col>4</xdr:col>
      <xdr:colOff>238553</xdr:colOff>
      <xdr:row>14</xdr:row>
      <xdr:rowOff>562035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2100" y="2457450"/>
          <a:ext cx="3067478" cy="4286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68\Planejamento\Users\User\Desktop\Magliani\Pavimenta&#231;&#227;o\rodolfo%20becker\Rodolfo%20Becker%2080%20mil\or+&#186;amento%20rodolfo%20becker%208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68\Planejamento\Users\Win%207\Desktop\Magliani\Hospital\Atualiza&#231;&#227;o%20Agosto%202018\Planilha%20atualizada%2013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/>
      <sheetData sheetId="1"/>
      <sheetData sheetId="2">
        <row r="29">
          <cell r="G29">
            <v>44348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>
        <row r="36">
          <cell r="A36" t="str">
            <v>Empreitada Preço Global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topLeftCell="A34" workbookViewId="0">
      <selection activeCell="F43" sqref="F43"/>
    </sheetView>
  </sheetViews>
  <sheetFormatPr defaultRowHeight="15" x14ac:dyDescent="0.25"/>
  <cols>
    <col min="1" max="1" width="14.28515625" style="3" customWidth="1"/>
    <col min="2" max="2" width="6.42578125" customWidth="1"/>
    <col min="3" max="3" width="65.28515625" customWidth="1"/>
    <col min="6" max="7" width="13" customWidth="1"/>
    <col min="8" max="8" width="12.85546875" customWidth="1"/>
    <col min="9" max="9" width="11.5703125" customWidth="1"/>
  </cols>
  <sheetData>
    <row r="1" spans="1:20" ht="36" x14ac:dyDescent="0.55000000000000004">
      <c r="A1" s="107" t="s">
        <v>9</v>
      </c>
      <c r="B1" s="108"/>
      <c r="C1" s="108"/>
      <c r="D1" s="108"/>
      <c r="E1" s="108"/>
      <c r="F1" s="108"/>
      <c r="G1" s="108"/>
      <c r="H1" s="109"/>
    </row>
    <row r="2" spans="1:20" x14ac:dyDescent="0.25">
      <c r="A2" s="52" t="s">
        <v>10</v>
      </c>
      <c r="B2" s="7" t="s">
        <v>57</v>
      </c>
      <c r="C2" s="8"/>
      <c r="D2" s="14"/>
      <c r="E2" s="9"/>
      <c r="F2" s="13"/>
      <c r="G2" s="8" t="s">
        <v>15</v>
      </c>
      <c r="H2" s="53">
        <v>45992</v>
      </c>
    </row>
    <row r="3" spans="1:20" x14ac:dyDescent="0.25">
      <c r="A3" s="54" t="s">
        <v>12</v>
      </c>
      <c r="B3" s="10" t="s">
        <v>58</v>
      </c>
      <c r="C3" s="11"/>
      <c r="D3" s="15" t="s">
        <v>13</v>
      </c>
      <c r="E3" s="49">
        <f>BDI!F14</f>
        <v>0.25460473985221665</v>
      </c>
      <c r="F3" s="12" t="s">
        <v>16</v>
      </c>
      <c r="G3" s="11" t="s">
        <v>17</v>
      </c>
      <c r="H3" s="55"/>
    </row>
    <row r="4" spans="1:20" ht="18.75" x14ac:dyDescent="0.3">
      <c r="A4" s="110" t="s">
        <v>11</v>
      </c>
      <c r="B4" s="111"/>
      <c r="C4" s="111"/>
      <c r="D4" s="111"/>
      <c r="E4" s="111"/>
      <c r="F4" s="111"/>
      <c r="G4" s="111"/>
      <c r="H4" s="112"/>
    </row>
    <row r="5" spans="1:20" ht="13.5" customHeight="1" x14ac:dyDescent="0.25">
      <c r="A5" s="56"/>
      <c r="B5" s="16"/>
      <c r="C5" s="16"/>
      <c r="D5" s="16"/>
      <c r="E5" s="113"/>
      <c r="F5" s="114"/>
      <c r="G5" s="114"/>
      <c r="H5" s="115"/>
    </row>
    <row r="6" spans="1:20" hidden="1" x14ac:dyDescent="0.25">
      <c r="A6" s="57"/>
      <c r="B6" s="16"/>
      <c r="C6" s="16"/>
      <c r="D6" s="16"/>
      <c r="E6" s="16"/>
      <c r="F6" s="16"/>
      <c r="G6" s="16"/>
      <c r="H6" s="58"/>
    </row>
    <row r="7" spans="1:20" ht="30.75" customHeight="1" x14ac:dyDescent="0.25">
      <c r="A7" s="59" t="s">
        <v>8</v>
      </c>
      <c r="B7" s="4" t="s">
        <v>3</v>
      </c>
      <c r="C7" s="4" t="s">
        <v>4</v>
      </c>
      <c r="D7" s="4" t="s">
        <v>2</v>
      </c>
      <c r="E7" s="4" t="s">
        <v>5</v>
      </c>
      <c r="F7" s="5" t="s">
        <v>6</v>
      </c>
      <c r="G7" s="5" t="s">
        <v>14</v>
      </c>
      <c r="H7" s="60" t="s">
        <v>7</v>
      </c>
      <c r="I7" s="2"/>
      <c r="J7" s="2"/>
    </row>
    <row r="8" spans="1:20" ht="14.25" customHeight="1" x14ac:dyDescent="0.25">
      <c r="A8" s="116"/>
      <c r="B8" s="117"/>
      <c r="C8" s="117"/>
      <c r="D8" s="117"/>
      <c r="E8" s="117"/>
      <c r="F8" s="117"/>
      <c r="G8" s="117"/>
      <c r="H8" s="118"/>
      <c r="I8" s="6"/>
      <c r="J8" s="2"/>
    </row>
    <row r="9" spans="1:20" s="1" customFormat="1" x14ac:dyDescent="0.25">
      <c r="A9" s="61"/>
      <c r="B9" s="62">
        <v>1</v>
      </c>
      <c r="C9" s="62" t="s">
        <v>59</v>
      </c>
      <c r="D9" s="62"/>
      <c r="E9" s="63"/>
      <c r="F9" s="64"/>
      <c r="G9" s="64"/>
      <c r="H9" s="65">
        <f>SUM(H10:H14)</f>
        <v>3392.5099999999998</v>
      </c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</row>
    <row r="10" spans="1:20" x14ac:dyDescent="0.25">
      <c r="A10" s="66">
        <v>103689</v>
      </c>
      <c r="B10" s="67" t="s">
        <v>60</v>
      </c>
      <c r="C10" s="68" t="s">
        <v>61</v>
      </c>
      <c r="D10" s="67" t="s">
        <v>62</v>
      </c>
      <c r="E10" s="69">
        <v>3</v>
      </c>
      <c r="F10" s="70">
        <v>455.28</v>
      </c>
      <c r="G10" s="70">
        <f t="shared" ref="G10:G14" si="0">ROUND((F10*$E$3)+F10,2)</f>
        <v>571.20000000000005</v>
      </c>
      <c r="H10" s="70">
        <f t="shared" ref="H10:H14" si="1">ROUND(E10*G10,2)</f>
        <v>1713.6</v>
      </c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</row>
    <row r="11" spans="1:20" x14ac:dyDescent="0.25">
      <c r="A11" s="66">
        <v>97624</v>
      </c>
      <c r="B11" s="67" t="s">
        <v>63</v>
      </c>
      <c r="C11" s="68" t="s">
        <v>64</v>
      </c>
      <c r="D11" s="67" t="s">
        <v>65</v>
      </c>
      <c r="E11" s="69">
        <v>1.26</v>
      </c>
      <c r="F11" s="70">
        <v>52.92</v>
      </c>
      <c r="G11" s="70">
        <f t="shared" si="0"/>
        <v>66.39</v>
      </c>
      <c r="H11" s="70">
        <f t="shared" si="1"/>
        <v>83.65</v>
      </c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</row>
    <row r="12" spans="1:20" x14ac:dyDescent="0.25">
      <c r="A12" s="66">
        <v>97642</v>
      </c>
      <c r="B12" s="67" t="s">
        <v>0</v>
      </c>
      <c r="C12" s="68" t="s">
        <v>135</v>
      </c>
      <c r="D12" s="67" t="s">
        <v>62</v>
      </c>
      <c r="E12" s="69">
        <v>160.65</v>
      </c>
      <c r="F12" s="70">
        <v>3.25</v>
      </c>
      <c r="G12" s="70">
        <f t="shared" ref="G12:G13" si="2">ROUND((F12*$E$3)+F12,2)</f>
        <v>4.08</v>
      </c>
      <c r="H12" s="70">
        <f t="shared" ref="H12:H13" si="3">ROUND(E12*G12,2)</f>
        <v>655.45</v>
      </c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</row>
    <row r="13" spans="1:20" x14ac:dyDescent="0.25">
      <c r="A13" s="66">
        <v>97647</v>
      </c>
      <c r="B13" s="67" t="s">
        <v>1</v>
      </c>
      <c r="C13" s="68" t="s">
        <v>136</v>
      </c>
      <c r="D13" s="67" t="s">
        <v>62</v>
      </c>
      <c r="E13" s="69">
        <v>160.65</v>
      </c>
      <c r="F13" s="70">
        <v>3.97</v>
      </c>
      <c r="G13" s="70">
        <f t="shared" si="2"/>
        <v>4.9800000000000004</v>
      </c>
      <c r="H13" s="70">
        <f t="shared" si="3"/>
        <v>800.04</v>
      </c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</row>
    <row r="14" spans="1:20" x14ac:dyDescent="0.25">
      <c r="A14" s="66">
        <v>98525</v>
      </c>
      <c r="B14" s="67" t="s">
        <v>134</v>
      </c>
      <c r="C14" s="68" t="s">
        <v>120</v>
      </c>
      <c r="D14" s="67" t="s">
        <v>62</v>
      </c>
      <c r="E14" s="69">
        <v>160.65</v>
      </c>
      <c r="F14" s="70">
        <v>0.69</v>
      </c>
      <c r="G14" s="70">
        <f t="shared" si="0"/>
        <v>0.87</v>
      </c>
      <c r="H14" s="70">
        <f t="shared" si="1"/>
        <v>139.77000000000001</v>
      </c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</row>
    <row r="15" spans="1:20" x14ac:dyDescent="0.25">
      <c r="A15" s="71"/>
      <c r="B15" s="72"/>
      <c r="C15" s="73"/>
      <c r="D15" s="72"/>
      <c r="E15" s="74"/>
      <c r="F15" s="75"/>
      <c r="G15" s="75"/>
      <c r="H15" s="7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</row>
    <row r="16" spans="1:20" x14ac:dyDescent="0.25">
      <c r="A16" s="61"/>
      <c r="B16" s="62">
        <f>B9+1</f>
        <v>2</v>
      </c>
      <c r="C16" s="62" t="s">
        <v>121</v>
      </c>
      <c r="D16" s="62"/>
      <c r="E16" s="63"/>
      <c r="F16" s="64"/>
      <c r="G16" s="64"/>
      <c r="H16" s="65">
        <f>SUM(H17:H18)</f>
        <v>26657.64</v>
      </c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</row>
    <row r="17" spans="1:20" x14ac:dyDescent="0.25">
      <c r="A17" s="78">
        <v>7156</v>
      </c>
      <c r="B17" s="67" t="s">
        <v>66</v>
      </c>
      <c r="C17" s="67" t="s">
        <v>115</v>
      </c>
      <c r="D17" s="79" t="s">
        <v>62</v>
      </c>
      <c r="E17" s="77">
        <v>160.65</v>
      </c>
      <c r="F17" s="70">
        <v>28.84</v>
      </c>
      <c r="G17" s="70">
        <f t="shared" ref="G17:G18" si="4">ROUND((F17*$E$3)+F17,2)</f>
        <v>36.18</v>
      </c>
      <c r="H17" s="70">
        <f t="shared" ref="H17:H18" si="5">ROUND(E17*G17,2)</f>
        <v>5812.32</v>
      </c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</row>
    <row r="18" spans="1:20" x14ac:dyDescent="0.25">
      <c r="A18" s="78">
        <v>102475</v>
      </c>
      <c r="B18" s="67" t="s">
        <v>67</v>
      </c>
      <c r="C18" s="79" t="s">
        <v>69</v>
      </c>
      <c r="D18" s="81" t="s">
        <v>65</v>
      </c>
      <c r="E18" s="77">
        <v>24.09</v>
      </c>
      <c r="F18" s="83">
        <v>689.71</v>
      </c>
      <c r="G18" s="70">
        <f t="shared" si="4"/>
        <v>865.31</v>
      </c>
      <c r="H18" s="70">
        <f t="shared" si="5"/>
        <v>20845.32</v>
      </c>
      <c r="I18" s="16"/>
    </row>
    <row r="19" spans="1:20" x14ac:dyDescent="0.25">
      <c r="A19" s="86"/>
      <c r="B19" s="87"/>
      <c r="C19" s="87"/>
      <c r="D19" s="87"/>
      <c r="E19" s="88"/>
      <c r="F19" s="89"/>
      <c r="G19" s="89"/>
      <c r="H19" s="90"/>
    </row>
    <row r="20" spans="1:20" x14ac:dyDescent="0.25">
      <c r="A20" s="61"/>
      <c r="B20" s="62">
        <f>B16+1</f>
        <v>3</v>
      </c>
      <c r="C20" s="62" t="s">
        <v>116</v>
      </c>
      <c r="D20" s="62"/>
      <c r="E20" s="63"/>
      <c r="F20" s="64"/>
      <c r="G20" s="64"/>
      <c r="H20" s="65">
        <f>SUM(H21:H22)</f>
        <v>1728.61</v>
      </c>
    </row>
    <row r="21" spans="1:20" x14ac:dyDescent="0.25">
      <c r="A21" s="66">
        <v>43083</v>
      </c>
      <c r="B21" s="67" t="s">
        <v>70</v>
      </c>
      <c r="C21" s="85" t="s">
        <v>126</v>
      </c>
      <c r="D21" s="81" t="s">
        <v>127</v>
      </c>
      <c r="E21" s="77">
        <f>9.94*12</f>
        <v>119.28</v>
      </c>
      <c r="F21" s="70">
        <v>9.08</v>
      </c>
      <c r="G21" s="70">
        <f t="shared" ref="G21:G22" si="6">ROUND((F21*$E$3)+F21,2)</f>
        <v>11.39</v>
      </c>
      <c r="H21" s="70">
        <f t="shared" ref="H21:H22" si="7">ROUND(E21*G21,2)</f>
        <v>1358.6</v>
      </c>
    </row>
    <row r="22" spans="1:20" x14ac:dyDescent="0.25">
      <c r="A22" s="66">
        <v>10617</v>
      </c>
      <c r="B22" s="67" t="s">
        <v>71</v>
      </c>
      <c r="C22" s="85" t="s">
        <v>125</v>
      </c>
      <c r="D22" s="79" t="s">
        <v>72</v>
      </c>
      <c r="E22" s="77">
        <v>7.2</v>
      </c>
      <c r="F22" s="70">
        <v>40.96</v>
      </c>
      <c r="G22" s="70">
        <f t="shared" si="6"/>
        <v>51.39</v>
      </c>
      <c r="H22" s="70">
        <f t="shared" si="7"/>
        <v>370.01</v>
      </c>
    </row>
    <row r="23" spans="1:20" x14ac:dyDescent="0.25">
      <c r="A23" s="71"/>
      <c r="B23" s="72"/>
      <c r="C23" s="73"/>
      <c r="D23" s="72"/>
      <c r="E23" s="74"/>
      <c r="F23" s="75"/>
      <c r="G23" s="91"/>
      <c r="H23" s="76"/>
    </row>
    <row r="24" spans="1:20" x14ac:dyDescent="0.25">
      <c r="A24" s="61"/>
      <c r="B24" s="62">
        <f>B20+1</f>
        <v>4</v>
      </c>
      <c r="C24" s="62" t="s">
        <v>73</v>
      </c>
      <c r="D24" s="62"/>
      <c r="E24" s="63"/>
      <c r="F24" s="64"/>
      <c r="G24" s="64"/>
      <c r="H24" s="65">
        <f>SUM(H25:H27)</f>
        <v>11829.86</v>
      </c>
    </row>
    <row r="25" spans="1:20" ht="15" customHeight="1" x14ac:dyDescent="0.25">
      <c r="A25" s="92">
        <v>7194</v>
      </c>
      <c r="B25" s="82" t="s">
        <v>74</v>
      </c>
      <c r="C25" s="85" t="s">
        <v>124</v>
      </c>
      <c r="D25" s="82" t="s">
        <v>62</v>
      </c>
      <c r="E25" s="69">
        <v>196</v>
      </c>
      <c r="F25" s="70">
        <v>29.46</v>
      </c>
      <c r="G25" s="70">
        <f t="shared" ref="G25:G27" si="8">ROUND((F25*$E$3)+F25,2)</f>
        <v>36.96</v>
      </c>
      <c r="H25" s="70">
        <f t="shared" ref="H25:H27" si="9">ROUND(E25*G25,2)</f>
        <v>7244.16</v>
      </c>
    </row>
    <row r="26" spans="1:20" ht="15" customHeight="1" x14ac:dyDescent="0.25">
      <c r="A26" s="84">
        <v>94451</v>
      </c>
      <c r="B26" s="82" t="s">
        <v>76</v>
      </c>
      <c r="C26" s="85" t="s">
        <v>137</v>
      </c>
      <c r="D26" s="82" t="s">
        <v>75</v>
      </c>
      <c r="E26" s="69">
        <v>14</v>
      </c>
      <c r="F26" s="70">
        <v>91.91</v>
      </c>
      <c r="G26" s="70">
        <f t="shared" ref="G26" si="10">ROUND((F26*$E$3)+F26,2)</f>
        <v>115.31</v>
      </c>
      <c r="H26" s="70">
        <f t="shared" ref="H26" si="11">ROUND(E26*G26,2)</f>
        <v>1614.34</v>
      </c>
    </row>
    <row r="27" spans="1:20" ht="15" customHeight="1" x14ac:dyDescent="0.25">
      <c r="A27" s="84">
        <v>92543</v>
      </c>
      <c r="B27" s="82" t="s">
        <v>77</v>
      </c>
      <c r="C27" s="85" t="s">
        <v>128</v>
      </c>
      <c r="D27" s="82" t="s">
        <v>62</v>
      </c>
      <c r="E27" s="69">
        <v>196</v>
      </c>
      <c r="F27" s="70">
        <v>12.08</v>
      </c>
      <c r="G27" s="70">
        <f t="shared" si="8"/>
        <v>15.16</v>
      </c>
      <c r="H27" s="70">
        <f t="shared" si="9"/>
        <v>2971.36</v>
      </c>
    </row>
    <row r="28" spans="1:20" x14ac:dyDescent="0.25">
      <c r="A28" s="86"/>
      <c r="B28" s="87"/>
      <c r="C28" s="93"/>
      <c r="D28" s="87"/>
      <c r="E28" s="88"/>
      <c r="F28" s="89"/>
      <c r="G28" s="89"/>
      <c r="H28" s="90"/>
    </row>
    <row r="29" spans="1:20" x14ac:dyDescent="0.25">
      <c r="A29" s="61"/>
      <c r="B29" s="62">
        <f>B24+1</f>
        <v>5</v>
      </c>
      <c r="C29" s="62" t="s">
        <v>118</v>
      </c>
      <c r="D29" s="62"/>
      <c r="E29" s="63"/>
      <c r="F29" s="64"/>
      <c r="G29" s="64"/>
      <c r="H29" s="65">
        <f>SUM(H30)</f>
        <v>22874.43</v>
      </c>
    </row>
    <row r="30" spans="1:20" x14ac:dyDescent="0.25">
      <c r="A30" s="92">
        <v>87878</v>
      </c>
      <c r="B30" s="82" t="s">
        <v>78</v>
      </c>
      <c r="C30" s="82" t="s">
        <v>122</v>
      </c>
      <c r="D30" s="82" t="s">
        <v>62</v>
      </c>
      <c r="E30" s="82">
        <f>(3.9*3.55)*2</f>
        <v>27.689999999999998</v>
      </c>
      <c r="F30" s="70">
        <v>658.45</v>
      </c>
      <c r="G30" s="70">
        <f t="shared" ref="G30" si="12">ROUND((F30*$E$3)+F30,2)</f>
        <v>826.09</v>
      </c>
      <c r="H30" s="70">
        <f t="shared" ref="H30" si="13">ROUND(E30*G30,2)</f>
        <v>22874.43</v>
      </c>
    </row>
    <row r="31" spans="1:20" x14ac:dyDescent="0.25">
      <c r="A31" s="86"/>
      <c r="B31" s="87"/>
      <c r="C31" s="93"/>
      <c r="D31" s="87"/>
      <c r="E31" s="88"/>
      <c r="F31" s="89"/>
      <c r="G31" s="89"/>
      <c r="H31" s="90"/>
    </row>
    <row r="32" spans="1:20" x14ac:dyDescent="0.25">
      <c r="A32" s="61"/>
      <c r="B32" s="62">
        <f>B29+1</f>
        <v>6</v>
      </c>
      <c r="C32" s="62" t="s">
        <v>117</v>
      </c>
      <c r="D32" s="62"/>
      <c r="E32" s="63"/>
      <c r="F32" s="64"/>
      <c r="G32" s="64"/>
      <c r="H32" s="65">
        <f>SUM(H33:H41)</f>
        <v>3795.9300000000003</v>
      </c>
    </row>
    <row r="33" spans="1:8" x14ac:dyDescent="0.25">
      <c r="A33" s="92">
        <v>89402</v>
      </c>
      <c r="B33" s="82" t="s">
        <v>79</v>
      </c>
      <c r="C33" s="85" t="s">
        <v>88</v>
      </c>
      <c r="D33" s="82" t="s">
        <v>75</v>
      </c>
      <c r="E33" s="82">
        <v>55</v>
      </c>
      <c r="F33" s="70">
        <v>13.83</v>
      </c>
      <c r="G33" s="70">
        <f t="shared" ref="G33:G40" si="14">ROUND((F33*$E$3)+F33,2)</f>
        <v>17.350000000000001</v>
      </c>
      <c r="H33" s="70">
        <f t="shared" ref="H33:H40" si="15">ROUND(E33*G33,2)</f>
        <v>954.25</v>
      </c>
    </row>
    <row r="34" spans="1:8" x14ac:dyDescent="0.25">
      <c r="A34" s="66">
        <v>86911</v>
      </c>
      <c r="B34" s="82" t="s">
        <v>80</v>
      </c>
      <c r="C34" s="68" t="s">
        <v>89</v>
      </c>
      <c r="D34" s="67" t="s">
        <v>72</v>
      </c>
      <c r="E34" s="82">
        <v>1</v>
      </c>
      <c r="F34" s="70">
        <v>154.49</v>
      </c>
      <c r="G34" s="70">
        <f t="shared" si="14"/>
        <v>193.82</v>
      </c>
      <c r="H34" s="70">
        <f t="shared" si="15"/>
        <v>193.82</v>
      </c>
    </row>
    <row r="35" spans="1:8" x14ac:dyDescent="0.25">
      <c r="A35" s="66">
        <v>93358</v>
      </c>
      <c r="B35" s="82" t="s">
        <v>81</v>
      </c>
      <c r="C35" s="80" t="s">
        <v>93</v>
      </c>
      <c r="D35" s="80" t="s">
        <v>65</v>
      </c>
      <c r="E35" s="82">
        <v>2.5</v>
      </c>
      <c r="F35" s="70">
        <v>96.16</v>
      </c>
      <c r="G35" s="70">
        <f t="shared" si="14"/>
        <v>120.64</v>
      </c>
      <c r="H35" s="70">
        <f t="shared" si="15"/>
        <v>301.60000000000002</v>
      </c>
    </row>
    <row r="36" spans="1:8" x14ac:dyDescent="0.25">
      <c r="A36" s="66">
        <v>89714</v>
      </c>
      <c r="B36" s="82" t="s">
        <v>82</v>
      </c>
      <c r="C36" s="68" t="s">
        <v>96</v>
      </c>
      <c r="D36" s="80" t="s">
        <v>75</v>
      </c>
      <c r="E36" s="82">
        <v>1</v>
      </c>
      <c r="F36" s="70">
        <v>41.9</v>
      </c>
      <c r="G36" s="70">
        <f t="shared" si="14"/>
        <v>52.57</v>
      </c>
      <c r="H36" s="70">
        <f t="shared" si="15"/>
        <v>52.57</v>
      </c>
    </row>
    <row r="37" spans="1:8" x14ac:dyDescent="0.25">
      <c r="A37" s="66">
        <v>103354</v>
      </c>
      <c r="B37" s="82" t="s">
        <v>83</v>
      </c>
      <c r="C37" s="68" t="s">
        <v>119</v>
      </c>
      <c r="D37" s="67" t="s">
        <v>72</v>
      </c>
      <c r="E37" s="82">
        <v>4</v>
      </c>
      <c r="F37" s="70">
        <v>92.88</v>
      </c>
      <c r="G37" s="70">
        <f t="shared" si="14"/>
        <v>116.53</v>
      </c>
      <c r="H37" s="70">
        <f t="shared" si="15"/>
        <v>466.12</v>
      </c>
    </row>
    <row r="38" spans="1:8" x14ac:dyDescent="0.25">
      <c r="A38" s="78">
        <v>7156</v>
      </c>
      <c r="B38" s="82" t="s">
        <v>84</v>
      </c>
      <c r="C38" s="67" t="s">
        <v>130</v>
      </c>
      <c r="D38" s="79" t="s">
        <v>62</v>
      </c>
      <c r="E38" s="77">
        <v>2</v>
      </c>
      <c r="F38" s="70">
        <v>28.84</v>
      </c>
      <c r="G38" s="70">
        <f t="shared" si="14"/>
        <v>36.18</v>
      </c>
      <c r="H38" s="70">
        <f t="shared" si="15"/>
        <v>72.36</v>
      </c>
    </row>
    <row r="39" spans="1:8" x14ac:dyDescent="0.25">
      <c r="A39" s="66">
        <v>103354</v>
      </c>
      <c r="B39" s="82" t="s">
        <v>85</v>
      </c>
      <c r="C39" s="68" t="s">
        <v>123</v>
      </c>
      <c r="D39" s="67" t="s">
        <v>72</v>
      </c>
      <c r="E39" s="82">
        <v>3.72</v>
      </c>
      <c r="F39" s="70">
        <v>92.88</v>
      </c>
      <c r="G39" s="70">
        <f t="shared" si="14"/>
        <v>116.53</v>
      </c>
      <c r="H39" s="70">
        <f t="shared" si="15"/>
        <v>433.49</v>
      </c>
    </row>
    <row r="40" spans="1:8" x14ac:dyDescent="0.25">
      <c r="A40" s="66">
        <v>546</v>
      </c>
      <c r="B40" s="82" t="s">
        <v>86</v>
      </c>
      <c r="C40" s="80" t="s">
        <v>133</v>
      </c>
      <c r="D40" s="67" t="s">
        <v>68</v>
      </c>
      <c r="E40" s="82">
        <f>1.24*102</f>
        <v>126.48</v>
      </c>
      <c r="F40" s="70">
        <v>8.33</v>
      </c>
      <c r="G40" s="70">
        <f t="shared" si="14"/>
        <v>10.45</v>
      </c>
      <c r="H40" s="70">
        <f t="shared" si="15"/>
        <v>1321.72</v>
      </c>
    </row>
    <row r="41" spans="1:8" x14ac:dyDescent="0.25">
      <c r="A41" s="66"/>
      <c r="B41" s="82"/>
      <c r="C41" s="80"/>
      <c r="D41" s="80"/>
      <c r="E41" s="82"/>
      <c r="F41" s="70"/>
      <c r="G41" s="70"/>
      <c r="H41" s="70"/>
    </row>
    <row r="42" spans="1:8" x14ac:dyDescent="0.25">
      <c r="A42" s="71"/>
      <c r="B42" s="72"/>
      <c r="C42" s="73"/>
      <c r="D42" s="72"/>
      <c r="E42" s="74"/>
      <c r="F42" s="75"/>
      <c r="G42" s="75"/>
      <c r="H42" s="76"/>
    </row>
    <row r="43" spans="1:8" x14ac:dyDescent="0.25">
      <c r="A43" s="94"/>
      <c r="B43" s="95">
        <f>B32+1</f>
        <v>7</v>
      </c>
      <c r="C43" s="95" t="s">
        <v>101</v>
      </c>
      <c r="D43" s="95"/>
      <c r="E43" s="96"/>
      <c r="F43" s="97"/>
      <c r="G43" s="97"/>
      <c r="H43" s="98">
        <f>SUM(H44:H54)</f>
        <v>2693.6299999999997</v>
      </c>
    </row>
    <row r="44" spans="1:8" x14ac:dyDescent="0.25">
      <c r="A44" s="92">
        <v>101654</v>
      </c>
      <c r="B44" s="82" t="s">
        <v>87</v>
      </c>
      <c r="C44" s="85" t="s">
        <v>132</v>
      </c>
      <c r="D44" s="82" t="s">
        <v>72</v>
      </c>
      <c r="E44" s="82">
        <v>6</v>
      </c>
      <c r="F44" s="70">
        <v>193.72</v>
      </c>
      <c r="G44" s="70">
        <f t="shared" ref="G44:G54" si="16">ROUND((F44*$E$3)+F44,2)</f>
        <v>243.04</v>
      </c>
      <c r="H44" s="70">
        <f t="shared" ref="H44:H54" si="17">ROUND(E44*G44,2)</f>
        <v>1458.24</v>
      </c>
    </row>
    <row r="45" spans="1:8" x14ac:dyDescent="0.25">
      <c r="A45" s="66">
        <v>91926</v>
      </c>
      <c r="B45" s="82" t="s">
        <v>90</v>
      </c>
      <c r="C45" s="68" t="s">
        <v>103</v>
      </c>
      <c r="D45" s="67" t="s">
        <v>75</v>
      </c>
      <c r="E45" s="82">
        <f>E46*4</f>
        <v>64</v>
      </c>
      <c r="F45" s="70">
        <v>4.59</v>
      </c>
      <c r="G45" s="70">
        <f t="shared" si="16"/>
        <v>5.76</v>
      </c>
      <c r="H45" s="70">
        <f t="shared" si="17"/>
        <v>368.64</v>
      </c>
    </row>
    <row r="46" spans="1:8" x14ac:dyDescent="0.25">
      <c r="A46" s="66">
        <v>91862</v>
      </c>
      <c r="B46" s="82" t="s">
        <v>91</v>
      </c>
      <c r="C46" s="68" t="s">
        <v>131</v>
      </c>
      <c r="D46" s="82" t="s">
        <v>72</v>
      </c>
      <c r="E46" s="82">
        <v>16</v>
      </c>
      <c r="F46" s="70">
        <v>11.46</v>
      </c>
      <c r="G46" s="70">
        <f t="shared" si="16"/>
        <v>14.38</v>
      </c>
      <c r="H46" s="70">
        <f t="shared" si="17"/>
        <v>230.08</v>
      </c>
    </row>
    <row r="47" spans="1:8" x14ac:dyDescent="0.25">
      <c r="A47" s="66">
        <v>1872</v>
      </c>
      <c r="B47" s="82" t="s">
        <v>92</v>
      </c>
      <c r="C47" s="68" t="s">
        <v>104</v>
      </c>
      <c r="D47" s="67" t="s">
        <v>72</v>
      </c>
      <c r="E47" s="82">
        <f>E48+E49</f>
        <v>4</v>
      </c>
      <c r="F47" s="70">
        <v>2.82</v>
      </c>
      <c r="G47" s="70">
        <f t="shared" si="16"/>
        <v>3.54</v>
      </c>
      <c r="H47" s="70">
        <f t="shared" si="17"/>
        <v>14.16</v>
      </c>
    </row>
    <row r="48" spans="1:8" x14ac:dyDescent="0.25">
      <c r="A48" s="66">
        <v>39799</v>
      </c>
      <c r="B48" s="82" t="s">
        <v>94</v>
      </c>
      <c r="C48" s="68" t="s">
        <v>105</v>
      </c>
      <c r="D48" s="67" t="s">
        <v>72</v>
      </c>
      <c r="E48" s="82">
        <v>1</v>
      </c>
      <c r="F48" s="70">
        <v>44.08</v>
      </c>
      <c r="G48" s="70">
        <f t="shared" si="16"/>
        <v>55.3</v>
      </c>
      <c r="H48" s="70">
        <f t="shared" si="17"/>
        <v>55.3</v>
      </c>
    </row>
    <row r="49" spans="1:8" x14ac:dyDescent="0.25">
      <c r="A49" s="66">
        <v>92000</v>
      </c>
      <c r="B49" s="82" t="s">
        <v>95</v>
      </c>
      <c r="C49" s="68" t="s">
        <v>106</v>
      </c>
      <c r="D49" s="67" t="s">
        <v>72</v>
      </c>
      <c r="E49" s="82">
        <v>3</v>
      </c>
      <c r="F49" s="70">
        <v>36.130000000000003</v>
      </c>
      <c r="G49" s="70">
        <f t="shared" si="16"/>
        <v>45.33</v>
      </c>
      <c r="H49" s="70">
        <f t="shared" si="17"/>
        <v>135.99</v>
      </c>
    </row>
    <row r="50" spans="1:8" x14ac:dyDescent="0.25">
      <c r="A50" s="66">
        <v>91953</v>
      </c>
      <c r="B50" s="82" t="s">
        <v>97</v>
      </c>
      <c r="C50" s="68" t="s">
        <v>107</v>
      </c>
      <c r="D50" s="67" t="s">
        <v>72</v>
      </c>
      <c r="E50" s="82">
        <v>1</v>
      </c>
      <c r="F50" s="70">
        <v>34.4</v>
      </c>
      <c r="G50" s="70">
        <f t="shared" si="16"/>
        <v>43.16</v>
      </c>
      <c r="H50" s="70">
        <f t="shared" si="17"/>
        <v>43.16</v>
      </c>
    </row>
    <row r="51" spans="1:8" x14ac:dyDescent="0.25">
      <c r="A51" s="66">
        <v>106027</v>
      </c>
      <c r="B51" s="82" t="s">
        <v>98</v>
      </c>
      <c r="C51" s="68" t="s">
        <v>108</v>
      </c>
      <c r="D51" s="67" t="s">
        <v>72</v>
      </c>
      <c r="E51" s="82">
        <v>1</v>
      </c>
      <c r="F51" s="70">
        <v>71.11</v>
      </c>
      <c r="G51" s="70">
        <f t="shared" si="16"/>
        <v>89.21</v>
      </c>
      <c r="H51" s="70">
        <f t="shared" si="17"/>
        <v>89.21</v>
      </c>
    </row>
    <row r="52" spans="1:8" x14ac:dyDescent="0.25">
      <c r="A52" s="66">
        <v>39445</v>
      </c>
      <c r="B52" s="82" t="s">
        <v>99</v>
      </c>
      <c r="C52" s="68" t="s">
        <v>109</v>
      </c>
      <c r="D52" s="67" t="s">
        <v>72</v>
      </c>
      <c r="E52" s="82">
        <v>1</v>
      </c>
      <c r="F52" s="70">
        <v>126.85</v>
      </c>
      <c r="G52" s="70">
        <f t="shared" si="16"/>
        <v>159.15</v>
      </c>
      <c r="H52" s="70">
        <f t="shared" si="17"/>
        <v>159.15</v>
      </c>
    </row>
    <row r="53" spans="1:8" x14ac:dyDescent="0.25">
      <c r="A53" s="66">
        <v>93663</v>
      </c>
      <c r="B53" s="82" t="s">
        <v>100</v>
      </c>
      <c r="C53" s="68" t="s">
        <v>110</v>
      </c>
      <c r="D53" s="67" t="s">
        <v>72</v>
      </c>
      <c r="E53" s="82">
        <v>1</v>
      </c>
      <c r="F53" s="70">
        <v>57.68</v>
      </c>
      <c r="G53" s="70">
        <f t="shared" si="16"/>
        <v>72.37</v>
      </c>
      <c r="H53" s="70">
        <f t="shared" si="17"/>
        <v>72.37</v>
      </c>
    </row>
    <row r="54" spans="1:8" x14ac:dyDescent="0.25">
      <c r="A54" s="99">
        <v>93661</v>
      </c>
      <c r="B54" s="82" t="s">
        <v>129</v>
      </c>
      <c r="C54" s="100" t="s">
        <v>111</v>
      </c>
      <c r="D54" s="67" t="s">
        <v>72</v>
      </c>
      <c r="E54" s="101">
        <v>1</v>
      </c>
      <c r="F54" s="102">
        <v>53.67</v>
      </c>
      <c r="G54" s="70">
        <f t="shared" si="16"/>
        <v>67.33</v>
      </c>
      <c r="H54" s="70">
        <f t="shared" si="17"/>
        <v>67.33</v>
      </c>
    </row>
    <row r="55" spans="1:8" x14ac:dyDescent="0.25">
      <c r="A55" s="71"/>
      <c r="B55" s="72"/>
      <c r="C55" s="73"/>
      <c r="D55" s="72"/>
      <c r="E55" s="74"/>
      <c r="F55" s="75"/>
      <c r="G55" s="75"/>
      <c r="H55" s="76"/>
    </row>
    <row r="56" spans="1:8" x14ac:dyDescent="0.25">
      <c r="A56" s="94"/>
      <c r="B56" s="95">
        <f>B43+1</f>
        <v>8</v>
      </c>
      <c r="C56" s="95" t="s">
        <v>112</v>
      </c>
      <c r="D56" s="95"/>
      <c r="E56" s="96"/>
      <c r="F56" s="97"/>
      <c r="G56" s="97"/>
      <c r="H56" s="98">
        <f>SUM(H57)</f>
        <v>363.07</v>
      </c>
    </row>
    <row r="57" spans="1:8" x14ac:dyDescent="0.25">
      <c r="A57" s="92">
        <v>99814</v>
      </c>
      <c r="B57" s="82" t="s">
        <v>102</v>
      </c>
      <c r="C57" s="85" t="s">
        <v>113</v>
      </c>
      <c r="D57" s="82" t="s">
        <v>62</v>
      </c>
      <c r="E57" s="82">
        <v>160.65</v>
      </c>
      <c r="F57" s="70">
        <v>1.8</v>
      </c>
      <c r="G57" s="70">
        <f>ROUND((F57*$E$3)+F57,2)</f>
        <v>2.2599999999999998</v>
      </c>
      <c r="H57" s="70">
        <f>ROUND(E57*G57,2)</f>
        <v>363.07</v>
      </c>
    </row>
    <row r="58" spans="1:8" x14ac:dyDescent="0.25">
      <c r="A58" s="71"/>
      <c r="B58" s="72"/>
      <c r="C58" s="73"/>
      <c r="D58" s="72"/>
      <c r="E58" s="74"/>
      <c r="F58" s="75"/>
      <c r="G58" s="75"/>
      <c r="H58" s="76"/>
    </row>
    <row r="59" spans="1:8" ht="15.75" x14ac:dyDescent="0.25">
      <c r="A59" s="71"/>
      <c r="B59" s="72"/>
      <c r="C59" s="72"/>
      <c r="D59" s="72"/>
      <c r="E59" s="74"/>
      <c r="F59" s="74"/>
      <c r="G59" s="103" t="s">
        <v>114</v>
      </c>
      <c r="H59" s="104">
        <f>H9+H16+H20+H24+H29+H32+H43+H56</f>
        <v>73335.679999999993</v>
      </c>
    </row>
  </sheetData>
  <mergeCells count="4">
    <mergeCell ref="A1:H1"/>
    <mergeCell ref="A4:H4"/>
    <mergeCell ref="E5:H5"/>
    <mergeCell ref="A8:H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sqref="A1:K18"/>
    </sheetView>
  </sheetViews>
  <sheetFormatPr defaultRowHeight="15" x14ac:dyDescent="0.25"/>
  <cols>
    <col min="1" max="1" width="6.85546875" customWidth="1"/>
    <col min="2" max="2" width="44.5703125" customWidth="1"/>
    <col min="3" max="3" width="10.7109375" customWidth="1"/>
    <col min="4" max="11" width="8.140625" customWidth="1"/>
  </cols>
  <sheetData>
    <row r="1" spans="1:11" ht="36.75" thickBot="1" x14ac:dyDescent="0.6">
      <c r="A1" s="126" t="s">
        <v>9</v>
      </c>
      <c r="B1" s="127"/>
      <c r="C1" s="127"/>
      <c r="D1" s="127"/>
      <c r="E1" s="127"/>
      <c r="F1" s="127"/>
      <c r="G1" s="127"/>
      <c r="H1" s="127"/>
      <c r="I1" s="127"/>
      <c r="J1" s="127"/>
      <c r="K1" s="128"/>
    </row>
    <row r="2" spans="1:11" x14ac:dyDescent="0.25">
      <c r="A2" s="27" t="s">
        <v>10</v>
      </c>
      <c r="B2" s="125" t="str">
        <f>ORÇAM!B2</f>
        <v>REFORMA PARA IMPLANTAÇÃO DO ECOPONTO DE RESIDUOS URBANOS</v>
      </c>
      <c r="C2" s="125"/>
      <c r="D2" s="125"/>
      <c r="E2" s="125"/>
      <c r="F2" s="125"/>
      <c r="G2" s="125"/>
      <c r="H2" s="125"/>
      <c r="I2" s="29"/>
      <c r="J2" s="28" t="s">
        <v>38</v>
      </c>
      <c r="K2" s="30">
        <f>ORÇAM!E2</f>
        <v>0</v>
      </c>
    </row>
    <row r="3" spans="1:11" ht="15.75" thickBot="1" x14ac:dyDescent="0.3">
      <c r="A3" s="31" t="s">
        <v>12</v>
      </c>
      <c r="B3" s="129" t="str">
        <f>ORÇAM!B3</f>
        <v>AV. DAS INDUSTRIAS - SALTO DO JACUÍ/RS</v>
      </c>
      <c r="C3" s="129"/>
      <c r="D3" s="129"/>
      <c r="E3" s="129"/>
      <c r="F3" s="32"/>
      <c r="G3" s="33"/>
      <c r="H3" s="33"/>
      <c r="I3" s="33"/>
      <c r="J3" s="33"/>
      <c r="K3" s="34"/>
    </row>
    <row r="4" spans="1:11" ht="19.5" thickBot="1" x14ac:dyDescent="0.35">
      <c r="A4" s="130" t="s">
        <v>39</v>
      </c>
      <c r="B4" s="131"/>
      <c r="C4" s="131"/>
      <c r="D4" s="131"/>
      <c r="E4" s="131"/>
      <c r="F4" s="131"/>
      <c r="G4" s="131"/>
      <c r="H4" s="131"/>
      <c r="I4" s="131"/>
      <c r="J4" s="131"/>
      <c r="K4" s="132"/>
    </row>
    <row r="5" spans="1:11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6"/>
      <c r="K5" s="2"/>
    </row>
    <row r="6" spans="1:11" x14ac:dyDescent="0.25">
      <c r="A6" s="133" t="s">
        <v>40</v>
      </c>
      <c r="B6" s="134"/>
      <c r="C6" s="137" t="s">
        <v>41</v>
      </c>
      <c r="D6" s="139" t="s">
        <v>42</v>
      </c>
      <c r="E6" s="140"/>
      <c r="F6" s="139" t="s">
        <v>43</v>
      </c>
      <c r="G6" s="140"/>
      <c r="H6" s="139" t="s">
        <v>44</v>
      </c>
      <c r="I6" s="140"/>
      <c r="J6" s="139" t="s">
        <v>45</v>
      </c>
      <c r="K6" s="140"/>
    </row>
    <row r="7" spans="1:11" x14ac:dyDescent="0.25">
      <c r="A7" s="135"/>
      <c r="B7" s="136"/>
      <c r="C7" s="138"/>
      <c r="D7" s="35" t="s">
        <v>46</v>
      </c>
      <c r="E7" s="36" t="s">
        <v>47</v>
      </c>
      <c r="F7" s="35" t="s">
        <v>46</v>
      </c>
      <c r="G7" s="36" t="s">
        <v>47</v>
      </c>
      <c r="H7" s="35" t="s">
        <v>46</v>
      </c>
      <c r="I7" s="36" t="s">
        <v>47</v>
      </c>
      <c r="J7" s="35" t="s">
        <v>46</v>
      </c>
      <c r="K7" s="36" t="s">
        <v>47</v>
      </c>
    </row>
    <row r="8" spans="1:11" x14ac:dyDescent="0.25">
      <c r="A8" s="37">
        <f>ORÇAM!B9</f>
        <v>1</v>
      </c>
      <c r="B8" s="37" t="str">
        <f>ORÇAM!C9</f>
        <v>SERVIÇOS PRELIMINARES E GERAIS</v>
      </c>
      <c r="C8" s="38">
        <f>ORÇAM!H9</f>
        <v>3392.5099999999998</v>
      </c>
      <c r="D8" s="39">
        <v>1</v>
      </c>
      <c r="E8" s="40">
        <f>D8</f>
        <v>1</v>
      </c>
      <c r="F8" s="39"/>
      <c r="G8" s="40">
        <f>E8+F8</f>
        <v>1</v>
      </c>
      <c r="H8" s="39"/>
      <c r="I8" s="40">
        <f>G8+H8</f>
        <v>1</v>
      </c>
      <c r="J8" s="39"/>
      <c r="K8" s="40">
        <f>I8+J8</f>
        <v>1</v>
      </c>
    </row>
    <row r="9" spans="1:11" x14ac:dyDescent="0.25">
      <c r="A9" s="37">
        <f>ORÇAM!B16</f>
        <v>2</v>
      </c>
      <c r="B9" s="37" t="str">
        <f>ORÇAM!C16</f>
        <v>PISO</v>
      </c>
      <c r="C9" s="38">
        <f>ORÇAM!H16</f>
        <v>26657.64</v>
      </c>
      <c r="D9" s="39">
        <v>0.4</v>
      </c>
      <c r="E9" s="40">
        <f t="shared" ref="E9:E15" si="0">D9</f>
        <v>0.4</v>
      </c>
      <c r="F9" s="39">
        <v>0.6</v>
      </c>
      <c r="G9" s="40">
        <f t="shared" ref="G9:G15" si="1">E9+F9</f>
        <v>1</v>
      </c>
      <c r="H9" s="39"/>
      <c r="I9" s="40">
        <f t="shared" ref="I9:I15" si="2">G9+H9</f>
        <v>1</v>
      </c>
      <c r="J9" s="39"/>
      <c r="K9" s="40">
        <f t="shared" ref="K9:K15" si="3">I9+J9</f>
        <v>1</v>
      </c>
    </row>
    <row r="10" spans="1:11" x14ac:dyDescent="0.25">
      <c r="A10" s="37">
        <f>ORÇAM!B20</f>
        <v>3</v>
      </c>
      <c r="B10" s="37" t="str">
        <f>ORÇAM!C20</f>
        <v>FECHAMENTO</v>
      </c>
      <c r="C10" s="38">
        <f>ORÇAM!H20</f>
        <v>1728.61</v>
      </c>
      <c r="D10" s="39"/>
      <c r="E10" s="40">
        <f t="shared" si="0"/>
        <v>0</v>
      </c>
      <c r="F10" s="39"/>
      <c r="G10" s="40">
        <f t="shared" si="1"/>
        <v>0</v>
      </c>
      <c r="H10" s="39">
        <v>1</v>
      </c>
      <c r="I10" s="40">
        <f t="shared" si="2"/>
        <v>1</v>
      </c>
      <c r="J10" s="39"/>
      <c r="K10" s="40">
        <f t="shared" si="3"/>
        <v>1</v>
      </c>
    </row>
    <row r="11" spans="1:11" x14ac:dyDescent="0.25">
      <c r="A11" s="37">
        <f>ORÇAM!B24</f>
        <v>4</v>
      </c>
      <c r="B11" s="37" t="str">
        <f>ORÇAM!C24</f>
        <v>COBERTURA E FORRO</v>
      </c>
      <c r="C11" s="38">
        <f>ORÇAM!H24</f>
        <v>11829.86</v>
      </c>
      <c r="D11" s="39"/>
      <c r="E11" s="40">
        <f t="shared" si="0"/>
        <v>0</v>
      </c>
      <c r="F11" s="39">
        <v>0.5</v>
      </c>
      <c r="G11" s="40">
        <f t="shared" si="1"/>
        <v>0.5</v>
      </c>
      <c r="H11" s="39">
        <v>0.5</v>
      </c>
      <c r="I11" s="40">
        <f t="shared" si="2"/>
        <v>1</v>
      </c>
      <c r="J11" s="39"/>
      <c r="K11" s="40">
        <f t="shared" si="3"/>
        <v>1</v>
      </c>
    </row>
    <row r="12" spans="1:11" x14ac:dyDescent="0.25">
      <c r="A12" s="37">
        <f>ORÇAM!B29</f>
        <v>5</v>
      </c>
      <c r="B12" s="37" t="str">
        <f>ORÇAM!C29</f>
        <v>ESQUADRIAS</v>
      </c>
      <c r="C12" s="38">
        <f>ORÇAM!H29</f>
        <v>22874.43</v>
      </c>
      <c r="D12" s="39"/>
      <c r="E12" s="40">
        <f t="shared" si="0"/>
        <v>0</v>
      </c>
      <c r="F12" s="39"/>
      <c r="G12" s="40">
        <f t="shared" si="1"/>
        <v>0</v>
      </c>
      <c r="H12" s="39">
        <v>0.5</v>
      </c>
      <c r="I12" s="40">
        <f t="shared" si="2"/>
        <v>0.5</v>
      </c>
      <c r="J12" s="39">
        <v>0.5</v>
      </c>
      <c r="K12" s="40">
        <f t="shared" si="3"/>
        <v>1</v>
      </c>
    </row>
    <row r="13" spans="1:11" x14ac:dyDescent="0.25">
      <c r="A13" s="37">
        <f>ORÇAM!B32</f>
        <v>6</v>
      </c>
      <c r="B13" s="37" t="str">
        <f>ORÇAM!C32</f>
        <v>PLUVIAL</v>
      </c>
      <c r="C13" s="38">
        <f>ORÇAM!H32</f>
        <v>3795.9300000000003</v>
      </c>
      <c r="D13" s="39">
        <v>1</v>
      </c>
      <c r="E13" s="40">
        <f t="shared" si="0"/>
        <v>1</v>
      </c>
      <c r="F13" s="39"/>
      <c r="G13" s="40">
        <f t="shared" si="1"/>
        <v>1</v>
      </c>
      <c r="H13" s="39"/>
      <c r="I13" s="40">
        <f t="shared" si="2"/>
        <v>1</v>
      </c>
      <c r="J13" s="39"/>
      <c r="K13" s="40">
        <f t="shared" si="3"/>
        <v>1</v>
      </c>
    </row>
    <row r="14" spans="1:11" x14ac:dyDescent="0.25">
      <c r="A14" s="37">
        <f>ORÇAM!B43</f>
        <v>7</v>
      </c>
      <c r="B14" s="37" t="str">
        <f>ORÇAM!C43</f>
        <v>ELETRICO</v>
      </c>
      <c r="C14" s="38">
        <f>ORÇAM!H43</f>
        <v>2693.6299999999997</v>
      </c>
      <c r="D14" s="39"/>
      <c r="E14" s="40">
        <f t="shared" si="0"/>
        <v>0</v>
      </c>
      <c r="F14" s="39"/>
      <c r="G14" s="40">
        <f t="shared" si="1"/>
        <v>0</v>
      </c>
      <c r="H14" s="39"/>
      <c r="I14" s="40">
        <f t="shared" si="2"/>
        <v>0</v>
      </c>
      <c r="J14" s="39">
        <v>1</v>
      </c>
      <c r="K14" s="40">
        <f t="shared" si="3"/>
        <v>1</v>
      </c>
    </row>
    <row r="15" spans="1:11" x14ac:dyDescent="0.25">
      <c r="A15" s="37">
        <f>ORÇAM!B56</f>
        <v>8</v>
      </c>
      <c r="B15" s="37" t="str">
        <f>ORÇAM!C56</f>
        <v>SERVIÇOS COMPLEMENTARES</v>
      </c>
      <c r="C15" s="38">
        <f>ORÇAM!H56</f>
        <v>363.07</v>
      </c>
      <c r="D15" s="39"/>
      <c r="E15" s="40">
        <f t="shared" si="0"/>
        <v>0</v>
      </c>
      <c r="F15" s="39"/>
      <c r="G15" s="40">
        <f t="shared" si="1"/>
        <v>0</v>
      </c>
      <c r="H15" s="39"/>
      <c r="I15" s="40">
        <f t="shared" si="2"/>
        <v>0</v>
      </c>
      <c r="J15" s="39">
        <v>1</v>
      </c>
      <c r="K15" s="40">
        <f t="shared" si="3"/>
        <v>1</v>
      </c>
    </row>
    <row r="16" spans="1:11" ht="15.75" thickBot="1" x14ac:dyDescent="0.3">
      <c r="A16" s="121" t="s">
        <v>48</v>
      </c>
      <c r="B16" s="122"/>
      <c r="C16" s="41"/>
      <c r="D16" s="42">
        <f>D17/C18</f>
        <v>0.24342170141464564</v>
      </c>
      <c r="E16" s="43">
        <f>D16</f>
        <v>0.24342170141464564</v>
      </c>
      <c r="F16" s="42">
        <f>F17/C18</f>
        <v>0.29875653979072669</v>
      </c>
      <c r="G16" s="43">
        <f>E16+F16</f>
        <v>0.54217824120537239</v>
      </c>
      <c r="H16" s="42">
        <f>H17/C18</f>
        <v>0.26018378775515549</v>
      </c>
      <c r="I16" s="43">
        <f>G16+H16</f>
        <v>0.80236202896052788</v>
      </c>
      <c r="J16" s="42">
        <f>J17/C18</f>
        <v>0.1976379710394722</v>
      </c>
      <c r="K16" s="43">
        <f>I16+J16</f>
        <v>1</v>
      </c>
    </row>
    <row r="17" spans="1:11" ht="15.75" thickBot="1" x14ac:dyDescent="0.3">
      <c r="A17" s="44"/>
      <c r="B17" s="45" t="s">
        <v>49</v>
      </c>
      <c r="C17" s="46"/>
      <c r="D17" s="123">
        <f>($C$8*D8)+($C$9*D9)+($C$13*D13)+($C$10*D10)+($C$11*D11)+($C$12*D12)+($C$14*D14)+($C$15*D15)</f>
        <v>17851.495999999999</v>
      </c>
      <c r="E17" s="124"/>
      <c r="F17" s="123">
        <f>($C$8*F8)+($C$9*F9)+($C$13*F13)+($C$10*F10)+($C$11*F11)+($C$12*F12)+($C$14*F14)+($C$15*F15)</f>
        <v>21909.513999999999</v>
      </c>
      <c r="G17" s="124"/>
      <c r="H17" s="123">
        <f>($C$8*H8)+($C$9*H9)+($C$13*H13)+($C$10*H10)+($C$11*H11)+($C$12*H12)+($C$14*H14)+($C$15*H15)</f>
        <v>19080.755000000001</v>
      </c>
      <c r="I17" s="124"/>
      <c r="J17" s="123">
        <f>($C$8*J8)+($C$9*J9)+($C$13*J13)+($C$10*J10)+($C$11*J11)+($C$12*J12)+($C$14*J14)+($C$15*J15)</f>
        <v>14493.914999999999</v>
      </c>
      <c r="K17" s="124"/>
    </row>
    <row r="18" spans="1:11" ht="15.75" thickBot="1" x14ac:dyDescent="0.3">
      <c r="A18" s="44"/>
      <c r="B18" s="47" t="s">
        <v>50</v>
      </c>
      <c r="C18" s="48">
        <f>SUM(C8:C17)</f>
        <v>73335.679999999993</v>
      </c>
      <c r="D18" s="119">
        <f>D17</f>
        <v>17851.495999999999</v>
      </c>
      <c r="E18" s="120"/>
      <c r="F18" s="119">
        <f>F17+D18</f>
        <v>39761.009999999995</v>
      </c>
      <c r="G18" s="120"/>
      <c r="H18" s="119">
        <f>H17+F18</f>
        <v>58841.764999999999</v>
      </c>
      <c r="I18" s="120"/>
      <c r="J18" s="119">
        <f>C18</f>
        <v>73335.679999999993</v>
      </c>
      <c r="K18" s="120"/>
    </row>
  </sheetData>
  <mergeCells count="19">
    <mergeCell ref="B2:H2"/>
    <mergeCell ref="A1:K1"/>
    <mergeCell ref="B3:E3"/>
    <mergeCell ref="A4:K4"/>
    <mergeCell ref="A6:B7"/>
    <mergeCell ref="C6:C7"/>
    <mergeCell ref="D6:E6"/>
    <mergeCell ref="F6:G6"/>
    <mergeCell ref="H6:I6"/>
    <mergeCell ref="J6:K6"/>
    <mergeCell ref="D18:E18"/>
    <mergeCell ref="F18:G18"/>
    <mergeCell ref="H18:I18"/>
    <mergeCell ref="J18:K18"/>
    <mergeCell ref="A16:B16"/>
    <mergeCell ref="D17:E17"/>
    <mergeCell ref="F17:G17"/>
    <mergeCell ref="H17:I17"/>
    <mergeCell ref="J17:K17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5"/>
  <sheetViews>
    <sheetView workbookViewId="0">
      <selection activeCell="F14" sqref="F14"/>
    </sheetView>
  </sheetViews>
  <sheetFormatPr defaultRowHeight="15" x14ac:dyDescent="0.25"/>
  <cols>
    <col min="3" max="3" width="22.85546875" customWidth="1"/>
    <col min="4" max="4" width="33.85546875" customWidth="1"/>
    <col min="5" max="5" width="7.7109375" customWidth="1"/>
  </cols>
  <sheetData>
    <row r="3" spans="3:6" ht="15.75" thickBot="1" x14ac:dyDescent="0.3"/>
    <row r="4" spans="3:6" ht="15.75" thickBot="1" x14ac:dyDescent="0.3">
      <c r="C4" s="146" t="s">
        <v>18</v>
      </c>
      <c r="D4" s="148"/>
      <c r="E4" s="17" t="s">
        <v>19</v>
      </c>
      <c r="F4" s="18" t="s">
        <v>20</v>
      </c>
    </row>
    <row r="5" spans="3:6" x14ac:dyDescent="0.25">
      <c r="C5" s="150" t="s">
        <v>21</v>
      </c>
      <c r="D5" s="151"/>
      <c r="E5" s="19" t="s">
        <v>22</v>
      </c>
      <c r="F5" s="20">
        <v>4.3299999999999998E-2</v>
      </c>
    </row>
    <row r="6" spans="3:6" x14ac:dyDescent="0.25">
      <c r="C6" s="152" t="s">
        <v>23</v>
      </c>
      <c r="D6" s="153"/>
      <c r="E6" s="21" t="s">
        <v>24</v>
      </c>
      <c r="F6" s="22">
        <v>4.8999999999999998E-3</v>
      </c>
    </row>
    <row r="7" spans="3:6" x14ac:dyDescent="0.25">
      <c r="C7" s="152" t="s">
        <v>25</v>
      </c>
      <c r="D7" s="153"/>
      <c r="E7" s="21" t="s">
        <v>26</v>
      </c>
      <c r="F7" s="22">
        <v>1.29E-2</v>
      </c>
    </row>
    <row r="8" spans="3:6" x14ac:dyDescent="0.25">
      <c r="C8" s="152" t="s">
        <v>27</v>
      </c>
      <c r="D8" s="153"/>
      <c r="E8" s="21" t="s">
        <v>28</v>
      </c>
      <c r="F8" s="22">
        <v>9.9000000000000008E-3</v>
      </c>
    </row>
    <row r="9" spans="3:6" x14ac:dyDescent="0.25">
      <c r="C9" s="152" t="s">
        <v>29</v>
      </c>
      <c r="D9" s="153"/>
      <c r="E9" s="21" t="s">
        <v>30</v>
      </c>
      <c r="F9" s="22">
        <v>6.9500000000000006E-2</v>
      </c>
    </row>
    <row r="10" spans="3:6" x14ac:dyDescent="0.25">
      <c r="C10" s="141" t="s">
        <v>31</v>
      </c>
      <c r="D10" s="23" t="s">
        <v>32</v>
      </c>
      <c r="E10" s="143" t="s">
        <v>33</v>
      </c>
      <c r="F10" s="22">
        <v>6.4999999999999997E-3</v>
      </c>
    </row>
    <row r="11" spans="3:6" x14ac:dyDescent="0.25">
      <c r="C11" s="142"/>
      <c r="D11" s="23" t="s">
        <v>34</v>
      </c>
      <c r="E11" s="144"/>
      <c r="F11" s="22">
        <v>0.03</v>
      </c>
    </row>
    <row r="12" spans="3:6" x14ac:dyDescent="0.25">
      <c r="C12" s="142"/>
      <c r="D12" s="23" t="s">
        <v>35</v>
      </c>
      <c r="E12" s="144"/>
      <c r="F12" s="22">
        <v>0.05</v>
      </c>
    </row>
    <row r="13" spans="3:6" ht="15.75" thickBot="1" x14ac:dyDescent="0.3">
      <c r="C13" s="142"/>
      <c r="D13" s="24" t="s">
        <v>36</v>
      </c>
      <c r="E13" s="145"/>
      <c r="F13" s="25">
        <v>0</v>
      </c>
    </row>
    <row r="14" spans="3:6" ht="15.75" thickBot="1" x14ac:dyDescent="0.3">
      <c r="C14" s="146" t="s">
        <v>37</v>
      </c>
      <c r="D14" s="147"/>
      <c r="E14" s="148"/>
      <c r="F14" s="26">
        <f>(((1+(F5+F7+F6))*(1+F8)*(1+F9)/(1-(F10+F11+F12+F13))-1))</f>
        <v>0.25460473985221665</v>
      </c>
    </row>
    <row r="15" spans="3:6" ht="60" customHeight="1" x14ac:dyDescent="0.25">
      <c r="C15" s="149"/>
      <c r="D15" s="149"/>
      <c r="E15" s="149"/>
      <c r="F15" s="149"/>
    </row>
  </sheetData>
  <mergeCells count="10">
    <mergeCell ref="C10:C13"/>
    <mergeCell ref="E10:E13"/>
    <mergeCell ref="C14:E14"/>
    <mergeCell ref="C15:F15"/>
    <mergeCell ref="C4:D4"/>
    <mergeCell ref="C5:D5"/>
    <mergeCell ref="C6:D6"/>
    <mergeCell ref="C7:D7"/>
    <mergeCell ref="C8:D8"/>
    <mergeCell ref="C9:D9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workbookViewId="0">
      <selection activeCell="J9" sqref="J9"/>
    </sheetView>
  </sheetViews>
  <sheetFormatPr defaultRowHeight="15" x14ac:dyDescent="0.25"/>
  <cols>
    <col min="2" max="2" width="3.7109375" customWidth="1"/>
    <col min="3" max="8" width="6" customWidth="1"/>
  </cols>
  <sheetData>
    <row r="2" spans="2:8" x14ac:dyDescent="0.25">
      <c r="B2" s="51" t="s">
        <v>51</v>
      </c>
      <c r="C2" s="51">
        <v>1000</v>
      </c>
      <c r="D2" s="51" t="s">
        <v>52</v>
      </c>
      <c r="E2" s="51" t="s">
        <v>56</v>
      </c>
      <c r="F2" s="51" t="s">
        <v>53</v>
      </c>
      <c r="G2" s="51" t="s">
        <v>54</v>
      </c>
      <c r="H2" s="51" t="s">
        <v>55</v>
      </c>
    </row>
    <row r="3" spans="2:8" x14ac:dyDescent="0.25">
      <c r="B3" s="50"/>
      <c r="C3" s="50">
        <v>1000</v>
      </c>
      <c r="D3" s="50">
        <v>8</v>
      </c>
      <c r="E3" s="50">
        <v>480</v>
      </c>
      <c r="F3" s="50">
        <v>0.5</v>
      </c>
      <c r="G3" s="50">
        <v>185</v>
      </c>
      <c r="H3" s="50">
        <v>4</v>
      </c>
    </row>
    <row r="4" spans="2:8" x14ac:dyDescent="0.25">
      <c r="B4" s="50"/>
      <c r="C4" s="50"/>
      <c r="D4" s="50"/>
      <c r="E4" s="50">
        <f>E3*F3</f>
        <v>240</v>
      </c>
      <c r="F4" s="50"/>
      <c r="G4" s="50">
        <f>G3*H3</f>
        <v>740</v>
      </c>
      <c r="H4" s="50"/>
    </row>
    <row r="5" spans="2:8" x14ac:dyDescent="0.25">
      <c r="B5" s="50"/>
      <c r="C5" s="50"/>
      <c r="D5" s="50"/>
      <c r="E5" s="50"/>
      <c r="F5" s="50">
        <f>E4+G4</f>
        <v>980</v>
      </c>
      <c r="G5" s="50"/>
      <c r="H5" s="50"/>
    </row>
    <row r="6" spans="2:8" x14ac:dyDescent="0.25">
      <c r="B6" s="50"/>
      <c r="C6" s="50">
        <v>1000</v>
      </c>
      <c r="D6" s="50">
        <f>D3*F5</f>
        <v>7840</v>
      </c>
      <c r="E6" s="50"/>
      <c r="F6" s="50"/>
      <c r="G6" s="50"/>
      <c r="H6" s="50"/>
    </row>
    <row r="7" spans="2:8" x14ac:dyDescent="0.25">
      <c r="B7" s="51" t="s">
        <v>51</v>
      </c>
      <c r="C7" s="50">
        <f>C6+D6</f>
        <v>8840</v>
      </c>
      <c r="D7" s="50"/>
      <c r="E7" s="50"/>
      <c r="F7" s="50"/>
      <c r="G7" s="50"/>
      <c r="H7" s="50"/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</vt:lpstr>
      <vt:lpstr>CRONOGRAMA</vt:lpstr>
      <vt:lpstr>BDI</vt:lpstr>
      <vt:lpstr>VOLUME</vt:lpstr>
      <vt:lpstr>ORÇAM!Area_de_impressao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cp:lastPrinted>2023-11-21T19:10:52Z</cp:lastPrinted>
  <dcterms:created xsi:type="dcterms:W3CDTF">2018-04-19T13:26:31Z</dcterms:created>
  <dcterms:modified xsi:type="dcterms:W3CDTF">2026-05-25T12:55:30Z</dcterms:modified>
</cp:coreProperties>
</file>