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75" yWindow="1560" windowWidth="15675" windowHeight="8775" tabRatio="819"/>
  </bookViews>
  <sheets>
    <sheet name="Projeto padrão 220V" sheetId="28" r:id="rId1"/>
    <sheet name="cronograma" sheetId="48" r:id="rId2"/>
  </sheets>
  <definedNames>
    <definedName name="_Fill" localSheetId="1" hidden="1">#REF!</definedName>
    <definedName name="_Fill" hidden="1">#REF!</definedName>
    <definedName name="_xlnm._FilterDatabase" localSheetId="0" hidden="1">'Projeto padrão 220V'!$B$12:$J$12</definedName>
    <definedName name="_Key1" localSheetId="1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CRE" hidden="1">#REF!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_xlnm.Print_Area" localSheetId="0">'Projeto padrão 220V'!$B$1:$P$362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SINAPI_AC" localSheetId="1" hidden="1">#REF!</definedName>
    <definedName name="SINAPI_AC" hidden="1">#REF!</definedName>
    <definedName name="ss" localSheetId="1" hidden="1">{#N/A,#N/A,FALSE,"Cronograma";#N/A,#N/A,FALSE,"Cronogr. 2"}</definedName>
    <definedName name="ss" hidden="1">{#N/A,#N/A,FALSE,"Cronograma";#N/A,#N/A,FALSE,"Cronogr. 2"}</definedName>
    <definedName name="_xlnm.Print_Titles" localSheetId="0">'Projeto padrão 220V'!$1:$12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45621"/>
</workbook>
</file>

<file path=xl/calcChain.xml><?xml version="1.0" encoding="utf-8"?>
<calcChain xmlns="http://schemas.openxmlformats.org/spreadsheetml/2006/main">
  <c r="I132" i="28" l="1"/>
  <c r="J132" i="28"/>
  <c r="L132" i="28"/>
  <c r="M132" i="28" s="1"/>
  <c r="N132" i="28"/>
  <c r="O132" i="28" l="1"/>
  <c r="P132" i="28" s="1"/>
  <c r="N142" i="28"/>
  <c r="Q23" i="28"/>
  <c r="Q30" i="28"/>
  <c r="Q32" i="28"/>
  <c r="Q42" i="28"/>
  <c r="Q48" i="28"/>
  <c r="Q55" i="28"/>
  <c r="Q57" i="28"/>
  <c r="Q72" i="28"/>
  <c r="Q79" i="28"/>
  <c r="Q81" i="28"/>
  <c r="Q112" i="28"/>
  <c r="Q123" i="28"/>
  <c r="Q127" i="28"/>
  <c r="Q138" i="28"/>
  <c r="Q140" i="28"/>
  <c r="Q148" i="28"/>
  <c r="Q154" i="28"/>
  <c r="Q164" i="28"/>
  <c r="Q194" i="28"/>
  <c r="Q215" i="28"/>
  <c r="Q239" i="28"/>
  <c r="Q254" i="28"/>
  <c r="Q263" i="28"/>
  <c r="Q265" i="28"/>
  <c r="Q280" i="28"/>
  <c r="Q299" i="28"/>
  <c r="Q308" i="28"/>
  <c r="Q321" i="28"/>
  <c r="Q333" i="28"/>
  <c r="Q346" i="28"/>
  <c r="Q349" i="28"/>
  <c r="Q351" i="28"/>
  <c r="N16" i="28"/>
  <c r="N17" i="28"/>
  <c r="N18" i="28"/>
  <c r="N19" i="28"/>
  <c r="N20" i="28"/>
  <c r="N21" i="28"/>
  <c r="N25" i="28"/>
  <c r="N26" i="28"/>
  <c r="N27" i="28"/>
  <c r="N28" i="28"/>
  <c r="N33" i="28"/>
  <c r="N34" i="28"/>
  <c r="N35" i="28"/>
  <c r="N36" i="28"/>
  <c r="N37" i="28"/>
  <c r="N38" i="28"/>
  <c r="N39" i="28"/>
  <c r="N40" i="28"/>
  <c r="N41" i="28"/>
  <c r="N43" i="28"/>
  <c r="N44" i="28"/>
  <c r="N45" i="28"/>
  <c r="N46" i="28"/>
  <c r="N47" i="28"/>
  <c r="N49" i="28"/>
  <c r="N50" i="28"/>
  <c r="N51" i="28"/>
  <c r="N52" i="28"/>
  <c r="N53" i="28"/>
  <c r="N58" i="28"/>
  <c r="N59" i="28"/>
  <c r="N60" i="28"/>
  <c r="N61" i="28"/>
  <c r="N62" i="28"/>
  <c r="N63" i="28"/>
  <c r="N64" i="28"/>
  <c r="N65" i="28"/>
  <c r="N66" i="28"/>
  <c r="N67" i="28"/>
  <c r="N68" i="28"/>
  <c r="N69" i="28"/>
  <c r="N70" i="28"/>
  <c r="N74" i="28"/>
  <c r="N75" i="28"/>
  <c r="N76" i="28"/>
  <c r="N77" i="28"/>
  <c r="N82" i="28"/>
  <c r="N83" i="28"/>
  <c r="N84" i="28"/>
  <c r="N85" i="28"/>
  <c r="N86" i="28"/>
  <c r="N87" i="28"/>
  <c r="N88" i="28"/>
  <c r="N90" i="28"/>
  <c r="N91" i="28"/>
  <c r="N92" i="28"/>
  <c r="N94" i="28"/>
  <c r="N96" i="28"/>
  <c r="N97" i="28"/>
  <c r="N98" i="28"/>
  <c r="N99" i="28"/>
  <c r="N100" i="28"/>
  <c r="N101" i="28"/>
  <c r="N102" i="28"/>
  <c r="N103" i="28"/>
  <c r="N104" i="28"/>
  <c r="N105" i="28"/>
  <c r="N106" i="28"/>
  <c r="N107" i="28"/>
  <c r="N108" i="28"/>
  <c r="N109" i="28"/>
  <c r="N110" i="28"/>
  <c r="N111" i="28"/>
  <c r="N112" i="28"/>
  <c r="N114" i="28"/>
  <c r="N115" i="28"/>
  <c r="N116" i="28"/>
  <c r="N117" i="28"/>
  <c r="N118" i="28"/>
  <c r="N119" i="28"/>
  <c r="N120" i="28"/>
  <c r="N121" i="28"/>
  <c r="N125" i="28"/>
  <c r="N129" i="28"/>
  <c r="N130" i="28"/>
  <c r="N131" i="28"/>
  <c r="N133" i="28"/>
  <c r="N134" i="28"/>
  <c r="N135" i="28"/>
  <c r="N136" i="28"/>
  <c r="N141" i="28"/>
  <c r="N143" i="28"/>
  <c r="N144" i="28"/>
  <c r="N145" i="28"/>
  <c r="N146" i="28"/>
  <c r="N147" i="28"/>
  <c r="N149" i="28"/>
  <c r="N150" i="28"/>
  <c r="N151" i="28"/>
  <c r="N152" i="28"/>
  <c r="N156" i="28"/>
  <c r="N157" i="28"/>
  <c r="N158" i="28"/>
  <c r="N159" i="28"/>
  <c r="N160" i="28"/>
  <c r="N161" i="28"/>
  <c r="N162" i="28"/>
  <c r="N163" i="28"/>
  <c r="N164" i="28"/>
  <c r="N166" i="28"/>
  <c r="N167" i="28"/>
  <c r="N168" i="28"/>
  <c r="N169" i="28"/>
  <c r="N170" i="28"/>
  <c r="N171" i="28"/>
  <c r="N172" i="28"/>
  <c r="N173" i="28"/>
  <c r="N174" i="28"/>
  <c r="N175" i="28"/>
  <c r="N176" i="28"/>
  <c r="N177" i="28"/>
  <c r="N178" i="28"/>
  <c r="N179" i="28"/>
  <c r="N180" i="28"/>
  <c r="N181" i="28"/>
  <c r="N182" i="28"/>
  <c r="N183" i="28"/>
  <c r="N184" i="28"/>
  <c r="N185" i="28"/>
  <c r="N186" i="28"/>
  <c r="N187" i="28"/>
  <c r="N188" i="28"/>
  <c r="N189" i="28"/>
  <c r="N190" i="28"/>
  <c r="N191" i="28"/>
  <c r="N192" i="28"/>
  <c r="N196" i="28"/>
  <c r="N197" i="28"/>
  <c r="N198" i="28"/>
  <c r="N199" i="28"/>
  <c r="N200" i="28"/>
  <c r="N201" i="28"/>
  <c r="N202" i="28"/>
  <c r="N203" i="28"/>
  <c r="N204" i="28"/>
  <c r="N205" i="28"/>
  <c r="N206" i="28"/>
  <c r="N207" i="28"/>
  <c r="N208" i="28"/>
  <c r="N209" i="28"/>
  <c r="N210" i="28"/>
  <c r="N211" i="28"/>
  <c r="N212" i="28"/>
  <c r="N213" i="28"/>
  <c r="N214" i="28"/>
  <c r="N215" i="28"/>
  <c r="N217" i="28"/>
  <c r="N218" i="28"/>
  <c r="N219" i="28"/>
  <c r="N220" i="28"/>
  <c r="N221" i="28"/>
  <c r="N222" i="28"/>
  <c r="N223" i="28"/>
  <c r="N224" i="28"/>
  <c r="N225" i="28"/>
  <c r="N226" i="28"/>
  <c r="N227" i="28"/>
  <c r="N228" i="28"/>
  <c r="N229" i="28"/>
  <c r="N230" i="28"/>
  <c r="N231" i="28"/>
  <c r="N232" i="28"/>
  <c r="N233" i="28"/>
  <c r="N234" i="28"/>
  <c r="N235" i="28"/>
  <c r="N236" i="28"/>
  <c r="N237" i="28"/>
  <c r="N238" i="28"/>
  <c r="N239" i="28"/>
  <c r="N241" i="28"/>
  <c r="N242" i="28"/>
  <c r="N243" i="28"/>
  <c r="N244" i="28"/>
  <c r="N245" i="28"/>
  <c r="N246" i="28"/>
  <c r="N247" i="28"/>
  <c r="N248" i="28"/>
  <c r="N249" i="28"/>
  <c r="N250" i="28"/>
  <c r="N251" i="28"/>
  <c r="N252" i="28"/>
  <c r="N253" i="28"/>
  <c r="N254" i="28"/>
  <c r="N256" i="28"/>
  <c r="N257" i="28"/>
  <c r="N258" i="28"/>
  <c r="N259" i="28"/>
  <c r="N260" i="28"/>
  <c r="N261" i="28"/>
  <c r="N262" i="28"/>
  <c r="N266" i="28"/>
  <c r="N267" i="28"/>
  <c r="N268" i="28"/>
  <c r="N269" i="28"/>
  <c r="N270" i="28"/>
  <c r="N271" i="28"/>
  <c r="N272" i="28"/>
  <c r="N273" i="28"/>
  <c r="N274" i="28"/>
  <c r="N275" i="28"/>
  <c r="N276" i="28"/>
  <c r="N277" i="28"/>
  <c r="N278" i="28"/>
  <c r="N279" i="28"/>
  <c r="N280" i="28"/>
  <c r="N281" i="28"/>
  <c r="N282" i="28"/>
  <c r="N283" i="28"/>
  <c r="N284" i="28"/>
  <c r="N285" i="28"/>
  <c r="N286" i="28"/>
  <c r="N287" i="28"/>
  <c r="N288" i="28"/>
  <c r="N289" i="28"/>
  <c r="N290" i="28"/>
  <c r="N291" i="28"/>
  <c r="N292" i="28"/>
  <c r="N293" i="28"/>
  <c r="N294" i="28"/>
  <c r="N295" i="28"/>
  <c r="N296" i="28"/>
  <c r="N297" i="28"/>
  <c r="N298" i="28"/>
  <c r="N299" i="28"/>
  <c r="N300" i="28"/>
  <c r="N301" i="28"/>
  <c r="N302" i="28"/>
  <c r="N303" i="28"/>
  <c r="N304" i="28"/>
  <c r="N305" i="28"/>
  <c r="N306" i="28"/>
  <c r="N307" i="28"/>
  <c r="N309" i="28"/>
  <c r="N310" i="28"/>
  <c r="N311" i="28"/>
  <c r="N312" i="28"/>
  <c r="N313" i="28"/>
  <c r="N314" i="28"/>
  <c r="N315" i="28"/>
  <c r="N316" i="28"/>
  <c r="N317" i="28"/>
  <c r="N318" i="28"/>
  <c r="N319" i="28"/>
  <c r="N323" i="28"/>
  <c r="N324" i="28"/>
  <c r="N325" i="28"/>
  <c r="N326" i="28"/>
  <c r="N327" i="28"/>
  <c r="N328" i="28"/>
  <c r="N329" i="28"/>
  <c r="N330" i="28"/>
  <c r="N331" i="28"/>
  <c r="N332" i="28"/>
  <c r="N333" i="28"/>
  <c r="N335" i="28"/>
  <c r="N336" i="28"/>
  <c r="N337" i="28"/>
  <c r="N338" i="28"/>
  <c r="N339" i="28"/>
  <c r="N340" i="28"/>
  <c r="N341" i="28"/>
  <c r="N342" i="28"/>
  <c r="N343" i="28"/>
  <c r="N344" i="28"/>
  <c r="N348" i="28"/>
  <c r="N15" i="28"/>
  <c r="Q132" i="28" l="1"/>
  <c r="I125" i="28"/>
  <c r="O125" i="28" s="1"/>
  <c r="O124" i="28" s="1"/>
  <c r="I115" i="28"/>
  <c r="O115" i="28" s="1"/>
  <c r="I116" i="28"/>
  <c r="O116" i="28" s="1"/>
  <c r="I117" i="28"/>
  <c r="O117" i="28" s="1"/>
  <c r="I118" i="28"/>
  <c r="O118" i="28" s="1"/>
  <c r="I119" i="28"/>
  <c r="O119" i="28" s="1"/>
  <c r="I120" i="28"/>
  <c r="O120" i="28" s="1"/>
  <c r="I121" i="28"/>
  <c r="O121" i="28" s="1"/>
  <c r="I114" i="28"/>
  <c r="O114" i="28" s="1"/>
  <c r="I83" i="28"/>
  <c r="O83" i="28" s="1"/>
  <c r="I84" i="28"/>
  <c r="O84" i="28" s="1"/>
  <c r="I85" i="28"/>
  <c r="O85" i="28" s="1"/>
  <c r="I86" i="28"/>
  <c r="O86" i="28" s="1"/>
  <c r="I87" i="28"/>
  <c r="O87" i="28" s="1"/>
  <c r="I88" i="28"/>
  <c r="O88" i="28" s="1"/>
  <c r="I89" i="28"/>
  <c r="J89" i="28" s="1"/>
  <c r="Q89" i="28" s="1"/>
  <c r="I90" i="28"/>
  <c r="O90" i="28" s="1"/>
  <c r="I91" i="28"/>
  <c r="O91" i="28" s="1"/>
  <c r="I92" i="28"/>
  <c r="O92" i="28" s="1"/>
  <c r="I93" i="28"/>
  <c r="J93" i="28" s="1"/>
  <c r="Q93" i="28" s="1"/>
  <c r="I94" i="28"/>
  <c r="O94" i="28" s="1"/>
  <c r="I95" i="28"/>
  <c r="J95" i="28" s="1"/>
  <c r="Q95" i="28" s="1"/>
  <c r="I96" i="28"/>
  <c r="O96" i="28" s="1"/>
  <c r="I97" i="28"/>
  <c r="O97" i="28" s="1"/>
  <c r="I98" i="28"/>
  <c r="O98" i="28" s="1"/>
  <c r="I99" i="28"/>
  <c r="O99" i="28" s="1"/>
  <c r="I100" i="28"/>
  <c r="O100" i="28" s="1"/>
  <c r="I101" i="28"/>
  <c r="O101" i="28" s="1"/>
  <c r="I102" i="28"/>
  <c r="O102" i="28" s="1"/>
  <c r="I103" i="28"/>
  <c r="O103" i="28" s="1"/>
  <c r="I104" i="28"/>
  <c r="O104" i="28" s="1"/>
  <c r="I105" i="28"/>
  <c r="O105" i="28" s="1"/>
  <c r="I106" i="28"/>
  <c r="O106" i="28" s="1"/>
  <c r="I107" i="28"/>
  <c r="J107" i="28" s="1"/>
  <c r="Q107" i="28" s="1"/>
  <c r="I108" i="28"/>
  <c r="O108" i="28" s="1"/>
  <c r="I109" i="28"/>
  <c r="O109" i="28" s="1"/>
  <c r="I110" i="28"/>
  <c r="O110" i="28" s="1"/>
  <c r="I82" i="28"/>
  <c r="O82" i="28" s="1"/>
  <c r="I75" i="28"/>
  <c r="O75" i="28" s="1"/>
  <c r="I76" i="28"/>
  <c r="O76" i="28" s="1"/>
  <c r="I77" i="28"/>
  <c r="O77" i="28" s="1"/>
  <c r="I74" i="28"/>
  <c r="O74" i="28" s="1"/>
  <c r="I59" i="28"/>
  <c r="O59" i="28" s="1"/>
  <c r="I60" i="28"/>
  <c r="O60" i="28" s="1"/>
  <c r="I61" i="28"/>
  <c r="O61" i="28" s="1"/>
  <c r="I62" i="28"/>
  <c r="O62" i="28" s="1"/>
  <c r="I63" i="28"/>
  <c r="O63" i="28" s="1"/>
  <c r="I64" i="28"/>
  <c r="J64" i="28" s="1"/>
  <c r="Q64" i="28" s="1"/>
  <c r="I65" i="28"/>
  <c r="O65" i="28" s="1"/>
  <c r="I66" i="28"/>
  <c r="O66" i="28" s="1"/>
  <c r="I67" i="28"/>
  <c r="O67" i="28" s="1"/>
  <c r="I68" i="28"/>
  <c r="O68" i="28" s="1"/>
  <c r="I69" i="28"/>
  <c r="O69" i="28" s="1"/>
  <c r="I70" i="28"/>
  <c r="O70" i="28" s="1"/>
  <c r="I58" i="28"/>
  <c r="O58" i="28" s="1"/>
  <c r="I34" i="28"/>
  <c r="O34" i="28" s="1"/>
  <c r="I35" i="28"/>
  <c r="O35" i="28" s="1"/>
  <c r="I36" i="28"/>
  <c r="O36" i="28" s="1"/>
  <c r="I37" i="28"/>
  <c r="O37" i="28" s="1"/>
  <c r="I38" i="28"/>
  <c r="O38" i="28" s="1"/>
  <c r="I39" i="28"/>
  <c r="O39" i="28" s="1"/>
  <c r="I40" i="28"/>
  <c r="O40" i="28" s="1"/>
  <c r="I41" i="28"/>
  <c r="O41" i="28" s="1"/>
  <c r="I43" i="28"/>
  <c r="O43" i="28" s="1"/>
  <c r="I44" i="28"/>
  <c r="O44" i="28" s="1"/>
  <c r="I45" i="28"/>
  <c r="O45" i="28" s="1"/>
  <c r="I46" i="28"/>
  <c r="O46" i="28" s="1"/>
  <c r="I47" i="28"/>
  <c r="O47" i="28" s="1"/>
  <c r="I49" i="28"/>
  <c r="O49" i="28" s="1"/>
  <c r="I50" i="28"/>
  <c r="O50" i="28" s="1"/>
  <c r="I51" i="28"/>
  <c r="O51" i="28" s="1"/>
  <c r="I52" i="28"/>
  <c r="O52" i="28" s="1"/>
  <c r="I53" i="28"/>
  <c r="I33" i="28"/>
  <c r="O33" i="28" s="1"/>
  <c r="I26" i="28"/>
  <c r="O26" i="28" s="1"/>
  <c r="I27" i="28"/>
  <c r="I28" i="28"/>
  <c r="O28" i="28" s="1"/>
  <c r="I25" i="28"/>
  <c r="O25" i="28" s="1"/>
  <c r="I16" i="28"/>
  <c r="I17" i="28"/>
  <c r="I18" i="28"/>
  <c r="I19" i="28"/>
  <c r="I20" i="28"/>
  <c r="I21" i="28"/>
  <c r="I15" i="28"/>
  <c r="O80" i="28" l="1"/>
  <c r="O73" i="28"/>
  <c r="L27" i="28"/>
  <c r="O27" i="28"/>
  <c r="O24" i="28" s="1"/>
  <c r="O113" i="28"/>
  <c r="J53" i="28"/>
  <c r="L53" i="28"/>
  <c r="M53" i="28" s="1"/>
  <c r="O53" i="28"/>
  <c r="O31" i="28" s="1"/>
  <c r="O56" i="28"/>
  <c r="J40" i="28"/>
  <c r="P40" i="28" s="1"/>
  <c r="L40" i="28"/>
  <c r="J87" i="28"/>
  <c r="L87" i="28"/>
  <c r="M87" i="28" s="1"/>
  <c r="J115" i="28"/>
  <c r="P115" i="28" s="1"/>
  <c r="L115" i="28"/>
  <c r="J59" i="28"/>
  <c r="P59" i="28" s="1"/>
  <c r="L59" i="28"/>
  <c r="J47" i="28"/>
  <c r="P47" i="28" s="1"/>
  <c r="L47" i="28"/>
  <c r="J66" i="28"/>
  <c r="P66" i="28" s="1"/>
  <c r="L66" i="28"/>
  <c r="J105" i="28"/>
  <c r="L105" i="28"/>
  <c r="J52" i="28"/>
  <c r="L52" i="28"/>
  <c r="J109" i="28"/>
  <c r="L109" i="28"/>
  <c r="J91" i="28"/>
  <c r="L91" i="28"/>
  <c r="J85" i="28"/>
  <c r="L85" i="28"/>
  <c r="J15" i="28"/>
  <c r="O15" i="28"/>
  <c r="L15" i="28"/>
  <c r="J33" i="28"/>
  <c r="P33" i="28" s="1"/>
  <c r="L33" i="28"/>
  <c r="J34" i="28"/>
  <c r="P34" i="28" s="1"/>
  <c r="L34" i="28"/>
  <c r="J60" i="28"/>
  <c r="P60" i="28" s="1"/>
  <c r="L60" i="28"/>
  <c r="Q60" i="28" s="1"/>
  <c r="J82" i="28"/>
  <c r="P82" i="28" s="1"/>
  <c r="L82" i="28"/>
  <c r="J99" i="28"/>
  <c r="L99" i="28"/>
  <c r="J121" i="28"/>
  <c r="P121" i="28" s="1"/>
  <c r="L121" i="28"/>
  <c r="Q121" i="28" s="1"/>
  <c r="J28" i="28"/>
  <c r="P28" i="28" s="1"/>
  <c r="L28" i="28"/>
  <c r="J45" i="28"/>
  <c r="P45" i="28" s="1"/>
  <c r="L45" i="28"/>
  <c r="J38" i="28"/>
  <c r="P38" i="28" s="1"/>
  <c r="L38" i="28"/>
  <c r="J70" i="28"/>
  <c r="P70" i="28" s="1"/>
  <c r="L70" i="28"/>
  <c r="J74" i="28"/>
  <c r="P74" i="28" s="1"/>
  <c r="L74" i="28"/>
  <c r="J103" i="28"/>
  <c r="L103" i="28"/>
  <c r="J97" i="28"/>
  <c r="L97" i="28"/>
  <c r="J119" i="28"/>
  <c r="P119" i="28" s="1"/>
  <c r="L119" i="28"/>
  <c r="J39" i="28"/>
  <c r="P39" i="28" s="1"/>
  <c r="L39" i="28"/>
  <c r="Q39" i="28" s="1"/>
  <c r="J65" i="28"/>
  <c r="P65" i="28" s="1"/>
  <c r="L65" i="28"/>
  <c r="J104" i="28"/>
  <c r="L104" i="28"/>
  <c r="J92" i="28"/>
  <c r="L92" i="28"/>
  <c r="J86" i="28"/>
  <c r="L86" i="28"/>
  <c r="J125" i="28"/>
  <c r="P125" i="28" s="1"/>
  <c r="L125" i="28"/>
  <c r="J44" i="28"/>
  <c r="P44" i="28" s="1"/>
  <c r="L44" i="28"/>
  <c r="J69" i="28"/>
  <c r="P69" i="28" s="1"/>
  <c r="L69" i="28"/>
  <c r="J102" i="28"/>
  <c r="L102" i="28"/>
  <c r="J26" i="28"/>
  <c r="P26" i="28" s="1"/>
  <c r="L26" i="28"/>
  <c r="Q26" i="28" s="1"/>
  <c r="J50" i="28"/>
  <c r="L50" i="28"/>
  <c r="J43" i="28"/>
  <c r="P43" i="28" s="1"/>
  <c r="L43" i="28"/>
  <c r="J36" i="28"/>
  <c r="P36" i="28" s="1"/>
  <c r="L36" i="28"/>
  <c r="Q36" i="28" s="1"/>
  <c r="J68" i="28"/>
  <c r="P68" i="28" s="1"/>
  <c r="L68" i="28"/>
  <c r="J62" i="28"/>
  <c r="P62" i="28" s="1"/>
  <c r="L62" i="28"/>
  <c r="J76" i="28"/>
  <c r="P76" i="28" s="1"/>
  <c r="L76" i="28"/>
  <c r="Q76" i="28" s="1"/>
  <c r="J101" i="28"/>
  <c r="L101" i="28"/>
  <c r="J83" i="28"/>
  <c r="L83" i="28"/>
  <c r="J117" i="28"/>
  <c r="P117" i="28" s="1"/>
  <c r="L117" i="28"/>
  <c r="J25" i="28"/>
  <c r="P25" i="28" s="1"/>
  <c r="L25" i="28"/>
  <c r="J46" i="28"/>
  <c r="P46" i="28" s="1"/>
  <c r="L46" i="28"/>
  <c r="J58" i="28"/>
  <c r="P58" i="28" s="1"/>
  <c r="L58" i="28"/>
  <c r="J110" i="28"/>
  <c r="L110" i="28"/>
  <c r="J98" i="28"/>
  <c r="L98" i="28"/>
  <c r="J120" i="28"/>
  <c r="P120" i="28" s="1"/>
  <c r="L120" i="28"/>
  <c r="J51" i="28"/>
  <c r="L51" i="28"/>
  <c r="J37" i="28"/>
  <c r="P37" i="28" s="1"/>
  <c r="L37" i="28"/>
  <c r="J63" i="28"/>
  <c r="P63" i="28" s="1"/>
  <c r="L63" i="28"/>
  <c r="J77" i="28"/>
  <c r="L77" i="28"/>
  <c r="J108" i="28"/>
  <c r="L108" i="28"/>
  <c r="J96" i="28"/>
  <c r="L96" i="28"/>
  <c r="J90" i="28"/>
  <c r="L90" i="28"/>
  <c r="J84" i="28"/>
  <c r="L84" i="28"/>
  <c r="J118" i="28"/>
  <c r="P118" i="28" s="1"/>
  <c r="L118" i="28"/>
  <c r="J27" i="28"/>
  <c r="P27" i="28" s="1"/>
  <c r="J49" i="28"/>
  <c r="L49" i="28"/>
  <c r="J41" i="28"/>
  <c r="P41" i="28" s="1"/>
  <c r="L41" i="28"/>
  <c r="J35" i="28"/>
  <c r="P35" i="28" s="1"/>
  <c r="L35" i="28"/>
  <c r="J67" i="28"/>
  <c r="P67" i="28" s="1"/>
  <c r="L67" i="28"/>
  <c r="J61" i="28"/>
  <c r="P61" i="28" s="1"/>
  <c r="L61" i="28"/>
  <c r="Q61" i="28" s="1"/>
  <c r="J75" i="28"/>
  <c r="P75" i="28" s="1"/>
  <c r="L75" i="28"/>
  <c r="J106" i="28"/>
  <c r="L106" i="28"/>
  <c r="J100" i="28"/>
  <c r="L100" i="28"/>
  <c r="J94" i="28"/>
  <c r="L94" i="28"/>
  <c r="J88" i="28"/>
  <c r="L88" i="28"/>
  <c r="J114" i="28"/>
  <c r="P114" i="28" s="1"/>
  <c r="L114" i="28"/>
  <c r="J116" i="28"/>
  <c r="P116" i="28" s="1"/>
  <c r="L116" i="28"/>
  <c r="J21" i="28"/>
  <c r="L21" i="28"/>
  <c r="O21" i="28"/>
  <c r="J19" i="28"/>
  <c r="O19" i="28"/>
  <c r="P19" i="28" s="1"/>
  <c r="L19" i="28"/>
  <c r="J18" i="28"/>
  <c r="O18" i="28"/>
  <c r="L18" i="28"/>
  <c r="J17" i="28"/>
  <c r="O17" i="28"/>
  <c r="L17" i="28"/>
  <c r="J16" i="28"/>
  <c r="O16" i="28"/>
  <c r="L16" i="28"/>
  <c r="J20" i="28"/>
  <c r="L20" i="28"/>
  <c r="O20" i="28"/>
  <c r="I348" i="28"/>
  <c r="O348" i="28" s="1"/>
  <c r="O347" i="28" s="1"/>
  <c r="I336" i="28"/>
  <c r="O336" i="28" s="1"/>
  <c r="I337" i="28"/>
  <c r="O337" i="28" s="1"/>
  <c r="I338" i="28"/>
  <c r="O338" i="28" s="1"/>
  <c r="I339" i="28"/>
  <c r="I340" i="28"/>
  <c r="O340" i="28" s="1"/>
  <c r="I341" i="28"/>
  <c r="O341" i="28" s="1"/>
  <c r="I342" i="28"/>
  <c r="O342" i="28" s="1"/>
  <c r="I343" i="28"/>
  <c r="O343" i="28" s="1"/>
  <c r="I344" i="28"/>
  <c r="O344" i="28" s="1"/>
  <c r="I335" i="28"/>
  <c r="O335" i="28" s="1"/>
  <c r="I324" i="28"/>
  <c r="O324" i="28" s="1"/>
  <c r="I325" i="28"/>
  <c r="O325" i="28" s="1"/>
  <c r="I326" i="28"/>
  <c r="O326" i="28" s="1"/>
  <c r="I327" i="28"/>
  <c r="O327" i="28" s="1"/>
  <c r="I328" i="28"/>
  <c r="O328" i="28" s="1"/>
  <c r="I329" i="28"/>
  <c r="O329" i="28" s="1"/>
  <c r="I330" i="28"/>
  <c r="O330" i="28" s="1"/>
  <c r="I331" i="28"/>
  <c r="O331" i="28" s="1"/>
  <c r="I323" i="28"/>
  <c r="O323" i="28" s="1"/>
  <c r="I267" i="28"/>
  <c r="O267" i="28" s="1"/>
  <c r="I268" i="28"/>
  <c r="O268" i="28" s="1"/>
  <c r="I269" i="28"/>
  <c r="O269" i="28" s="1"/>
  <c r="I270" i="28"/>
  <c r="O270" i="28" s="1"/>
  <c r="I271" i="28"/>
  <c r="O271" i="28" s="1"/>
  <c r="I272" i="28"/>
  <c r="O272" i="28" s="1"/>
  <c r="I273" i="28"/>
  <c r="O273" i="28" s="1"/>
  <c r="I274" i="28"/>
  <c r="O274" i="28" s="1"/>
  <c r="I275" i="28"/>
  <c r="O275" i="28" s="1"/>
  <c r="I276" i="28"/>
  <c r="O276" i="28" s="1"/>
  <c r="I277" i="28"/>
  <c r="O277" i="28" s="1"/>
  <c r="I278" i="28"/>
  <c r="O278" i="28" s="1"/>
  <c r="I279" i="28"/>
  <c r="O279" i="28" s="1"/>
  <c r="I281" i="28"/>
  <c r="O281" i="28" s="1"/>
  <c r="I282" i="28"/>
  <c r="O282" i="28" s="1"/>
  <c r="I283" i="28"/>
  <c r="O283" i="28" s="1"/>
  <c r="I284" i="28"/>
  <c r="O284" i="28" s="1"/>
  <c r="I285" i="28"/>
  <c r="O285" i="28" s="1"/>
  <c r="I286" i="28"/>
  <c r="O286" i="28" s="1"/>
  <c r="I287" i="28"/>
  <c r="O287" i="28" s="1"/>
  <c r="I288" i="28"/>
  <c r="O288" i="28" s="1"/>
  <c r="I289" i="28"/>
  <c r="I290" i="28"/>
  <c r="O290" i="28" s="1"/>
  <c r="I291" i="28"/>
  <c r="O291" i="28" s="1"/>
  <c r="I292" i="28"/>
  <c r="O292" i="28" s="1"/>
  <c r="I293" i="28"/>
  <c r="O293" i="28" s="1"/>
  <c r="I294" i="28"/>
  <c r="O294" i="28" s="1"/>
  <c r="I295" i="28"/>
  <c r="O295" i="28" s="1"/>
  <c r="I296" i="28"/>
  <c r="O296" i="28" s="1"/>
  <c r="I297" i="28"/>
  <c r="O297" i="28" s="1"/>
  <c r="I298" i="28"/>
  <c r="O298" i="28" s="1"/>
  <c r="I300" i="28"/>
  <c r="O300" i="28" s="1"/>
  <c r="I301" i="28"/>
  <c r="O301" i="28" s="1"/>
  <c r="I302" i="28"/>
  <c r="O302" i="28" s="1"/>
  <c r="I303" i="28"/>
  <c r="O303" i="28" s="1"/>
  <c r="I304" i="28"/>
  <c r="O304" i="28" s="1"/>
  <c r="I305" i="28"/>
  <c r="O305" i="28" s="1"/>
  <c r="I306" i="28"/>
  <c r="O306" i="28" s="1"/>
  <c r="I307" i="28"/>
  <c r="O307" i="28" s="1"/>
  <c r="I309" i="28"/>
  <c r="J309" i="28" s="1"/>
  <c r="I310" i="28"/>
  <c r="O310" i="28" s="1"/>
  <c r="I311" i="28"/>
  <c r="O311" i="28" s="1"/>
  <c r="I312" i="28"/>
  <c r="O312" i="28" s="1"/>
  <c r="I313" i="28"/>
  <c r="O313" i="28" s="1"/>
  <c r="I314" i="28"/>
  <c r="O314" i="28" s="1"/>
  <c r="I315" i="28"/>
  <c r="O315" i="28" s="1"/>
  <c r="I316" i="28"/>
  <c r="I317" i="28"/>
  <c r="O317" i="28" s="1"/>
  <c r="I318" i="28"/>
  <c r="O318" i="28" s="1"/>
  <c r="I319" i="28"/>
  <c r="O319" i="28" s="1"/>
  <c r="I266" i="28"/>
  <c r="O266" i="28" s="1"/>
  <c r="I257" i="28"/>
  <c r="O257" i="28" s="1"/>
  <c r="I258" i="28"/>
  <c r="O258" i="28" s="1"/>
  <c r="I259" i="28"/>
  <c r="O259" i="28" s="1"/>
  <c r="I260" i="28"/>
  <c r="O260" i="28" s="1"/>
  <c r="I261" i="28"/>
  <c r="O261" i="28" s="1"/>
  <c r="I256" i="28"/>
  <c r="O256" i="28" s="1"/>
  <c r="I242" i="28"/>
  <c r="O242" i="28" s="1"/>
  <c r="I243" i="28"/>
  <c r="O243" i="28" s="1"/>
  <c r="I244" i="28"/>
  <c r="O244" i="28" s="1"/>
  <c r="I245" i="28"/>
  <c r="O245" i="28" s="1"/>
  <c r="I246" i="28"/>
  <c r="O246" i="28" s="1"/>
  <c r="I247" i="28"/>
  <c r="J247" i="28" s="1"/>
  <c r="I248" i="28"/>
  <c r="I249" i="28"/>
  <c r="J249" i="28" s="1"/>
  <c r="I250" i="28"/>
  <c r="O250" i="28" s="1"/>
  <c r="I251" i="28"/>
  <c r="O251" i="28" s="1"/>
  <c r="I252" i="28"/>
  <c r="O252" i="28" s="1"/>
  <c r="J248" i="28"/>
  <c r="I241" i="28"/>
  <c r="O241" i="28" s="1"/>
  <c r="J236" i="28"/>
  <c r="I218" i="28"/>
  <c r="I219" i="28"/>
  <c r="O219" i="28" s="1"/>
  <c r="I220" i="28"/>
  <c r="O220" i="28" s="1"/>
  <c r="I221" i="28"/>
  <c r="O221" i="28" s="1"/>
  <c r="I222" i="28"/>
  <c r="O222" i="28" s="1"/>
  <c r="I223" i="28"/>
  <c r="O223" i="28" s="1"/>
  <c r="I224" i="28"/>
  <c r="O224" i="28" s="1"/>
  <c r="I225" i="28"/>
  <c r="O225" i="28" s="1"/>
  <c r="I226" i="28"/>
  <c r="O226" i="28" s="1"/>
  <c r="I227" i="28"/>
  <c r="O227" i="28" s="1"/>
  <c r="I228" i="28"/>
  <c r="O228" i="28" s="1"/>
  <c r="I229" i="28"/>
  <c r="O229" i="28" s="1"/>
  <c r="I230" i="28"/>
  <c r="J230" i="28" s="1"/>
  <c r="I231" i="28"/>
  <c r="J231" i="28" s="1"/>
  <c r="I232" i="28"/>
  <c r="O232" i="28" s="1"/>
  <c r="I233" i="28"/>
  <c r="O233" i="28" s="1"/>
  <c r="I234" i="28"/>
  <c r="O234" i="28" s="1"/>
  <c r="I235" i="28"/>
  <c r="I236" i="28"/>
  <c r="I237" i="28"/>
  <c r="I217" i="28"/>
  <c r="O217" i="28" s="1"/>
  <c r="I197" i="28"/>
  <c r="O197" i="28" s="1"/>
  <c r="I198" i="28"/>
  <c r="O198" i="28" s="1"/>
  <c r="I199" i="28"/>
  <c r="O199" i="28" s="1"/>
  <c r="I200" i="28"/>
  <c r="O200" i="28" s="1"/>
  <c r="I201" i="28"/>
  <c r="J201" i="28" s="1"/>
  <c r="I202" i="28"/>
  <c r="I203" i="28"/>
  <c r="O203" i="28" s="1"/>
  <c r="I204" i="28"/>
  <c r="O204" i="28" s="1"/>
  <c r="I205" i="28"/>
  <c r="O205" i="28" s="1"/>
  <c r="I206" i="28"/>
  <c r="O206" i="28" s="1"/>
  <c r="I207" i="28"/>
  <c r="O207" i="28" s="1"/>
  <c r="I208" i="28"/>
  <c r="O208" i="28" s="1"/>
  <c r="I209" i="28"/>
  <c r="O209" i="28" s="1"/>
  <c r="I210" i="28"/>
  <c r="O210" i="28" s="1"/>
  <c r="I211" i="28"/>
  <c r="O211" i="28" s="1"/>
  <c r="I212" i="28"/>
  <c r="O212" i="28" s="1"/>
  <c r="I213" i="28"/>
  <c r="J202" i="28"/>
  <c r="I196" i="28"/>
  <c r="O196" i="28" s="1"/>
  <c r="J175" i="28"/>
  <c r="I167" i="28"/>
  <c r="O167" i="28" s="1"/>
  <c r="I168" i="28"/>
  <c r="O168" i="28" s="1"/>
  <c r="I169" i="28"/>
  <c r="I170" i="28"/>
  <c r="O170" i="28" s="1"/>
  <c r="I171" i="28"/>
  <c r="O171" i="28" s="1"/>
  <c r="I172" i="28"/>
  <c r="O172" i="28" s="1"/>
  <c r="I173" i="28"/>
  <c r="O173" i="28" s="1"/>
  <c r="I174" i="28"/>
  <c r="I175" i="28"/>
  <c r="I176" i="28"/>
  <c r="O176" i="28" s="1"/>
  <c r="I177" i="28"/>
  <c r="O177" i="28" s="1"/>
  <c r="I178" i="28"/>
  <c r="O178" i="28" s="1"/>
  <c r="I179" i="28"/>
  <c r="O179" i="28" s="1"/>
  <c r="I180" i="28"/>
  <c r="O180" i="28" s="1"/>
  <c r="I181" i="28"/>
  <c r="O181" i="28" s="1"/>
  <c r="I182" i="28"/>
  <c r="O182" i="28" s="1"/>
  <c r="I183" i="28"/>
  <c r="O183" i="28" s="1"/>
  <c r="I184" i="28"/>
  <c r="O184" i="28" s="1"/>
  <c r="I185" i="28"/>
  <c r="O185" i="28" s="1"/>
  <c r="I186" i="28"/>
  <c r="O186" i="28" s="1"/>
  <c r="I187" i="28"/>
  <c r="J187" i="28" s="1"/>
  <c r="I188" i="28"/>
  <c r="O188" i="28" s="1"/>
  <c r="I189" i="28"/>
  <c r="O189" i="28" s="1"/>
  <c r="I190" i="28"/>
  <c r="O190" i="28" s="1"/>
  <c r="I191" i="28"/>
  <c r="O191" i="28" s="1"/>
  <c r="I192" i="28"/>
  <c r="O192" i="28" s="1"/>
  <c r="I166" i="28"/>
  <c r="J166" i="28" s="1"/>
  <c r="I157" i="28"/>
  <c r="O157" i="28" s="1"/>
  <c r="I158" i="28"/>
  <c r="O158" i="28" s="1"/>
  <c r="I159" i="28"/>
  <c r="O159" i="28" s="1"/>
  <c r="I160" i="28"/>
  <c r="O160" i="28" s="1"/>
  <c r="I161" i="28"/>
  <c r="O161" i="28" s="1"/>
  <c r="I162" i="28"/>
  <c r="O162" i="28" s="1"/>
  <c r="I156" i="28"/>
  <c r="O156" i="28" s="1"/>
  <c r="I142" i="28"/>
  <c r="I143" i="28"/>
  <c r="I144" i="28"/>
  <c r="O144" i="28" s="1"/>
  <c r="I145" i="28"/>
  <c r="O145" i="28" s="1"/>
  <c r="I146" i="28"/>
  <c r="O146" i="28" s="1"/>
  <c r="I147" i="28"/>
  <c r="O147" i="28" s="1"/>
  <c r="I149" i="28"/>
  <c r="O149" i="28" s="1"/>
  <c r="I150" i="28"/>
  <c r="O150" i="28" s="1"/>
  <c r="I151" i="28"/>
  <c r="O151" i="28" s="1"/>
  <c r="I152" i="28"/>
  <c r="O152" i="28" s="1"/>
  <c r="I141" i="28"/>
  <c r="O141" i="28" s="1"/>
  <c r="I130" i="28"/>
  <c r="O130" i="28" s="1"/>
  <c r="I131" i="28"/>
  <c r="O131" i="28" s="1"/>
  <c r="I133" i="28"/>
  <c r="O133" i="28" s="1"/>
  <c r="I134" i="28"/>
  <c r="O134" i="28" s="1"/>
  <c r="I135" i="28"/>
  <c r="O135" i="28" s="1"/>
  <c r="I136" i="28"/>
  <c r="O136" i="28" s="1"/>
  <c r="I129" i="28"/>
  <c r="O129" i="28" s="1"/>
  <c r="M20" i="28" l="1"/>
  <c r="M96" i="28"/>
  <c r="Q117" i="28"/>
  <c r="Q44" i="28"/>
  <c r="Q38" i="28"/>
  <c r="M99" i="28"/>
  <c r="M109" i="28"/>
  <c r="Q47" i="28"/>
  <c r="P15" i="28"/>
  <c r="Q114" i="28"/>
  <c r="Q41" i="28"/>
  <c r="M16" i="28"/>
  <c r="M18" i="28"/>
  <c r="P21" i="28"/>
  <c r="P18" i="28"/>
  <c r="M21" i="28"/>
  <c r="M88" i="28"/>
  <c r="M106" i="28"/>
  <c r="M49" i="28"/>
  <c r="L174" i="28"/>
  <c r="O174" i="28"/>
  <c r="L247" i="28"/>
  <c r="O247" i="28"/>
  <c r="P247" i="28" s="1"/>
  <c r="O255" i="28"/>
  <c r="L143" i="28"/>
  <c r="O143" i="28"/>
  <c r="L339" i="28"/>
  <c r="O339" i="28"/>
  <c r="O334" i="28" s="1"/>
  <c r="L142" i="28"/>
  <c r="O142" i="28"/>
  <c r="L202" i="28"/>
  <c r="M202" i="28" s="1"/>
  <c r="O202" i="28"/>
  <c r="P202" i="28" s="1"/>
  <c r="J142" i="28"/>
  <c r="L213" i="28"/>
  <c r="O213" i="28"/>
  <c r="L201" i="28"/>
  <c r="O201" i="28"/>
  <c r="P201" i="28" s="1"/>
  <c r="L237" i="28"/>
  <c r="M237" i="28" s="1"/>
  <c r="O237" i="28"/>
  <c r="L231" i="28"/>
  <c r="Q231" i="28" s="1"/>
  <c r="O231" i="28"/>
  <c r="P231" i="28" s="1"/>
  <c r="M83" i="28"/>
  <c r="M102" i="28"/>
  <c r="M104" i="28"/>
  <c r="Q15" i="28"/>
  <c r="O155" i="28"/>
  <c r="L236" i="28"/>
  <c r="M236" i="28" s="1"/>
  <c r="O236" i="28"/>
  <c r="P236" i="28" s="1"/>
  <c r="L230" i="28"/>
  <c r="O230" i="28"/>
  <c r="P230" i="28" s="1"/>
  <c r="L218" i="28"/>
  <c r="O218" i="28"/>
  <c r="L249" i="28"/>
  <c r="O249" i="28"/>
  <c r="P249" i="28" s="1"/>
  <c r="L316" i="28"/>
  <c r="O316" i="28"/>
  <c r="O322" i="28"/>
  <c r="L166" i="28"/>
  <c r="Q166" i="28" s="1"/>
  <c r="O166" i="28"/>
  <c r="P166" i="28" s="1"/>
  <c r="L187" i="28"/>
  <c r="O187" i="28"/>
  <c r="P187" i="28" s="1"/>
  <c r="L175" i="28"/>
  <c r="O175" i="28"/>
  <c r="P175" i="28" s="1"/>
  <c r="L169" i="28"/>
  <c r="M169" i="28" s="1"/>
  <c r="O169" i="28"/>
  <c r="J169" i="28"/>
  <c r="L235" i="28"/>
  <c r="O235" i="28"/>
  <c r="J237" i="28"/>
  <c r="L248" i="28"/>
  <c r="M248" i="28" s="1"/>
  <c r="O248" i="28"/>
  <c r="O240" i="28" s="1"/>
  <c r="L309" i="28"/>
  <c r="M309" i="28" s="1"/>
  <c r="O309" i="28"/>
  <c r="P309" i="28" s="1"/>
  <c r="L289" i="28"/>
  <c r="O289" i="28"/>
  <c r="M90" i="28"/>
  <c r="M77" i="28"/>
  <c r="M51" i="28"/>
  <c r="M110" i="28"/>
  <c r="M101" i="28"/>
  <c r="M50" i="28"/>
  <c r="M86" i="28"/>
  <c r="P94" i="28"/>
  <c r="Q94" i="28"/>
  <c r="P91" i="28"/>
  <c r="Q91" i="28"/>
  <c r="P105" i="28"/>
  <c r="Q105" i="28"/>
  <c r="Q20" i="28"/>
  <c r="Q19" i="28"/>
  <c r="P96" i="28"/>
  <c r="Q96" i="28"/>
  <c r="P92" i="28"/>
  <c r="Q92" i="28"/>
  <c r="P103" i="28"/>
  <c r="Q103" i="28"/>
  <c r="P100" i="28"/>
  <c r="Q100" i="28"/>
  <c r="M84" i="28"/>
  <c r="M108" i="28"/>
  <c r="M98" i="28"/>
  <c r="P109" i="28"/>
  <c r="Q109" i="28"/>
  <c r="Q27" i="28"/>
  <c r="P84" i="28"/>
  <c r="Q84" i="28"/>
  <c r="P108" i="28"/>
  <c r="Q108" i="28"/>
  <c r="P98" i="28"/>
  <c r="Q98" i="28"/>
  <c r="P83" i="28"/>
  <c r="Q83" i="28"/>
  <c r="P102" i="28"/>
  <c r="Q102" i="28"/>
  <c r="P104" i="28"/>
  <c r="Q104" i="28"/>
  <c r="P99" i="28"/>
  <c r="Q99" i="28"/>
  <c r="Q16" i="28"/>
  <c r="Q18" i="28"/>
  <c r="Q21" i="28"/>
  <c r="P88" i="28"/>
  <c r="Q88" i="28"/>
  <c r="P106" i="28"/>
  <c r="Q106" i="28"/>
  <c r="P49" i="28"/>
  <c r="Q49" i="28"/>
  <c r="M97" i="28"/>
  <c r="M82" i="28"/>
  <c r="Q82" i="28"/>
  <c r="L80" i="28"/>
  <c r="P85" i="28"/>
  <c r="Q85" i="28"/>
  <c r="P52" i="28"/>
  <c r="Q52" i="28"/>
  <c r="P87" i="28"/>
  <c r="Q87" i="28"/>
  <c r="P53" i="28"/>
  <c r="Q53" i="28"/>
  <c r="O128" i="28"/>
  <c r="P20" i="28"/>
  <c r="M19" i="28"/>
  <c r="M94" i="28"/>
  <c r="P90" i="28"/>
  <c r="Q90" i="28"/>
  <c r="P77" i="28"/>
  <c r="Q77" i="28"/>
  <c r="P51" i="28"/>
  <c r="Q51" i="28"/>
  <c r="P110" i="28"/>
  <c r="Q110" i="28"/>
  <c r="P101" i="28"/>
  <c r="Q101" i="28"/>
  <c r="P50" i="28"/>
  <c r="Q50" i="28"/>
  <c r="P86" i="28"/>
  <c r="Q86" i="28"/>
  <c r="P97" i="28"/>
  <c r="Q97" i="28"/>
  <c r="M91" i="28"/>
  <c r="M105" i="28"/>
  <c r="M125" i="28"/>
  <c r="L124" i="28"/>
  <c r="Q124" i="28" s="1"/>
  <c r="Q125" i="28"/>
  <c r="M119" i="28"/>
  <c r="Q119" i="28"/>
  <c r="M118" i="28"/>
  <c r="Q118" i="28"/>
  <c r="M116" i="28"/>
  <c r="Q116" i="28"/>
  <c r="M115" i="28"/>
  <c r="Q115" i="28"/>
  <c r="Q120" i="28"/>
  <c r="L113" i="28"/>
  <c r="M75" i="28"/>
  <c r="Q75" i="28"/>
  <c r="M74" i="28"/>
  <c r="Q74" i="28"/>
  <c r="L73" i="28"/>
  <c r="Q73" i="28" s="1"/>
  <c r="M70" i="28"/>
  <c r="Q70" i="28"/>
  <c r="M69" i="28"/>
  <c r="Q69" i="28"/>
  <c r="M68" i="28"/>
  <c r="Q68" i="28"/>
  <c r="M67" i="28"/>
  <c r="Q67" i="28"/>
  <c r="M66" i="28"/>
  <c r="Q66" i="28"/>
  <c r="M65" i="28"/>
  <c r="Q65" i="28"/>
  <c r="M63" i="28"/>
  <c r="Q63" i="28"/>
  <c r="M62" i="28"/>
  <c r="Q62" i="28"/>
  <c r="M59" i="28"/>
  <c r="Q59" i="28"/>
  <c r="Q58" i="28"/>
  <c r="L56" i="28"/>
  <c r="Q56" i="28" s="1"/>
  <c r="M46" i="28"/>
  <c r="Q46" i="28"/>
  <c r="M45" i="28"/>
  <c r="Q45" i="28"/>
  <c r="M43" i="28"/>
  <c r="Q43" i="28"/>
  <c r="M40" i="28"/>
  <c r="Q40" i="28"/>
  <c r="M37" i="28"/>
  <c r="Q37" i="28"/>
  <c r="M35" i="28"/>
  <c r="Q35" i="28"/>
  <c r="M34" i="28"/>
  <c r="Q34" i="28"/>
  <c r="M33" i="28"/>
  <c r="Q33" i="28"/>
  <c r="L31" i="28"/>
  <c r="Q31" i="28" s="1"/>
  <c r="M28" i="28"/>
  <c r="Q28" i="28"/>
  <c r="M25" i="28"/>
  <c r="Q25" i="28"/>
  <c r="L24" i="28"/>
  <c r="M17" i="28"/>
  <c r="L14" i="28"/>
  <c r="Q17" i="28"/>
  <c r="P17" i="28"/>
  <c r="O14" i="28"/>
  <c r="P16" i="28"/>
  <c r="J131" i="28"/>
  <c r="P131" i="28" s="1"/>
  <c r="L131" i="28"/>
  <c r="J149" i="28"/>
  <c r="L149" i="28"/>
  <c r="J161" i="28"/>
  <c r="L161" i="28"/>
  <c r="J192" i="28"/>
  <c r="L192" i="28"/>
  <c r="J186" i="28"/>
  <c r="L186" i="28"/>
  <c r="J180" i="28"/>
  <c r="L180" i="28"/>
  <c r="J168" i="28"/>
  <c r="L168" i="28"/>
  <c r="J211" i="28"/>
  <c r="L211" i="28"/>
  <c r="J205" i="28"/>
  <c r="L205" i="28"/>
  <c r="J199" i="28"/>
  <c r="L199" i="28"/>
  <c r="J229" i="28"/>
  <c r="L229" i="28"/>
  <c r="J223" i="28"/>
  <c r="L223" i="28"/>
  <c r="L241" i="28"/>
  <c r="J251" i="28"/>
  <c r="L251" i="28"/>
  <c r="J245" i="28"/>
  <c r="L245" i="28"/>
  <c r="J260" i="28"/>
  <c r="L260" i="28"/>
  <c r="J318" i="28"/>
  <c r="L318" i="28"/>
  <c r="J312" i="28"/>
  <c r="L312" i="28"/>
  <c r="M312" i="28" s="1"/>
  <c r="J305" i="28"/>
  <c r="L305" i="28"/>
  <c r="J298" i="28"/>
  <c r="L298" i="28"/>
  <c r="J292" i="28"/>
  <c r="L292" i="28"/>
  <c r="J286" i="28"/>
  <c r="L286" i="28"/>
  <c r="J279" i="28"/>
  <c r="L279" i="28"/>
  <c r="J273" i="28"/>
  <c r="L273" i="28"/>
  <c r="M273" i="28" s="1"/>
  <c r="J267" i="28"/>
  <c r="L267" i="28"/>
  <c r="J330" i="28"/>
  <c r="L330" i="28"/>
  <c r="J324" i="28"/>
  <c r="L324" i="28"/>
  <c r="M324" i="28" s="1"/>
  <c r="J340" i="28"/>
  <c r="L340" i="28"/>
  <c r="L348" i="28"/>
  <c r="J348" i="28"/>
  <c r="J349" i="28" s="1"/>
  <c r="J129" i="28"/>
  <c r="P129" i="28" s="1"/>
  <c r="L129" i="28"/>
  <c r="J130" i="28"/>
  <c r="P130" i="28" s="1"/>
  <c r="L130" i="28"/>
  <c r="M142" i="28"/>
  <c r="J160" i="28"/>
  <c r="L160" i="28"/>
  <c r="J191" i="28"/>
  <c r="L191" i="28"/>
  <c r="J185" i="28"/>
  <c r="L185" i="28"/>
  <c r="J179" i="28"/>
  <c r="L179" i="28"/>
  <c r="J173" i="28"/>
  <c r="L173" i="28"/>
  <c r="J167" i="28"/>
  <c r="L167" i="28"/>
  <c r="J196" i="28"/>
  <c r="L196" i="28"/>
  <c r="J210" i="28"/>
  <c r="L210" i="28"/>
  <c r="J204" i="28"/>
  <c r="L204" i="28"/>
  <c r="J198" i="28"/>
  <c r="L198" i="28"/>
  <c r="J234" i="28"/>
  <c r="L234" i="28"/>
  <c r="J228" i="28"/>
  <c r="L228" i="28"/>
  <c r="J222" i="28"/>
  <c r="L222" i="28"/>
  <c r="J241" i="28"/>
  <c r="J250" i="28"/>
  <c r="L250" i="28"/>
  <c r="J244" i="28"/>
  <c r="L244" i="28"/>
  <c r="J259" i="28"/>
  <c r="L259" i="28"/>
  <c r="J317" i="28"/>
  <c r="L317" i="28"/>
  <c r="J311" i="28"/>
  <c r="L311" i="28"/>
  <c r="J304" i="28"/>
  <c r="L304" i="28"/>
  <c r="M304" i="28" s="1"/>
  <c r="J297" i="28"/>
  <c r="L297" i="28"/>
  <c r="J291" i="28"/>
  <c r="L291" i="28"/>
  <c r="J285" i="28"/>
  <c r="L285" i="28"/>
  <c r="M285" i="28" s="1"/>
  <c r="J278" i="28"/>
  <c r="L278" i="28"/>
  <c r="J272" i="28"/>
  <c r="L272" i="28"/>
  <c r="J316" i="28"/>
  <c r="J329" i="28"/>
  <c r="L329" i="28"/>
  <c r="J335" i="28"/>
  <c r="L335" i="28"/>
  <c r="J136" i="28"/>
  <c r="L136" i="28"/>
  <c r="J141" i="28"/>
  <c r="P141" i="28" s="1"/>
  <c r="L141" i="28"/>
  <c r="J147" i="28"/>
  <c r="L147" i="28"/>
  <c r="J143" i="28"/>
  <c r="P143" i="28" s="1"/>
  <c r="J159" i="28"/>
  <c r="L159" i="28"/>
  <c r="J190" i="28"/>
  <c r="L190" i="28"/>
  <c r="J184" i="28"/>
  <c r="L184" i="28"/>
  <c r="J178" i="28"/>
  <c r="L178" i="28"/>
  <c r="J172" i="28"/>
  <c r="L172" i="28"/>
  <c r="J209" i="28"/>
  <c r="L209" i="28"/>
  <c r="M209" i="28" s="1"/>
  <c r="J203" i="28"/>
  <c r="L203" i="28"/>
  <c r="J197" i="28"/>
  <c r="L197" i="28"/>
  <c r="J233" i="28"/>
  <c r="L233" i="28"/>
  <c r="M233" i="28" s="1"/>
  <c r="J227" i="28"/>
  <c r="L227" i="28"/>
  <c r="J221" i="28"/>
  <c r="L221" i="28"/>
  <c r="J235" i="28"/>
  <c r="M249" i="28"/>
  <c r="J243" i="28"/>
  <c r="L243" i="28"/>
  <c r="J258" i="28"/>
  <c r="L258" i="28"/>
  <c r="J310" i="28"/>
  <c r="L310" i="28"/>
  <c r="J303" i="28"/>
  <c r="L303" i="28"/>
  <c r="J296" i="28"/>
  <c r="L296" i="28"/>
  <c r="J290" i="28"/>
  <c r="L290" i="28"/>
  <c r="J284" i="28"/>
  <c r="L284" i="28"/>
  <c r="J277" i="28"/>
  <c r="L277" i="28"/>
  <c r="J271" i="28"/>
  <c r="L271" i="28"/>
  <c r="J328" i="28"/>
  <c r="L328" i="28"/>
  <c r="J344" i="28"/>
  <c r="L344" i="28"/>
  <c r="J338" i="28"/>
  <c r="L338" i="28"/>
  <c r="M338" i="28" s="1"/>
  <c r="M85" i="28"/>
  <c r="M52" i="28"/>
  <c r="M47" i="28"/>
  <c r="J135" i="28"/>
  <c r="L135" i="28"/>
  <c r="J152" i="28"/>
  <c r="L152" i="28"/>
  <c r="J146" i="28"/>
  <c r="L146" i="28"/>
  <c r="J158" i="28"/>
  <c r="L158" i="28"/>
  <c r="J189" i="28"/>
  <c r="L189" i="28"/>
  <c r="J183" i="28"/>
  <c r="L183" i="28"/>
  <c r="J177" i="28"/>
  <c r="L177" i="28"/>
  <c r="M177" i="28" s="1"/>
  <c r="J171" i="28"/>
  <c r="L171" i="28"/>
  <c r="J208" i="28"/>
  <c r="L208" i="28"/>
  <c r="J217" i="28"/>
  <c r="L217" i="28"/>
  <c r="J232" i="28"/>
  <c r="L232" i="28"/>
  <c r="J226" i="28"/>
  <c r="L226" i="28"/>
  <c r="J220" i="28"/>
  <c r="L220" i="28"/>
  <c r="J242" i="28"/>
  <c r="L242" i="28"/>
  <c r="J257" i="28"/>
  <c r="L257" i="28"/>
  <c r="J315" i="28"/>
  <c r="L315" i="28"/>
  <c r="J302" i="28"/>
  <c r="L302" i="28"/>
  <c r="J295" i="28"/>
  <c r="L295" i="28"/>
  <c r="M295" i="28" s="1"/>
  <c r="J283" i="28"/>
  <c r="L283" i="28"/>
  <c r="J276" i="28"/>
  <c r="L276" i="28"/>
  <c r="J270" i="28"/>
  <c r="L270" i="28"/>
  <c r="J289" i="28"/>
  <c r="J327" i="28"/>
  <c r="L327" i="28"/>
  <c r="J343" i="28"/>
  <c r="L343" i="28"/>
  <c r="J337" i="28"/>
  <c r="L337" i="28"/>
  <c r="J134" i="28"/>
  <c r="L134" i="28"/>
  <c r="J151" i="28"/>
  <c r="L151" i="28"/>
  <c r="J145" i="28"/>
  <c r="L145" i="28"/>
  <c r="J156" i="28"/>
  <c r="L156" i="28"/>
  <c r="J157" i="28"/>
  <c r="L157" i="28"/>
  <c r="M157" i="28" s="1"/>
  <c r="J188" i="28"/>
  <c r="L188" i="28"/>
  <c r="J182" i="28"/>
  <c r="L182" i="28"/>
  <c r="J176" i="28"/>
  <c r="L176" i="28"/>
  <c r="M176" i="28" s="1"/>
  <c r="J170" i="28"/>
  <c r="L170" i="28"/>
  <c r="J213" i="28"/>
  <c r="J207" i="28"/>
  <c r="L207" i="28"/>
  <c r="M201" i="28"/>
  <c r="J225" i="28"/>
  <c r="L225" i="28"/>
  <c r="J219" i="28"/>
  <c r="L219" i="28"/>
  <c r="M247" i="28"/>
  <c r="J256" i="28"/>
  <c r="L256" i="28"/>
  <c r="J266" i="28"/>
  <c r="L266" i="28"/>
  <c r="J314" i="28"/>
  <c r="L314" i="28"/>
  <c r="M314" i="28" s="1"/>
  <c r="J307" i="28"/>
  <c r="L307" i="28"/>
  <c r="J301" i="28"/>
  <c r="L301" i="28"/>
  <c r="J294" i="28"/>
  <c r="L294" i="28"/>
  <c r="M294" i="28" s="1"/>
  <c r="J288" i="28"/>
  <c r="L288" i="28"/>
  <c r="J282" i="28"/>
  <c r="L282" i="28"/>
  <c r="J275" i="28"/>
  <c r="L275" i="28"/>
  <c r="J269" i="28"/>
  <c r="L269" i="28"/>
  <c r="J323" i="28"/>
  <c r="L323" i="28"/>
  <c r="J326" i="28"/>
  <c r="L326" i="28"/>
  <c r="J342" i="28"/>
  <c r="L342" i="28"/>
  <c r="J336" i="28"/>
  <c r="L336" i="28"/>
  <c r="J133" i="28"/>
  <c r="P133" i="28" s="1"/>
  <c r="L133" i="28"/>
  <c r="J150" i="28"/>
  <c r="L150" i="28"/>
  <c r="J144" i="28"/>
  <c r="P144" i="28" s="1"/>
  <c r="L144" i="28"/>
  <c r="J162" i="28"/>
  <c r="L162" i="28"/>
  <c r="M162" i="28" s="1"/>
  <c r="M166" i="28"/>
  <c r="M187" i="28"/>
  <c r="J181" i="28"/>
  <c r="L181" i="28"/>
  <c r="J174" i="28"/>
  <c r="J212" i="28"/>
  <c r="L212" i="28"/>
  <c r="J206" i="28"/>
  <c r="L206" i="28"/>
  <c r="J200" i="28"/>
  <c r="L200" i="28"/>
  <c r="M230" i="28"/>
  <c r="J224" i="28"/>
  <c r="L224" i="28"/>
  <c r="J218" i="28"/>
  <c r="M218" i="28" s="1"/>
  <c r="J252" i="28"/>
  <c r="L252" i="28"/>
  <c r="J246" i="28"/>
  <c r="L246" i="28"/>
  <c r="J261" i="28"/>
  <c r="L261" i="28"/>
  <c r="J319" i="28"/>
  <c r="L319" i="28"/>
  <c r="J313" i="28"/>
  <c r="L313" i="28"/>
  <c r="J306" i="28"/>
  <c r="L306" i="28"/>
  <c r="J300" i="28"/>
  <c r="L300" i="28"/>
  <c r="J293" i="28"/>
  <c r="L293" i="28"/>
  <c r="J287" i="28"/>
  <c r="L287" i="28"/>
  <c r="J281" i="28"/>
  <c r="L281" i="28"/>
  <c r="J274" i="28"/>
  <c r="L274" i="28"/>
  <c r="J268" i="28"/>
  <c r="L268" i="28"/>
  <c r="J331" i="28"/>
  <c r="L331" i="28"/>
  <c r="J325" i="28"/>
  <c r="L325" i="28"/>
  <c r="J341" i="28"/>
  <c r="L341" i="28"/>
  <c r="J339" i="28"/>
  <c r="M27" i="28"/>
  <c r="M114" i="28"/>
  <c r="M100" i="28"/>
  <c r="M61" i="28"/>
  <c r="M41" i="28"/>
  <c r="M120" i="28"/>
  <c r="M58" i="28"/>
  <c r="M117" i="28"/>
  <c r="M76" i="28"/>
  <c r="M36" i="28"/>
  <c r="M26" i="28"/>
  <c r="M44" i="28"/>
  <c r="M92" i="28"/>
  <c r="M39" i="28"/>
  <c r="M103" i="28"/>
  <c r="M38" i="28"/>
  <c r="M121" i="28"/>
  <c r="M60" i="28"/>
  <c r="M15" i="28"/>
  <c r="Q175" i="28" l="1"/>
  <c r="Q247" i="28"/>
  <c r="M261" i="28"/>
  <c r="M220" i="28"/>
  <c r="M184" i="28"/>
  <c r="M292" i="28"/>
  <c r="Q248" i="28"/>
  <c r="M275" i="28"/>
  <c r="M343" i="28"/>
  <c r="M135" i="28"/>
  <c r="M326" i="28"/>
  <c r="M151" i="28"/>
  <c r="M257" i="28"/>
  <c r="M158" i="28"/>
  <c r="Q202" i="28"/>
  <c r="P142" i="28"/>
  <c r="M175" i="28"/>
  <c r="O216" i="28"/>
  <c r="Q309" i="28"/>
  <c r="Q187" i="28"/>
  <c r="Q142" i="28"/>
  <c r="J347" i="28"/>
  <c r="C50" i="48" s="1"/>
  <c r="J51" i="48" s="1"/>
  <c r="M205" i="28"/>
  <c r="Q230" i="28"/>
  <c r="M259" i="28"/>
  <c r="M245" i="28"/>
  <c r="Q249" i="28"/>
  <c r="Q201" i="28"/>
  <c r="M231" i="28"/>
  <c r="M170" i="28"/>
  <c r="M188" i="28"/>
  <c r="M145" i="28"/>
  <c r="M337" i="28"/>
  <c r="M211" i="28"/>
  <c r="M186" i="28"/>
  <c r="O264" i="28"/>
  <c r="Q236" i="28"/>
  <c r="O139" i="28"/>
  <c r="P342" i="28"/>
  <c r="Q342" i="28"/>
  <c r="P269" i="28"/>
  <c r="Q269" i="28"/>
  <c r="P288" i="28"/>
  <c r="Q288" i="28"/>
  <c r="P307" i="28"/>
  <c r="Q307" i="28"/>
  <c r="P256" i="28"/>
  <c r="Q256" i="28"/>
  <c r="P289" i="28"/>
  <c r="Q289" i="28"/>
  <c r="P283" i="28"/>
  <c r="Q283" i="28"/>
  <c r="P232" i="28"/>
  <c r="Q232" i="28"/>
  <c r="P328" i="28"/>
  <c r="Q328" i="28"/>
  <c r="P284" i="28"/>
  <c r="Q284" i="28"/>
  <c r="P303" i="28"/>
  <c r="Q303" i="28"/>
  <c r="P329" i="28"/>
  <c r="Q329" i="28"/>
  <c r="P241" i="28"/>
  <c r="Q241" i="28"/>
  <c r="P234" i="28"/>
  <c r="Q234" i="28"/>
  <c r="P210" i="28"/>
  <c r="Q210" i="28"/>
  <c r="P173" i="28"/>
  <c r="Q173" i="28"/>
  <c r="P191" i="28"/>
  <c r="Q191" i="28"/>
  <c r="P223" i="28"/>
  <c r="Q223" i="28"/>
  <c r="M213" i="28"/>
  <c r="P170" i="28"/>
  <c r="Q170" i="28"/>
  <c r="P188" i="28"/>
  <c r="Q188" i="28"/>
  <c r="P145" i="28"/>
  <c r="Q145" i="28"/>
  <c r="P337" i="28"/>
  <c r="Q337" i="28"/>
  <c r="P315" i="28"/>
  <c r="Q315" i="28"/>
  <c r="M217" i="28"/>
  <c r="L216" i="28"/>
  <c r="P171" i="28"/>
  <c r="Q171" i="28"/>
  <c r="P189" i="28"/>
  <c r="Q189" i="28"/>
  <c r="P152" i="28"/>
  <c r="Q152" i="28"/>
  <c r="M271" i="28"/>
  <c r="M290" i="28"/>
  <c r="M310" i="28"/>
  <c r="P243" i="28"/>
  <c r="Q243" i="28"/>
  <c r="P227" i="28"/>
  <c r="Q227" i="28"/>
  <c r="P203" i="28"/>
  <c r="Q203" i="28"/>
  <c r="P178" i="28"/>
  <c r="Q178" i="28"/>
  <c r="P159" i="28"/>
  <c r="Q159" i="28"/>
  <c r="P316" i="28"/>
  <c r="Q316" i="28"/>
  <c r="P285" i="28"/>
  <c r="Q285" i="28"/>
  <c r="P304" i="28"/>
  <c r="Q304" i="28"/>
  <c r="P259" i="28"/>
  <c r="Q259" i="28"/>
  <c r="M222" i="28"/>
  <c r="M198" i="28"/>
  <c r="M196" i="28"/>
  <c r="L195" i="28"/>
  <c r="M179" i="28"/>
  <c r="M160" i="28"/>
  <c r="P324" i="28"/>
  <c r="Q324" i="28"/>
  <c r="P273" i="28"/>
  <c r="Q273" i="28"/>
  <c r="P292" i="28"/>
  <c r="Q292" i="28"/>
  <c r="P312" i="28"/>
  <c r="Q312" i="28"/>
  <c r="P245" i="28"/>
  <c r="Q245" i="28"/>
  <c r="P205" i="28"/>
  <c r="Q205" i="28"/>
  <c r="P180" i="28"/>
  <c r="Q180" i="28"/>
  <c r="P161" i="28"/>
  <c r="Q161" i="28"/>
  <c r="Q143" i="28"/>
  <c r="Q144" i="28"/>
  <c r="P150" i="28"/>
  <c r="Q150" i="28"/>
  <c r="P341" i="28"/>
  <c r="Q341" i="28"/>
  <c r="P271" i="28"/>
  <c r="Q271" i="28"/>
  <c r="P222" i="28"/>
  <c r="Q222" i="28"/>
  <c r="P198" i="28"/>
  <c r="Q198" i="28"/>
  <c r="P196" i="28"/>
  <c r="Q196" i="28"/>
  <c r="P179" i="28"/>
  <c r="Q179" i="28"/>
  <c r="P160" i="28"/>
  <c r="Q160" i="28"/>
  <c r="P348" i="28"/>
  <c r="Q348" i="28"/>
  <c r="P229" i="28"/>
  <c r="Q229" i="28"/>
  <c r="M143" i="28"/>
  <c r="P169" i="28"/>
  <c r="Q169" i="28"/>
  <c r="P174" i="28"/>
  <c r="Q174" i="28"/>
  <c r="P268" i="28"/>
  <c r="Q268" i="28"/>
  <c r="P261" i="28"/>
  <c r="Q261" i="28"/>
  <c r="P162" i="28"/>
  <c r="Q162" i="28"/>
  <c r="P275" i="28"/>
  <c r="Q275" i="28"/>
  <c r="P294" i="28"/>
  <c r="Q294" i="28"/>
  <c r="P270" i="28"/>
  <c r="Q270" i="28"/>
  <c r="P295" i="28"/>
  <c r="Q295" i="28"/>
  <c r="P217" i="28"/>
  <c r="Q217" i="28"/>
  <c r="P338" i="28"/>
  <c r="Q338" i="28"/>
  <c r="P290" i="28"/>
  <c r="Q290" i="28"/>
  <c r="P310" i="28"/>
  <c r="Q310" i="28"/>
  <c r="P325" i="28"/>
  <c r="Q325" i="28"/>
  <c r="P274" i="28"/>
  <c r="Q274" i="28"/>
  <c r="P293" i="28"/>
  <c r="Q293" i="28"/>
  <c r="P313" i="28"/>
  <c r="Q313" i="28"/>
  <c r="P246" i="28"/>
  <c r="Q246" i="28"/>
  <c r="P224" i="28"/>
  <c r="Q224" i="28"/>
  <c r="P206" i="28"/>
  <c r="Q206" i="28"/>
  <c r="M181" i="28"/>
  <c r="M144" i="28"/>
  <c r="M336" i="28"/>
  <c r="M323" i="28"/>
  <c r="L322" i="28"/>
  <c r="M282" i="28"/>
  <c r="M301" i="28"/>
  <c r="M266" i="28"/>
  <c r="L264" i="28"/>
  <c r="P219" i="28"/>
  <c r="Q219" i="28"/>
  <c r="M207" i="28"/>
  <c r="P176" i="28"/>
  <c r="Q176" i="28"/>
  <c r="P157" i="28"/>
  <c r="Q157" i="28"/>
  <c r="P151" i="28"/>
  <c r="Q151" i="28"/>
  <c r="P343" i="28"/>
  <c r="Q343" i="28"/>
  <c r="M276" i="28"/>
  <c r="P257" i="28"/>
  <c r="Q257" i="28"/>
  <c r="P177" i="28"/>
  <c r="Q177" i="28"/>
  <c r="P158" i="28"/>
  <c r="Q158" i="28"/>
  <c r="M316" i="28"/>
  <c r="P235" i="28"/>
  <c r="Q235" i="28"/>
  <c r="P233" i="28"/>
  <c r="Q233" i="28"/>
  <c r="P209" i="28"/>
  <c r="Q209" i="28"/>
  <c r="P184" i="28"/>
  <c r="Q184" i="28"/>
  <c r="L334" i="28"/>
  <c r="P272" i="28"/>
  <c r="Q272" i="28"/>
  <c r="P291" i="28"/>
  <c r="Q291" i="28"/>
  <c r="P311" i="28"/>
  <c r="Q311" i="28"/>
  <c r="P244" i="28"/>
  <c r="Q244" i="28"/>
  <c r="M348" i="28"/>
  <c r="L347" i="28"/>
  <c r="P330" i="28"/>
  <c r="Q330" i="28"/>
  <c r="P279" i="28"/>
  <c r="Q279" i="28"/>
  <c r="P298" i="28"/>
  <c r="Q298" i="28"/>
  <c r="P318" i="28"/>
  <c r="Q318" i="28"/>
  <c r="P251" i="28"/>
  <c r="Q251" i="28"/>
  <c r="M235" i="28"/>
  <c r="P211" i="28"/>
  <c r="Q211" i="28"/>
  <c r="P186" i="28"/>
  <c r="Q186" i="28"/>
  <c r="M149" i="28"/>
  <c r="O165" i="28"/>
  <c r="P218" i="28"/>
  <c r="Q218" i="28"/>
  <c r="P287" i="28"/>
  <c r="Q287" i="28"/>
  <c r="P200" i="28"/>
  <c r="Q200" i="28"/>
  <c r="P326" i="28"/>
  <c r="Q326" i="28"/>
  <c r="P314" i="28"/>
  <c r="Q314" i="28"/>
  <c r="P220" i="28"/>
  <c r="Q220" i="28"/>
  <c r="M331" i="28"/>
  <c r="M281" i="28"/>
  <c r="M300" i="28"/>
  <c r="M319" i="28"/>
  <c r="M252" i="28"/>
  <c r="M212" i="28"/>
  <c r="P181" i="28"/>
  <c r="Q181" i="28"/>
  <c r="P336" i="28"/>
  <c r="Q336" i="28"/>
  <c r="P323" i="28"/>
  <c r="Q323" i="28"/>
  <c r="P282" i="28"/>
  <c r="Q282" i="28"/>
  <c r="P301" i="28"/>
  <c r="Q301" i="28"/>
  <c r="P266" i="28"/>
  <c r="Q266" i="28"/>
  <c r="M225" i="28"/>
  <c r="P207" i="28"/>
  <c r="Q207" i="28"/>
  <c r="L155" i="28"/>
  <c r="P276" i="28"/>
  <c r="Q276" i="28"/>
  <c r="P302" i="28"/>
  <c r="Q302" i="28"/>
  <c r="P226" i="28"/>
  <c r="Q226" i="28"/>
  <c r="P344" i="28"/>
  <c r="Q344" i="28"/>
  <c r="P277" i="28"/>
  <c r="Q277" i="28"/>
  <c r="P296" i="28"/>
  <c r="Q296" i="28"/>
  <c r="P147" i="28"/>
  <c r="Q147" i="28"/>
  <c r="P335" i="28"/>
  <c r="Q335" i="28"/>
  <c r="M278" i="28"/>
  <c r="M297" i="28"/>
  <c r="M317" i="28"/>
  <c r="M250" i="28"/>
  <c r="P228" i="28"/>
  <c r="Q228" i="28"/>
  <c r="P204" i="28"/>
  <c r="Q204" i="28"/>
  <c r="P167" i="28"/>
  <c r="Q167" i="28"/>
  <c r="P185" i="28"/>
  <c r="Q185" i="28"/>
  <c r="M340" i="28"/>
  <c r="M267" i="28"/>
  <c r="M286" i="28"/>
  <c r="M305" i="28"/>
  <c r="M260" i="28"/>
  <c r="L240" i="28"/>
  <c r="M199" i="28"/>
  <c r="M168" i="28"/>
  <c r="M192" i="28"/>
  <c r="P149" i="28"/>
  <c r="Q149" i="28"/>
  <c r="P248" i="28"/>
  <c r="L165" i="28"/>
  <c r="O195" i="28"/>
  <c r="O351" i="28" s="1"/>
  <c r="P306" i="28"/>
  <c r="Q306" i="28"/>
  <c r="P339" i="28"/>
  <c r="Q339" i="28"/>
  <c r="P331" i="28"/>
  <c r="Q331" i="28"/>
  <c r="P281" i="28"/>
  <c r="Q281" i="28"/>
  <c r="P300" i="28"/>
  <c r="Q300" i="28"/>
  <c r="P319" i="28"/>
  <c r="Q319" i="28"/>
  <c r="P252" i="28"/>
  <c r="Q252" i="28"/>
  <c r="P212" i="28"/>
  <c r="Q212" i="28"/>
  <c r="L255" i="28"/>
  <c r="P225" i="28"/>
  <c r="Q225" i="28"/>
  <c r="P213" i="28"/>
  <c r="Q213" i="28"/>
  <c r="P182" i="28"/>
  <c r="Q182" i="28"/>
  <c r="P156" i="28"/>
  <c r="Q156" i="28"/>
  <c r="P327" i="28"/>
  <c r="Q327" i="28"/>
  <c r="P242" i="28"/>
  <c r="Q242" i="28"/>
  <c r="M232" i="28"/>
  <c r="P208" i="28"/>
  <c r="Q208" i="28"/>
  <c r="P183" i="28"/>
  <c r="Q183" i="28"/>
  <c r="P146" i="28"/>
  <c r="Q146" i="28"/>
  <c r="M328" i="28"/>
  <c r="M284" i="28"/>
  <c r="M303" i="28"/>
  <c r="P258" i="28"/>
  <c r="Q258" i="28"/>
  <c r="P221" i="28"/>
  <c r="Q221" i="28"/>
  <c r="P197" i="28"/>
  <c r="Q197" i="28"/>
  <c r="P172" i="28"/>
  <c r="Q172" i="28"/>
  <c r="P190" i="28"/>
  <c r="Q190" i="28"/>
  <c r="P278" i="28"/>
  <c r="Q278" i="28"/>
  <c r="P297" i="28"/>
  <c r="Q297" i="28"/>
  <c r="P317" i="28"/>
  <c r="Q317" i="28"/>
  <c r="P250" i="28"/>
  <c r="Q250" i="28"/>
  <c r="P340" i="28"/>
  <c r="Q340" i="28"/>
  <c r="P267" i="28"/>
  <c r="Q267" i="28"/>
  <c r="P286" i="28"/>
  <c r="Q286" i="28"/>
  <c r="P305" i="28"/>
  <c r="Q305" i="28"/>
  <c r="P260" i="28"/>
  <c r="Q260" i="28"/>
  <c r="M223" i="28"/>
  <c r="P199" i="28"/>
  <c r="Q199" i="28"/>
  <c r="P168" i="28"/>
  <c r="Q168" i="28"/>
  <c r="P192" i="28"/>
  <c r="Q192" i="28"/>
  <c r="P237" i="28"/>
  <c r="Q237" i="28"/>
  <c r="P136" i="28"/>
  <c r="Q136" i="28"/>
  <c r="P135" i="28"/>
  <c r="Q135" i="28"/>
  <c r="P134" i="28"/>
  <c r="Q134" i="28"/>
  <c r="M141" i="28"/>
  <c r="Q141" i="28"/>
  <c r="L139" i="28"/>
  <c r="M136" i="28"/>
  <c r="M133" i="28"/>
  <c r="Q133" i="28"/>
  <c r="M131" i="28"/>
  <c r="Q131" i="28"/>
  <c r="M130" i="28"/>
  <c r="Q130" i="28"/>
  <c r="M129" i="28"/>
  <c r="Q129" i="28"/>
  <c r="L128" i="28"/>
  <c r="Q128" i="28" s="1"/>
  <c r="M341" i="28"/>
  <c r="M268" i="28"/>
  <c r="M287" i="28"/>
  <c r="M306" i="28"/>
  <c r="M200" i="28"/>
  <c r="M283" i="28"/>
  <c r="M242" i="28"/>
  <c r="M208" i="28"/>
  <c r="M183" i="28"/>
  <c r="M146" i="28"/>
  <c r="M258" i="28"/>
  <c r="M221" i="28"/>
  <c r="M197" i="28"/>
  <c r="M172" i="28"/>
  <c r="M190" i="28"/>
  <c r="M335" i="28"/>
  <c r="M228" i="28"/>
  <c r="M204" i="28"/>
  <c r="M167" i="28"/>
  <c r="M185" i="28"/>
  <c r="M325" i="28"/>
  <c r="M274" i="28"/>
  <c r="M293" i="28"/>
  <c r="M313" i="28"/>
  <c r="M246" i="28"/>
  <c r="M224" i="28"/>
  <c r="M206" i="28"/>
  <c r="M219" i="28"/>
  <c r="M270" i="28"/>
  <c r="M289" i="28"/>
  <c r="M315" i="28"/>
  <c r="M171" i="28"/>
  <c r="M189" i="28"/>
  <c r="M152" i="28"/>
  <c r="M243" i="28"/>
  <c r="M227" i="28"/>
  <c r="M203" i="28"/>
  <c r="M178" i="28"/>
  <c r="M159" i="28"/>
  <c r="M329" i="28"/>
  <c r="M234" i="28"/>
  <c r="M210" i="28"/>
  <c r="M173" i="28"/>
  <c r="M191" i="28"/>
  <c r="M241" i="28"/>
  <c r="M174" i="28"/>
  <c r="M150" i="28"/>
  <c r="M342" i="28"/>
  <c r="M269" i="28"/>
  <c r="M288" i="28"/>
  <c r="M307" i="28"/>
  <c r="M256" i="28"/>
  <c r="M182" i="28"/>
  <c r="M156" i="28"/>
  <c r="M134" i="28"/>
  <c r="M327" i="28"/>
  <c r="M302" i="28"/>
  <c r="M226" i="28"/>
  <c r="M344" i="28"/>
  <c r="M277" i="28"/>
  <c r="M296" i="28"/>
  <c r="M147" i="28"/>
  <c r="M339" i="28"/>
  <c r="M272" i="28"/>
  <c r="M291" i="28"/>
  <c r="M311" i="28"/>
  <c r="M244" i="28"/>
  <c r="M330" i="28"/>
  <c r="M279" i="28"/>
  <c r="M298" i="28"/>
  <c r="M318" i="28"/>
  <c r="M251" i="28"/>
  <c r="M229" i="28"/>
  <c r="M180" i="28"/>
  <c r="M161" i="28"/>
  <c r="J320" i="28"/>
  <c r="J78" i="28"/>
  <c r="J193" i="28"/>
  <c r="J122" i="28"/>
  <c r="J163" i="28"/>
  <c r="J262" i="28"/>
  <c r="J22" i="28"/>
  <c r="J214" i="28"/>
  <c r="J253" i="28"/>
  <c r="J238" i="28"/>
  <c r="J332" i="28"/>
  <c r="J137" i="28"/>
  <c r="J345" i="28"/>
  <c r="J153" i="28"/>
  <c r="J126" i="28"/>
  <c r="J111" i="28"/>
  <c r="J71" i="28"/>
  <c r="J54" i="28"/>
  <c r="Q139" i="28" l="1"/>
  <c r="Q347" i="28"/>
  <c r="L351" i="28"/>
  <c r="J155" i="28"/>
  <c r="Q155" i="28" s="1"/>
  <c r="J113" i="28"/>
  <c r="Q113" i="28" s="1"/>
  <c r="J139" i="28"/>
  <c r="J73" i="28"/>
  <c r="J124" i="28"/>
  <c r="J334" i="28"/>
  <c r="Q334" i="28" s="1"/>
  <c r="J195" i="28"/>
  <c r="Q195" i="28" s="1"/>
  <c r="J128" i="28"/>
  <c r="J255" i="28"/>
  <c r="Q255" i="28" s="1"/>
  <c r="J31" i="28"/>
  <c r="J29" i="28"/>
  <c r="J14" i="28"/>
  <c r="J240" i="28"/>
  <c r="Q240" i="28" s="1"/>
  <c r="J216" i="28"/>
  <c r="Q216" i="28" s="1"/>
  <c r="J322" i="28"/>
  <c r="Q322" i="28" s="1"/>
  <c r="J165" i="28"/>
  <c r="Q165" i="28" s="1"/>
  <c r="J264" i="28"/>
  <c r="Q264" i="28" s="1"/>
  <c r="J80" i="28"/>
  <c r="Q80" i="28" s="1"/>
  <c r="J56" i="28"/>
  <c r="C12" i="48" l="1"/>
  <c r="E13" i="48" s="1"/>
  <c r="Q14" i="28"/>
  <c r="C18" i="48"/>
  <c r="F19" i="48" s="1"/>
  <c r="C40" i="48"/>
  <c r="H41" i="48" s="1"/>
  <c r="C36" i="48"/>
  <c r="H37" i="48" s="1"/>
  <c r="C32" i="48"/>
  <c r="J33" i="48" s="1"/>
  <c r="C44" i="48"/>
  <c r="G45" i="48" s="1"/>
  <c r="C34" i="48"/>
  <c r="G35" i="48" s="1"/>
  <c r="C20" i="48"/>
  <c r="G21" i="48" s="1"/>
  <c r="J351" i="28"/>
  <c r="P351" i="28" s="1"/>
  <c r="C46" i="48"/>
  <c r="H47" i="48" s="1"/>
  <c r="C30" i="48"/>
  <c r="G31" i="48" s="1"/>
  <c r="C22" i="48"/>
  <c r="G23" i="48" s="1"/>
  <c r="C48" i="48"/>
  <c r="I49" i="48" s="1"/>
  <c r="C26" i="48"/>
  <c r="F27" i="48" s="1"/>
  <c r="C42" i="48"/>
  <c r="J43" i="48" s="1"/>
  <c r="C38" i="48"/>
  <c r="I39" i="48" s="1"/>
  <c r="C28" i="48"/>
  <c r="H29" i="48" s="1"/>
  <c r="C24" i="48"/>
  <c r="C16" i="48"/>
  <c r="E17" i="48" s="1"/>
  <c r="F37" i="48"/>
  <c r="I45" i="48"/>
  <c r="H45" i="48"/>
  <c r="I25" i="48"/>
  <c r="G25" i="48"/>
  <c r="H25" i="48"/>
  <c r="G19" i="48"/>
  <c r="I35" i="48"/>
  <c r="H35" i="48"/>
  <c r="F17" i="48"/>
  <c r="I23" i="48"/>
  <c r="H23" i="48"/>
  <c r="J24" i="28"/>
  <c r="F21" i="48" l="1"/>
  <c r="H21" i="48"/>
  <c r="J49" i="48"/>
  <c r="J31" i="48"/>
  <c r="H31" i="48"/>
  <c r="F47" i="48"/>
  <c r="I41" i="48"/>
  <c r="I29" i="48"/>
  <c r="G47" i="48"/>
  <c r="I31" i="48"/>
  <c r="H43" i="48"/>
  <c r="I33" i="48"/>
  <c r="I37" i="48"/>
  <c r="I43" i="48"/>
  <c r="H33" i="48"/>
  <c r="H53" i="48" s="1"/>
  <c r="G37" i="48"/>
  <c r="C14" i="48"/>
  <c r="C53" i="48" s="1"/>
  <c r="D22" i="48" s="1"/>
  <c r="J53" i="48"/>
  <c r="J10" i="28"/>
  <c r="E15" i="48" l="1"/>
  <c r="E53" i="48" s="1"/>
  <c r="E54" i="48" s="1"/>
  <c r="E55" i="48" s="1"/>
  <c r="G53" i="48"/>
  <c r="I53" i="48"/>
  <c r="I54" i="48" s="1"/>
  <c r="J54" i="48"/>
  <c r="D34" i="48"/>
  <c r="D28" i="48"/>
  <c r="D14" i="48"/>
  <c r="D42" i="48"/>
  <c r="D38" i="48"/>
  <c r="D12" i="48"/>
  <c r="H54" i="48"/>
  <c r="D48" i="48"/>
  <c r="D24" i="48"/>
  <c r="D32" i="48"/>
  <c r="G54" i="48"/>
  <c r="D30" i="48"/>
  <c r="D26" i="48"/>
  <c r="D20" i="48"/>
  <c r="D50" i="48"/>
  <c r="D36" i="48"/>
  <c r="D44" i="48"/>
  <c r="F15" i="48"/>
  <c r="F53" i="48" s="1"/>
  <c r="F54" i="48" s="1"/>
  <c r="D46" i="48"/>
  <c r="D40" i="48"/>
  <c r="D18" i="48"/>
  <c r="D16" i="48"/>
  <c r="F55" i="48" l="1"/>
  <c r="G55" i="48" s="1"/>
  <c r="H55" i="48" s="1"/>
  <c r="I55" i="48" s="1"/>
  <c r="J55" i="48" s="1"/>
  <c r="D53" i="48"/>
</calcChain>
</file>

<file path=xl/sharedStrings.xml><?xml version="1.0" encoding="utf-8"?>
<sst xmlns="http://schemas.openxmlformats.org/spreadsheetml/2006/main" count="1249" uniqueCount="671">
  <si>
    <t>ITEM</t>
  </si>
  <si>
    <t>Locação de construção de edificação com gabarito de madeira</t>
  </si>
  <si>
    <t>m</t>
  </si>
  <si>
    <t>un</t>
  </si>
  <si>
    <t>LOUÇAS E METAIS</t>
  </si>
  <si>
    <t>ESQUADRIAS</t>
  </si>
  <si>
    <t>m²</t>
  </si>
  <si>
    <t>PINTURA</t>
  </si>
  <si>
    <t>Limpeza geral</t>
  </si>
  <si>
    <t>1.1</t>
  </si>
  <si>
    <t>1.2</t>
  </si>
  <si>
    <t>2.1</t>
  </si>
  <si>
    <t>2.2</t>
  </si>
  <si>
    <t>2.3</t>
  </si>
  <si>
    <t>3.1</t>
  </si>
  <si>
    <t>3.2</t>
  </si>
  <si>
    <t>4.1</t>
  </si>
  <si>
    <t>4.2</t>
  </si>
  <si>
    <t>5.1</t>
  </si>
  <si>
    <t>6.1</t>
  </si>
  <si>
    <t>6.2</t>
  </si>
  <si>
    <t>6.3</t>
  </si>
  <si>
    <t>6.4</t>
  </si>
  <si>
    <t>6.5</t>
  </si>
  <si>
    <t>7.1</t>
  </si>
  <si>
    <t>8.1</t>
  </si>
  <si>
    <t>9.1</t>
  </si>
  <si>
    <t>9.2</t>
  </si>
  <si>
    <t>9.3</t>
  </si>
  <si>
    <t>10.1</t>
  </si>
  <si>
    <t>11.1</t>
  </si>
  <si>
    <t>11.2</t>
  </si>
  <si>
    <t>11.3</t>
  </si>
  <si>
    <t>12.1</t>
  </si>
  <si>
    <t>12.2</t>
  </si>
  <si>
    <t>12.3</t>
  </si>
  <si>
    <t>14.1</t>
  </si>
  <si>
    <t>DESCRIÇÃO DOS SERVIÇOS</t>
  </si>
  <si>
    <t>QUANT.</t>
  </si>
  <si>
    <t>VALOR (R$)</t>
  </si>
  <si>
    <t xml:space="preserve">SERVIÇOS PRELIMINARES </t>
  </si>
  <si>
    <t xml:space="preserve">SUPERESTRUTURA </t>
  </si>
  <si>
    <t>10.2</t>
  </si>
  <si>
    <t>13.4</t>
  </si>
  <si>
    <t>13.5</t>
  </si>
  <si>
    <t>m³</t>
  </si>
  <si>
    <t>Custo TOTAL com BDI incluso</t>
  </si>
  <si>
    <t>Placa de obra em chapa zincada, instalada</t>
  </si>
  <si>
    <t>Barracão para escritório de obra porte pequeno s=25,41m²</t>
  </si>
  <si>
    <t>1.3</t>
  </si>
  <si>
    <t>2.4</t>
  </si>
  <si>
    <t>Disjuntor termomagnetico monopolar 10 A, padrão DIN (linha branca)</t>
  </si>
  <si>
    <t>11.5</t>
  </si>
  <si>
    <t>Rampa de acesso em concreto não estrutural</t>
  </si>
  <si>
    <t>13.6</t>
  </si>
  <si>
    <t>13.7</t>
  </si>
  <si>
    <t>Chapisco em  parede com argamassa traço - 1:3 (cimento / areia)</t>
  </si>
  <si>
    <t>Chapisco em teto com argamassa traço - 1:3 (cimento / areia)</t>
  </si>
  <si>
    <t>Ligação provisória de energia elétrica em canteiro de obra</t>
  </si>
  <si>
    <t>1.4</t>
  </si>
  <si>
    <t>SINAPI</t>
  </si>
  <si>
    <t>PORTAS DE MADEIRA</t>
  </si>
  <si>
    <t>FERRAGENS E ACESSÓRIOS</t>
  </si>
  <si>
    <t>PORTAS DE ALUMÍNIO</t>
  </si>
  <si>
    <t>JANELAS DE ALUMÍNIO</t>
  </si>
  <si>
    <t>Tela de nylon de proteção- fixada na esquadria</t>
  </si>
  <si>
    <t>VIDROS</t>
  </si>
  <si>
    <t>Vidro miniboreal incolor, espessura 6mm- fornecimento e instalação</t>
  </si>
  <si>
    <t>MERCADO</t>
  </si>
  <si>
    <t>Ducha Higiênica com registro e derivação Izy, código 1984.C37. ACT.CR, DECA, ou equivalente</t>
  </si>
  <si>
    <t>Válvula de descarga: Base Hydra Max, código 4550.404 e acabamento Hydra Max, código 4900.C.MAX 1 ½”, acabamento cromado, DECA ou equivalente</t>
  </si>
  <si>
    <t>Lavatório Pequeno Ravena/Izy cor Branco Gelo, código: L.915, DECA, ou equivalente, sem coluna,(válvula, sifao e engate flexível cromados), exceto Torneira</t>
  </si>
  <si>
    <t>Torneira para lavatório de mesa bica baixa Izy, código 1193.C37, Deca ou equivalente</t>
  </si>
  <si>
    <t>Papeleira Metálica Linha Izy, código 2020.C37, DECA ou equivalente</t>
  </si>
  <si>
    <t>Barra de apoio, Linha conforto, código 2305.C, cor cromado, DECA ou equivalente</t>
  </si>
  <si>
    <t>Dispenser Toalha Linha Excellence, código 7007, Melhoramentos ou equivalente.</t>
  </si>
  <si>
    <t>Saboneteira Linha Excellence, código 7009, Melhoramentos ou equivalente</t>
  </si>
  <si>
    <t>Cuba Inox Embutir 40x34x17cm, cuba 3, básica aço inoxidável, com válvula, FRANKE, ou equivalente, com sifão em metal cromado 1.1/2x1.1/2", válvula em metal cromado tipo americana 3.1/2"x1.1/2" para pia - fornecimento e instalação</t>
  </si>
  <si>
    <t>Torneira para cozinha de mesa bica móvel Izy, código 1167.C37, DECA, ou equivalente</t>
  </si>
  <si>
    <t>Torneira de parede de uso geral com bico para mangueira Izy, código 1153.C37, DECA, ou equivalente</t>
  </si>
  <si>
    <t>Bancada em granito cinza andorinha - espessura 2cm, conforme projeto</t>
  </si>
  <si>
    <t xml:space="preserve">Portas para armário de cozinha em mdf com revestimento em fórmica conforme projeto </t>
  </si>
  <si>
    <t>SISTEMA DE VEDAÇÃO VERTICAL INTERNO E EXTERNO (PAREDES)</t>
  </si>
  <si>
    <t xml:space="preserve">Impermeabilização com tinta betuminosa em fundações, baldrames </t>
  </si>
  <si>
    <t>Encunhamento (aperto de alvenaria) em tijolo cerâmicos maciços 5x10x20cm 1 vez (esp. 20cm), assentamento c/ argamassa traço1:6 (cimento e areia)</t>
  </si>
  <si>
    <t xml:space="preserve">Cumeeira com telha cerâmica emboçada com argamassa traço 1:2:8 </t>
  </si>
  <si>
    <t xml:space="preserve">SISTEMAS DE COBERTURA </t>
  </si>
  <si>
    <t>REVESTIMENTOS INTERNOS E EXTERNOS</t>
  </si>
  <si>
    <t xml:space="preserve">Revestimento cerâmico de paredes PEI IV- cerâmica 30 x 40 cm aplicado com argamassa industrializada- incl. rejunte - conforme projeto   </t>
  </si>
  <si>
    <t>Revestimento cerâmico de paredes PEI IV - cerâmica 10 x 10 cm aplicado com argamassa industrializada- incl. rejunte - conforme projeto</t>
  </si>
  <si>
    <t>SISTEMAS DE PISOS INTERNOS E EXTERNOS (PAVIMENTAÇÃO)</t>
  </si>
  <si>
    <t>Roda meio em madeira (largura=10cm)</t>
  </si>
  <si>
    <t>Piso de cimento desempenado com juntas de dilatação</t>
  </si>
  <si>
    <t>Piso podotátil interno em borracha 30x30cm, assentamento com cola vinil (fornecimento e assentamento)</t>
  </si>
  <si>
    <t>Piso tátil de alerta/direcional em placas pré-moldadas - 5MPa</t>
  </si>
  <si>
    <t>C4623</t>
  </si>
  <si>
    <t xml:space="preserve">Soleira em granito cinza andorinha, L=15cm, E=2cm </t>
  </si>
  <si>
    <t>Peitoril em granito cinza, largura=17,00cm espessura variável e pingadeira</t>
  </si>
  <si>
    <t>PAVIMENTAÇÃO EXTERNA</t>
  </si>
  <si>
    <t xml:space="preserve">Emassamento de lajes internas com massa PVA - 02 demãos </t>
  </si>
  <si>
    <t xml:space="preserve">Pintura em latex PVA 02 demãos sobre lajes internas e externas </t>
  </si>
  <si>
    <t xml:space="preserve">Emassamento de paredes internas com massa PVA - 02 demãos </t>
  </si>
  <si>
    <t>Pintura em esmalte sintético 02 demãos em roda meio de madeira</t>
  </si>
  <si>
    <t>SISTEMA DE PROTEÇÃO CONTRA DESCARGAS ATMOSFÉRICAS (SPDA)</t>
  </si>
  <si>
    <t>SERVIÇOS FINAIS</t>
  </si>
  <si>
    <t>MOVIMENTO DE TERRAS PARA FUNDAÇÕES</t>
  </si>
  <si>
    <t>16.1</t>
  </si>
  <si>
    <t>16.3</t>
  </si>
  <si>
    <t>Fita anticorrosiva</t>
  </si>
  <si>
    <t>16.4</t>
  </si>
  <si>
    <t>Válvula esfera Ø 3/4" NPT 300</t>
  </si>
  <si>
    <t>Registro 1º Estágio c/ manômetro</t>
  </si>
  <si>
    <t>16.6</t>
  </si>
  <si>
    <t>Registro 2º Estágio c/ manômetro</t>
  </si>
  <si>
    <t>Registro do Regulador</t>
  </si>
  <si>
    <t>Manômetro NPT 1/4, 0 a 300 Psi</t>
  </si>
  <si>
    <t>INSTALAÇÃO DE GÁS COMBUSTÍVEL</t>
  </si>
  <si>
    <t>SERVIÇOS COMPLEMENTARES</t>
  </si>
  <si>
    <t>CÓDIGO</t>
  </si>
  <si>
    <t>FONTE</t>
  </si>
  <si>
    <t xml:space="preserve">FUNDAÇÕES </t>
  </si>
  <si>
    <t>SISTEMA DE PROTEÇÃO CONTRA INCÊNCIO</t>
  </si>
  <si>
    <t>1.5</t>
  </si>
  <si>
    <t>1.6</t>
  </si>
  <si>
    <t>1.7</t>
  </si>
  <si>
    <t>C2851</t>
  </si>
  <si>
    <t>SEINFRA</t>
  </si>
  <si>
    <t xml:space="preserve">Instalação provisória de água </t>
  </si>
  <si>
    <t>C2849</t>
  </si>
  <si>
    <t>Instalações provisórias de esgoto</t>
  </si>
  <si>
    <t xml:space="preserve">Regularização e compactação do fundo de valas </t>
  </si>
  <si>
    <t xml:space="preserve">Reaterro apiloado de vala com material da obra  </t>
  </si>
  <si>
    <t>Aterro apiloado em camadas de 0,20 m com material argilo - arenoso (entre baldrames)</t>
  </si>
  <si>
    <t xml:space="preserve">CONCRETO ARMADO PARA FUNDAÇÕES </t>
  </si>
  <si>
    <t>Estaca a trado (broca) d=20 cm com concreto fck=15 Mpa (sem armação)</t>
  </si>
  <si>
    <t>Lastro de concreto magro (e=3,0 cm) - preparo mecânico</t>
  </si>
  <si>
    <t>kg</t>
  </si>
  <si>
    <t>CONCRETO ARMADO PARA FUNDAÇÕES - VIGAS BALDRAMES</t>
  </si>
  <si>
    <t>5.2</t>
  </si>
  <si>
    <t>11.4</t>
  </si>
  <si>
    <t>Registro de gaveta bruto, Ø 1"</t>
  </si>
  <si>
    <t>Caixa Sifonada 100x100x50mm</t>
  </si>
  <si>
    <t>Caixa de inspeção em alvenaria de tijolo medindo 900x900x600mm , com tampão em ferro fundido</t>
  </si>
  <si>
    <t>Extintor PQS - 6KG</t>
  </si>
  <si>
    <t>Luminária de emergência de 31 Leds autonomia minima de 1 hora</t>
  </si>
  <si>
    <t>Marcação no Piso - 1 x 1m para hidrante</t>
  </si>
  <si>
    <t>Placa de sinalização em pvc cod 13 - (316x158) Saída de emergência</t>
  </si>
  <si>
    <t>Placa de sinalização em pvc cod 17 - (316x158) Mensagem "Saída"</t>
  </si>
  <si>
    <t>Placa de sinalização em pvc cod 23 - (300x300) Extintor de Incêndio</t>
  </si>
  <si>
    <t>ELETRODUTOS E ACESSÓRIOS</t>
  </si>
  <si>
    <t>CABOS E FIOS (CONDUTORES)</t>
  </si>
  <si>
    <t>ILUMINAÇÃO E TOMADAS</t>
  </si>
  <si>
    <t>Interruptor simples 10 A, completa</t>
  </si>
  <si>
    <t>Interruptor três seções 10A por seção, completa</t>
  </si>
  <si>
    <t>7.2</t>
  </si>
  <si>
    <t>7.3</t>
  </si>
  <si>
    <t>7.4</t>
  </si>
  <si>
    <t>9.4</t>
  </si>
  <si>
    <t>9.5</t>
  </si>
  <si>
    <t>9.6</t>
  </si>
  <si>
    <t>9.7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</si>
  <si>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</si>
  <si>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</si>
  <si>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</si>
  <si>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</si>
  <si>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</si>
  <si>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</si>
  <si>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</si>
  <si>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</si>
  <si>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</si>
  <si>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</si>
  <si>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</si>
  <si>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</si>
  <si>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13.1</t>
  </si>
  <si>
    <t>13.2</t>
  </si>
  <si>
    <t>13.3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</si>
  <si>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</si>
  <si>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</si>
  <si>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</si>
  <si>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</si>
  <si>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</si>
  <si>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</si>
  <si>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</si>
  <si>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</si>
  <si>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</si>
  <si>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</si>
  <si>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</si>
  <si>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</si>
  <si>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</si>
  <si>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</si>
  <si>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</si>
  <si>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</si>
  <si>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</si>
  <si>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</si>
  <si>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</si>
  <si>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</si>
  <si>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</si>
  <si>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</si>
  <si>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</si>
  <si>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</si>
  <si>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15.1</t>
  </si>
  <si>
    <t>15.2</t>
  </si>
  <si>
    <t>15.3</t>
  </si>
  <si>
    <t>15.4</t>
  </si>
  <si>
    <t>15.5</t>
  </si>
  <si>
    <t>15.6</t>
  </si>
  <si>
    <t>15.7</t>
  </si>
  <si>
    <t>15.8</t>
  </si>
  <si>
    <t>18.1</t>
  </si>
  <si>
    <t>19.1</t>
  </si>
  <si>
    <t>19.2</t>
  </si>
  <si>
    <t>19.3</t>
  </si>
  <si>
    <t>19.4</t>
  </si>
  <si>
    <t>20.1</t>
  </si>
  <si>
    <t>C0864</t>
  </si>
  <si>
    <t>Conjunto de mastro para três bandeiras e pedestal</t>
  </si>
  <si>
    <t>C4065</t>
  </si>
  <si>
    <t>C1960</t>
  </si>
  <si>
    <t>QUADRO DE DISTRIBUIÇÃO</t>
  </si>
  <si>
    <t>C4394</t>
  </si>
  <si>
    <t>17.1</t>
  </si>
  <si>
    <t>17.2</t>
  </si>
  <si>
    <t>17.3</t>
  </si>
  <si>
    <t>17.4</t>
  </si>
  <si>
    <t>Registro de gaveta bruto, Ø 1 1/2"</t>
  </si>
  <si>
    <t>Fossa séptica  (dimensões internas 3,00x1,70x1,50m)</t>
  </si>
  <si>
    <t>Sumidouro em alvenaria 3,00 x 3,00 x 4,50 m</t>
  </si>
  <si>
    <t>Junção PVC esgoto 100 x 100 mm</t>
  </si>
  <si>
    <t>18.2</t>
  </si>
  <si>
    <t>18.3</t>
  </si>
  <si>
    <t>3.3</t>
  </si>
  <si>
    <t>CONCRETO ARMADO  - VIGAS</t>
  </si>
  <si>
    <t>CONCRETO ARMADO - LAJES E PILARES</t>
  </si>
  <si>
    <t>19.6</t>
  </si>
  <si>
    <t>Cobertura em telha cerâmica tipo romana</t>
  </si>
  <si>
    <t>74209/1</t>
  </si>
  <si>
    <t>74046/2</t>
  </si>
  <si>
    <t>74238/2</t>
  </si>
  <si>
    <t>74156/3</t>
  </si>
  <si>
    <t>74202/1</t>
  </si>
  <si>
    <t>74106/1</t>
  </si>
  <si>
    <t>73782/2</t>
  </si>
  <si>
    <t>74130/1</t>
  </si>
  <si>
    <t>74130/3</t>
  </si>
  <si>
    <t>74130/5</t>
  </si>
  <si>
    <t>74130/6</t>
  </si>
  <si>
    <t>74131/4</t>
  </si>
  <si>
    <t>73768/10</t>
  </si>
  <si>
    <t>74234/1</t>
  </si>
  <si>
    <t>74065/1</t>
  </si>
  <si>
    <t>73924/2</t>
  </si>
  <si>
    <t>74077/3</t>
  </si>
  <si>
    <t>5.3</t>
  </si>
  <si>
    <t>5.4</t>
  </si>
  <si>
    <t>7.5</t>
  </si>
  <si>
    <t>C4070</t>
  </si>
  <si>
    <t>C2910</t>
  </si>
  <si>
    <t>11.6</t>
  </si>
  <si>
    <t>C1869</t>
  </si>
  <si>
    <t>C2284</t>
  </si>
  <si>
    <t>16.2</t>
  </si>
  <si>
    <t>16.5</t>
  </si>
  <si>
    <t>C3738</t>
  </si>
  <si>
    <t>18.4</t>
  </si>
  <si>
    <t>C0671</t>
  </si>
  <si>
    <t>C4026</t>
  </si>
  <si>
    <t>18.5</t>
  </si>
  <si>
    <t>18.6</t>
  </si>
  <si>
    <t>18.7</t>
  </si>
  <si>
    <t>C0560</t>
  </si>
  <si>
    <t>18.8</t>
  </si>
  <si>
    <t>C2298</t>
  </si>
  <si>
    <t>C2045</t>
  </si>
  <si>
    <t>C4562</t>
  </si>
  <si>
    <t>Tomada para telefone</t>
  </si>
  <si>
    <t>15.9</t>
  </si>
  <si>
    <t>15.10</t>
  </si>
  <si>
    <t>Placa de sinalização em pvc cod 01 - (500x300) Proibido fumar</t>
  </si>
  <si>
    <t>Luminárias 2x32W completa</t>
  </si>
  <si>
    <t>Disjuntor termomagnetico monopolar 25 A, padrão DIN (linha branca)</t>
  </si>
  <si>
    <t>12.16</t>
  </si>
  <si>
    <t>12.17</t>
  </si>
  <si>
    <t>12.18</t>
  </si>
  <si>
    <t>Vergalhão CA - 25 # 10 mm2</t>
  </si>
  <si>
    <t>Caixa de equalização de potências 200x200mm em aço com barramento Expessura  6 mm</t>
  </si>
  <si>
    <t>Haste tipo coopperweld 5/8" x 3,00m.</t>
  </si>
  <si>
    <t>Cordoalha de cobre nu 35 mm2</t>
  </si>
  <si>
    <t>Cordoalha de cobre nu 50 mm2</t>
  </si>
  <si>
    <t>Caixa de inspeção, PVC de 12", com tampa de aço galvanizado,conforme detalhe no projeto</t>
  </si>
  <si>
    <t>Conector  de bronze para haste de 5/8" e cabo de 50 mm²</t>
  </si>
  <si>
    <t>Sondagem do terreno</t>
  </si>
  <si>
    <r>
      <t xml:space="preserve">Janela de Alumínio, basculante 60x40cm, </t>
    </r>
    <r>
      <rPr>
        <b/>
        <sz val="10"/>
        <rFont val="Arial"/>
        <family val="2"/>
      </rPr>
      <t>JA-1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</si>
  <si>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100x40cm, </t>
    </r>
    <r>
      <rPr>
        <b/>
        <sz val="10"/>
        <rFont val="Arial"/>
        <family val="2"/>
      </rPr>
      <t>JA-3</t>
    </r>
    <r>
      <rPr>
        <sz val="10"/>
        <rFont val="Arial"/>
        <family val="2"/>
      </rPr>
      <t>,conforme projeto de esquadrias, inclusive ferragens</t>
    </r>
  </si>
  <si>
    <r>
      <t xml:space="preserve">Janela de Alumínio, de correr 120x100cm, </t>
    </r>
    <r>
      <rPr>
        <b/>
        <sz val="10"/>
        <rFont val="Arial"/>
        <family val="2"/>
      </rPr>
      <t>JA-5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</si>
  <si>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150x110cm, </t>
    </r>
    <r>
      <rPr>
        <b/>
        <sz val="10"/>
        <rFont val="Arial"/>
        <family val="2"/>
      </rPr>
      <t>JA-6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</si>
  <si>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200x110cm, </t>
    </r>
    <r>
      <rPr>
        <b/>
        <sz val="10"/>
        <rFont val="Arial"/>
        <family val="2"/>
      </rPr>
      <t>JA-7</t>
    </r>
    <r>
      <rPr>
        <sz val="10"/>
        <rFont val="Arial"/>
        <family val="2"/>
      </rPr>
      <t>,conforme projeto de esquadrias, inclusive ferragens</t>
    </r>
  </si>
  <si>
    <r>
      <t>Janela de Alumínio, basculante 220X110cm,</t>
    </r>
    <r>
      <rPr>
        <b/>
        <sz val="10"/>
        <rFont val="Arial"/>
        <family val="2"/>
      </rPr>
      <t>JA-8,</t>
    </r>
    <r>
      <rPr>
        <sz val="10"/>
        <rFont val="Arial"/>
        <family val="2"/>
      </rPr>
      <t xml:space="preserve"> conforme projeto de esquadrias, inclusive ferragens</t>
    </r>
  </si>
  <si>
    <t>Piso cerâmico esmaltado PEI V - 40 x 40 cm  aplicado com argamassa industrializada - incl. rejunte - Branco antiderrapante - conforme projeto</t>
  </si>
  <si>
    <t xml:space="preserve">Piso cerâmico esmaltado PEI V - 40 x 40 cm  aplicado com argamassa industrializada - incl. rejunte - Cinza Antiderrapante - conforme projeto </t>
  </si>
  <si>
    <t>Bacia Sanitária Convencional com Caixa Acoplada, código Izy P.111, DECA, ou equivalente com acessórios- fornecimento e instalação</t>
  </si>
  <si>
    <t>Bacia Sanitária Convencional Izy, cor Branco Gelo, código P.11, DECA, ou equivalente</t>
  </si>
  <si>
    <t>Assento plástico Izy, Código AP.01, DECA</t>
  </si>
  <si>
    <t>Cuba de Embutir Oval cor Branco Gelo, código L.37, DECA, ou equivalente, em bancada  e complementos (válvula, sifao e engate flexível cromados), exceto torneira.</t>
  </si>
  <si>
    <t>Barra de apoio para lavatório " u ", Linha conforto, aço polido, DECA, ou equivalente</t>
  </si>
  <si>
    <t>14.16</t>
  </si>
  <si>
    <t>14.17</t>
  </si>
  <si>
    <t>14.18</t>
  </si>
  <si>
    <t>14.19</t>
  </si>
  <si>
    <t>14.20</t>
  </si>
  <si>
    <t>14.21</t>
  </si>
  <si>
    <t xml:space="preserve">Chuveiro Maxi Ducha, LORENZETTI, com Mangueira plástica/desviador para duchas elétricas, cógigo 8010-A, LORENZETTI,  ou equivalente </t>
  </si>
  <si>
    <t>Cuba industrial 50x40 profundidade 30 – HIDRONOX, ou equivalente, com sifão em metal cromado 1.1/2x1.1/2", válvula em metal cromado tipo americana 3.1/2"x1.1/2" para pia - fornecimento e instalação</t>
  </si>
  <si>
    <t>Torneira elétrica LorenEasy, LORENZETTI ou equivalente</t>
  </si>
  <si>
    <t>Caixa dágua metálica completa de 15.000l, inclusive base conforme projeto</t>
  </si>
  <si>
    <t>Mictório com Sifão Integrado Branco Gelo, codigo M715, Deca ou equivalente</t>
  </si>
  <si>
    <t>Prateleira, acabamento superior e banco em granito cinza andorinha - espessura 2cm, conforme projeto</t>
  </si>
  <si>
    <t>19.7</t>
  </si>
  <si>
    <t>Divisória de banheiros e sanitários em granito com espessura de 2cm polido assentado com argamassa traço 1:4</t>
  </si>
  <si>
    <t>Grama - fornecimento e plantio (inclusive camada de terra vegetal - 3,0 cm)</t>
  </si>
  <si>
    <t>Caixa de gordura sifonada, em alvenaria de tijolo, medindo 900x900x1200mm, com tampão em ferro fundido</t>
  </si>
  <si>
    <t>Espelho cristal esp. 4mm sem moldura</t>
  </si>
  <si>
    <t>Lastro de brita para o estacionamento</t>
  </si>
  <si>
    <t>11.7</t>
  </si>
  <si>
    <t>Pintura em esmalte acetinado 02 demãos para portão</t>
  </si>
  <si>
    <t>19.8</t>
  </si>
  <si>
    <t>19.9</t>
  </si>
  <si>
    <t>19.10</t>
  </si>
  <si>
    <t>Prateleira de madeira</t>
  </si>
  <si>
    <t>Portão em tela de arame galvanizado n.12 malha 2" e moldura em tubos de aço com duas folhas de abrir, incluso ferragens, 3m X 1,8m</t>
  </si>
  <si>
    <t>Portão de correr em tela de arame galvanizado n.12 malha 2" e moldura em tubos de aço, incluso ferragens, 3m X 1,8m</t>
  </si>
  <si>
    <t>Canaleta de concreto 20cm x 20cm com tampa com grelha de alumínio</t>
  </si>
  <si>
    <t>Terminal de Ventilação Série Normal 50mm</t>
  </si>
  <si>
    <t>15.11</t>
  </si>
  <si>
    <t>Junção PVC esgoto 40 mm</t>
  </si>
  <si>
    <t>Junção PVC esgoto 100 x 50 mm</t>
  </si>
  <si>
    <t>Registro de gaveta bruto, Ø 2"</t>
  </si>
  <si>
    <t>Te PVC soldavel com rosca agua fria 25mmX25mmX20mm</t>
  </si>
  <si>
    <t>Te PVC soldavel com rosca agua fria 25mmX25mmX32mm</t>
  </si>
  <si>
    <t>Te PVC soldavel com rosca agua fria 50mmX50mmX40mm</t>
  </si>
  <si>
    <t>Te PVC soldavel com rosca agua fria 60mmX60mmX25mm</t>
  </si>
  <si>
    <t>Te PVC soldavel com rosca agua fria 60mmX60mmX50mm</t>
  </si>
  <si>
    <t>Te PVC soldável agua fria 60mm</t>
  </si>
  <si>
    <t>Te PVC soldável agua fria 20mm</t>
  </si>
  <si>
    <t>12.19</t>
  </si>
  <si>
    <t>12.20</t>
  </si>
  <si>
    <t>12.21</t>
  </si>
  <si>
    <t>12.22</t>
  </si>
  <si>
    <t>12.23</t>
  </si>
  <si>
    <t>12.24</t>
  </si>
  <si>
    <t>12.25</t>
  </si>
  <si>
    <t>Registro de pressao com canopla Ø 3/4"</t>
  </si>
  <si>
    <t>Registro de gaveta bruto, Ø 2 1/2"</t>
  </si>
  <si>
    <t>Te PVC soldável agua fria 25mm</t>
  </si>
  <si>
    <t>Registro de gaveta bruto, Ø 1 1/4"</t>
  </si>
  <si>
    <t>Te PVC soldável agua fria 40mm</t>
  </si>
  <si>
    <t>12.26</t>
  </si>
  <si>
    <t>12.27</t>
  </si>
  <si>
    <t>Para-raios tipo Franklin</t>
  </si>
  <si>
    <t>Interruptor duas seções 10A por seção, completa</t>
  </si>
  <si>
    <t>Tomada universal, 2P+T, 10A/250v, cor branca, completa</t>
  </si>
  <si>
    <t>Tomada universal, 2P+T, 20A/250V, cor branca, completa</t>
  </si>
  <si>
    <t>Luminárias 2x16W completa</t>
  </si>
  <si>
    <t>Disjuntor bipolar termomagnetico 10 A - 5 kA</t>
  </si>
  <si>
    <t>Disjuntor bipolar termomagnetico 13 A - 5 kA</t>
  </si>
  <si>
    <t>Disjuntor bipolar termomagnetico 10 A - 4.5 kA</t>
  </si>
  <si>
    <t>Disjuntor bipolar termomagnetico 80 A - 4.5 kA</t>
  </si>
  <si>
    <t>Dispositivo de proteção contra surto</t>
  </si>
  <si>
    <t>Caixa de passagem PVC 4x2" - fornecimento e instalação</t>
  </si>
  <si>
    <t>Caixa de passagem PVC 4x4" - fornecimento e instalação</t>
  </si>
  <si>
    <t>Luva de aço galvanizado 1.1/2" - fornecimento e instalação</t>
  </si>
  <si>
    <t>Luva de aço galvanizado 1/2" - fornecimento e instalação</t>
  </si>
  <si>
    <t>Curva de aço galvanizado 1.1/4" - fornecimento e instalação</t>
  </si>
  <si>
    <t>Placa cega 2x4"</t>
  </si>
  <si>
    <t>Interruptor simples com uma tomada</t>
  </si>
  <si>
    <t>Projetor de aluminio com lampada de vapor metálico de 150W - fornecimento e instalação</t>
  </si>
  <si>
    <t>Quadro de distribuição de embutir, sem barramento, para  12 disjuntores padrão europeu (linha branca), exclusive disjuntores</t>
  </si>
  <si>
    <t>Quadro de distribuição de embutir, sem barramento, para 15 disjuntores padrão europeu (linha branca), exclusive disjuntores</t>
  </si>
  <si>
    <t>Quadro de medição fornecimento e instalação</t>
  </si>
  <si>
    <t>Abrigo para Central de GLP, em concreto</t>
  </si>
  <si>
    <t xml:space="preserve">Armação em tela de aço 4,2mm, malha 15x15cm </t>
  </si>
  <si>
    <t>15.12</t>
  </si>
  <si>
    <t>13.18</t>
  </si>
  <si>
    <t xml:space="preserve">IMPERMEABILIZAÇÃO </t>
  </si>
  <si>
    <t>Cabo CCI-50  2 pares</t>
  </si>
  <si>
    <t>Cabo CCE-50 2 pares</t>
  </si>
  <si>
    <t>Quadro de destribuiçãopara telefone - fornecimento e instalação</t>
  </si>
  <si>
    <t>Estaca a trado (broca) d=30 cm com concreto fck=20 Mpa (sem armação)</t>
  </si>
  <si>
    <t>CONCRETO ARMADO PARA FUNDAÇÕES - BASE CAIXA D´ÁGUA</t>
  </si>
  <si>
    <t>Concreto para Estrutura fck=25MPa, incluindo preparo, lançamento, adensamento.</t>
  </si>
  <si>
    <t>Laje pré-moldada para forro</t>
  </si>
  <si>
    <t>Pintura em latex acrílico 02 demãos sobre paredes internas e externas</t>
  </si>
  <si>
    <t>Placa de sinalização em pvc cod 06 - (500x300)  Perigo Inflamável</t>
  </si>
  <si>
    <t>INSTALAÇÕES ELÉTRICAS E TELEFÔNICAS 220V</t>
  </si>
  <si>
    <t>Disjuntor termomagnetico monopolar 32 A, padrão DIN (linha branca)</t>
  </si>
  <si>
    <t>1.</t>
  </si>
  <si>
    <t>2.</t>
  </si>
  <si>
    <t>Subtotal</t>
  </si>
  <si>
    <t>C2290</t>
  </si>
  <si>
    <t>C2850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</si>
  <si>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</si>
  <si>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</si>
  <si>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</si>
  <si>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</si>
  <si>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</si>
  <si>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</si>
  <si>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</si>
  <si>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</si>
  <si>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</si>
  <si>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</si>
  <si>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3.2.5</t>
  </si>
  <si>
    <t>3.3.1</t>
  </si>
  <si>
    <t>3.3.2</t>
  </si>
  <si>
    <t>3.3.3</t>
  </si>
  <si>
    <t>3.3.4</t>
  </si>
  <si>
    <t>4.1.1</t>
  </si>
  <si>
    <t>4.1.2</t>
  </si>
  <si>
    <t>4.1.3</t>
  </si>
  <si>
    <t>4.1.4</t>
  </si>
  <si>
    <t>4.2.1</t>
  </si>
  <si>
    <t>4.2.2</t>
  </si>
  <si>
    <t>4.2.3</t>
  </si>
  <si>
    <t>6.1.1</t>
  </si>
  <si>
    <t>6.1.2</t>
  </si>
  <si>
    <t>6.1.3</t>
  </si>
  <si>
    <t>6.1.4</t>
  </si>
  <si>
    <t>6.1.5</t>
  </si>
  <si>
    <t>6.1.6</t>
  </si>
  <si>
    <t>6.1.7</t>
  </si>
  <si>
    <t>6.2.1</t>
  </si>
  <si>
    <t>6.2.2</t>
  </si>
  <si>
    <t>6.2.3</t>
  </si>
  <si>
    <t>6.3.1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</si>
  <si>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</si>
  <si>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</si>
  <si>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</si>
  <si>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</si>
  <si>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</si>
  <si>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</si>
  <si>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</si>
  <si>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</si>
  <si>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</si>
  <si>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6.5.1</t>
  </si>
  <si>
    <t>6.5.2</t>
  </si>
  <si>
    <t>6.5.3</t>
  </si>
  <si>
    <t>10.1.1</t>
  </si>
  <si>
    <t>10.1.2</t>
  </si>
  <si>
    <t>10.1.3</t>
  </si>
  <si>
    <t>10.1.4</t>
  </si>
  <si>
    <t>10.1.5</t>
  </si>
  <si>
    <t>10.1.6</t>
  </si>
  <si>
    <t>10.1.7</t>
  </si>
  <si>
    <t>10.2.1</t>
  </si>
  <si>
    <t>10.2.2</t>
  </si>
  <si>
    <t>10.2.3</t>
  </si>
  <si>
    <t>10.2.4</t>
  </si>
  <si>
    <t>INSTALAÇÕES HIDRÁULICAS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</si>
  <si>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</si>
  <si>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</si>
  <si>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</si>
  <si>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</si>
  <si>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</si>
  <si>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</si>
  <si>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</si>
  <si>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</si>
  <si>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</si>
  <si>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</si>
  <si>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17.1.11</t>
  </si>
  <si>
    <t>17.1.12</t>
  </si>
  <si>
    <t>17.2.1</t>
  </si>
  <si>
    <t>17.2.2</t>
  </si>
  <si>
    <t>17.2.3</t>
  </si>
  <si>
    <t>17.2.4</t>
  </si>
  <si>
    <t>17.2.5</t>
  </si>
  <si>
    <t>17.2.6</t>
  </si>
  <si>
    <t>17.2.7</t>
  </si>
  <si>
    <t>17.2.8</t>
  </si>
  <si>
    <t>17.2.9</t>
  </si>
  <si>
    <t>17.2.10</t>
  </si>
  <si>
    <t>17.2.11</t>
  </si>
  <si>
    <t>17.2.12</t>
  </si>
  <si>
    <t>17.2.13</t>
  </si>
  <si>
    <t>17.2.14</t>
  </si>
  <si>
    <t>17.2.15</t>
  </si>
  <si>
    <t>17.2.16</t>
  </si>
  <si>
    <t>17.2.17</t>
  </si>
  <si>
    <t>17.2.18</t>
  </si>
  <si>
    <t>17.3.1</t>
  </si>
  <si>
    <t>17.3.2</t>
  </si>
  <si>
    <t>17.3.3</t>
  </si>
  <si>
    <t>17.3.4</t>
  </si>
  <si>
    <t>17.3.5</t>
  </si>
  <si>
    <t>17.3.6</t>
  </si>
  <si>
    <t>17.3.8</t>
  </si>
  <si>
    <t>17.3.9</t>
  </si>
  <si>
    <t>17.4.1</t>
  </si>
  <si>
    <t>17.4.2</t>
  </si>
  <si>
    <t>17.4.3</t>
  </si>
  <si>
    <t>17.4.4</t>
  </si>
  <si>
    <t>17.4.5</t>
  </si>
  <si>
    <t>17.4.6</t>
  </si>
  <si>
    <t>17.4.7</t>
  </si>
  <si>
    <t>17.4.8</t>
  </si>
  <si>
    <t>18.9</t>
  </si>
  <si>
    <t>C1208</t>
  </si>
  <si>
    <t>19.5</t>
  </si>
  <si>
    <t>SERVIÇOS PRELIMINARES</t>
  </si>
  <si>
    <t>3.</t>
  </si>
  <si>
    <t>3.3.5</t>
  </si>
  <si>
    <t>4.</t>
  </si>
  <si>
    <t>4.2.4</t>
  </si>
  <si>
    <t>4.2.5</t>
  </si>
  <si>
    <t>5.</t>
  </si>
  <si>
    <t>6.</t>
  </si>
  <si>
    <t>6.4.10</t>
  </si>
  <si>
    <t>7.</t>
  </si>
  <si>
    <t>8.</t>
  </si>
  <si>
    <t>9.</t>
  </si>
  <si>
    <t>10.</t>
  </si>
  <si>
    <t>PAVIMENTAÇÃO INTERNA</t>
  </si>
  <si>
    <t>Condutor de cobre unipolar, isolação em PVC/70ºC, camada de proteção em PVC, não propagador de chamas, classe de tensão 750V, encordoamento classe 5, flexível, com as seguintes seções nominais: #1,5 mm²</t>
  </si>
  <si>
    <t>Condutor de cobre unipolar, isolação em PVC/70ºC, camada de proteção em PVC, não propagador de chamas, classe de tensão 750V, encordoamento classe 5, flexível, com as seguintes seções nominais: #2,5 mm²</t>
  </si>
  <si>
    <t>Condutor de cobre unipolar, isolação em PVC/70ºC, camada de proteção em PVC, não propagador de chamas, classe de tensão 750V, encordoamento classe 5, flexível, com as seguintes seções nominais: #16 mm²</t>
  </si>
  <si>
    <t>Condutor de cobre unipolar, isolação em PVC/70ºC, camada de proteção em PVC, não propagador de chamas, classe de tensão 750V, encordoamento classe 5, flexível, com as seguintes seções nominais: #50 mm²</t>
  </si>
  <si>
    <t>11.</t>
  </si>
  <si>
    <t>12.</t>
  </si>
  <si>
    <t>INSTALAÇÕES SANITÁRIAS</t>
  </si>
  <si>
    <t>13.</t>
  </si>
  <si>
    <t>14.</t>
  </si>
  <si>
    <t>15.</t>
  </si>
  <si>
    <t>16.</t>
  </si>
  <si>
    <t>17.</t>
  </si>
  <si>
    <t>17.1.13</t>
  </si>
  <si>
    <t>17.1.14</t>
  </si>
  <si>
    <t>17.4.9</t>
  </si>
  <si>
    <t>17.4.10</t>
  </si>
  <si>
    <t>17.4.11</t>
  </si>
  <si>
    <t>18.</t>
  </si>
  <si>
    <t>19.</t>
  </si>
  <si>
    <t>20.</t>
  </si>
  <si>
    <t>Obra: Projeto Padrão FNDE - Escola 04 Salas de Aula - Tensão 220V</t>
  </si>
  <si>
    <t>Escola 04 Salas de Aula - 220V</t>
  </si>
  <si>
    <t xml:space="preserve">Alvenaria de vedação de 1/2 vez em tijolos cerâmicos  (dimensões nominais: 39x19x09); assentamento em argamassa no traço 1:2:8 (cimento, cal e areia) </t>
  </si>
  <si>
    <r>
      <t>Porta de abrir em madeira para pintura 0,80x2,10m, espessura 3,5cm,</t>
    </r>
    <r>
      <rPr>
        <b/>
        <sz val="10"/>
        <rFont val="Arial"/>
        <family val="2"/>
      </rPr>
      <t xml:space="preserve"> PM1,</t>
    </r>
    <r>
      <rPr>
        <sz val="10"/>
        <rFont val="Arial"/>
        <family val="2"/>
      </rPr>
      <t xml:space="preserve">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</si>
  <si>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PM2,</t>
    </r>
    <r>
      <rPr>
        <sz val="10"/>
        <rFont val="Arial"/>
        <family val="2"/>
      </rPr>
      <t xml:space="preserve">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</si>
  <si>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PM3,</t>
    </r>
    <r>
      <rPr>
        <sz val="10"/>
        <rFont val="Arial"/>
        <family val="2"/>
      </rPr>
      <t xml:space="preserve"> incluso dobradiças, batentes e fechadura</t>
    </r>
  </si>
  <si>
    <r>
      <t xml:space="preserve">Porta de abrir em chapa de madeira compensada para banheiro revestida com laminado, 0,60x1,60m, </t>
    </r>
    <r>
      <rPr>
        <b/>
        <sz val="10"/>
        <rFont val="Arial"/>
        <family val="2"/>
      </rPr>
      <t>PM6</t>
    </r>
    <r>
      <rPr>
        <sz val="10"/>
        <rFont val="Arial"/>
        <family val="2"/>
      </rPr>
      <t>, incluso marco e dobradiças</t>
    </r>
  </si>
  <si>
    <t>Tarjeta tipo livre/ocupado para porta de banheiro</t>
  </si>
  <si>
    <t>Chapa metalica (alumínio) 0,8*0,5x 1mm para as portas - fornecimento e instalação</t>
  </si>
  <si>
    <r>
      <t>Porta de abrir em madeira para pintura 0,60x2,10m, espessura 3,5cm,</t>
    </r>
    <r>
      <rPr>
        <b/>
        <sz val="10"/>
        <rFont val="Arial"/>
        <family val="2"/>
      </rPr>
      <t xml:space="preserve"> PM4,</t>
    </r>
    <r>
      <rPr>
        <sz val="10"/>
        <rFont val="Arial"/>
        <family val="2"/>
      </rPr>
      <t xml:space="preserve"> com veneziana 0,50x0,40m conforme projeto,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</si>
  <si>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PM5,</t>
    </r>
    <r>
      <rPr>
        <sz val="10"/>
        <rFont val="Arial"/>
        <family val="2"/>
      </rPr>
      <t xml:space="preserve"> com veneziana 0,50x0,40m conforme projeto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incluso dobradiças, batentes e fechadura</t>
    </r>
  </si>
  <si>
    <r>
      <t xml:space="preserve">Porta em alumínio de abrir de 0,80x2,10m com divisão horizontal para vidro e veneziana- </t>
    </r>
    <r>
      <rPr>
        <b/>
        <sz val="10"/>
        <rFont val="Arial"/>
        <family val="2"/>
      </rPr>
      <t>PA1</t>
    </r>
    <r>
      <rPr>
        <sz val="10"/>
        <rFont val="Arial"/>
        <family val="2"/>
      </rPr>
      <t>, conforme projeto de esquadrias, incluso dobradiças, batentes, fechadura e vidro mini boreal</t>
    </r>
  </si>
  <si>
    <r>
      <t>Janela de Alumínio, com veneziana fixa 180X60cm,</t>
    </r>
    <r>
      <rPr>
        <b/>
        <sz val="10"/>
        <rFont val="Arial"/>
        <family val="2"/>
      </rPr>
      <t>JA-9,</t>
    </r>
    <r>
      <rPr>
        <sz val="10"/>
        <rFont val="Arial"/>
        <family val="2"/>
      </rPr>
      <t xml:space="preserve"> conforme projeto de esquadrias, inclusive ferragens</t>
    </r>
  </si>
  <si>
    <r>
      <t xml:space="preserve">Janela de Alumínio, de abrir 60x90cm, </t>
    </r>
    <r>
      <rPr>
        <b/>
        <sz val="10"/>
        <rFont val="Arial"/>
        <family val="2"/>
      </rPr>
      <t>JA-2</t>
    </r>
    <r>
      <rPr>
        <sz val="10"/>
        <rFont val="Arial"/>
        <family val="2"/>
      </rPr>
      <t>,conforme projeto de esquadrias, inclusive ferragens</t>
    </r>
  </si>
  <si>
    <r>
      <t xml:space="preserve">Janela de Alumínio, de correr 150x40cm, </t>
    </r>
    <r>
      <rPr>
        <b/>
        <sz val="10"/>
        <rFont val="Arial"/>
        <family val="2"/>
      </rPr>
      <t>JA-4</t>
    </r>
    <r>
      <rPr>
        <sz val="10"/>
        <rFont val="Arial"/>
        <family val="2"/>
      </rPr>
      <t>,conforme projeto de esquadrias, inclusive ferragens</t>
    </r>
  </si>
  <si>
    <r>
      <t xml:space="preserve">Janela de Alumínio, fixa, </t>
    </r>
    <r>
      <rPr>
        <b/>
        <sz val="10"/>
        <rFont val="Arial"/>
        <family val="2"/>
      </rPr>
      <t>JA-10,</t>
    </r>
    <r>
      <rPr>
        <sz val="10"/>
        <rFont val="Arial"/>
        <family val="2"/>
      </rPr>
      <t xml:space="preserve"> conforme projeto de esquadrias, inclusive ferragens</t>
    </r>
  </si>
  <si>
    <t>6.4.11</t>
  </si>
  <si>
    <t>Vidro liso temperado incolor, espessura 6mm- fornecimento e instalação</t>
  </si>
  <si>
    <t>Peças de apoio para PNE em aço inox para WC, nas portas PM2 e PM7 e nos lavatórios e paredes</t>
  </si>
  <si>
    <r>
      <t xml:space="preserve">Porta de abrir em chapa de madeira compensada para banheiro revestida com laminado, 0,80x1,60m, </t>
    </r>
    <r>
      <rPr>
        <b/>
        <sz val="10"/>
        <rFont val="Arial"/>
        <family val="2"/>
      </rPr>
      <t>PM7</t>
    </r>
    <r>
      <rPr>
        <sz val="10"/>
        <rFont val="Arial"/>
        <family val="2"/>
      </rPr>
      <t>, incluso marco e dobradiças</t>
    </r>
  </si>
  <si>
    <t>Fabricação e Instalação de tesoura inteira em madeira não aparelhada, vão de 8m, para telha cerâmica</t>
  </si>
  <si>
    <t>Fabricação e Instalação de tesoura inteira em madeira não aparelhada, vão de 7m, para telha cerâmica</t>
  </si>
  <si>
    <t>Fabricação e Instalação de tesoura inteira em madeira não aparelhada, vão de 6m, para telha cerâmica</t>
  </si>
  <si>
    <t>7.6</t>
  </si>
  <si>
    <t>7.7</t>
  </si>
  <si>
    <t>Trama de madeira composta por ripas, caibros e terças para telhados de mais que 2 águas para telha cerâmica</t>
  </si>
  <si>
    <t>Verniz sintético sobre estrutura de madeira, duas demãos</t>
  </si>
  <si>
    <t>Fabricação e Instalação de tesoura inteira em madeira não aparelhada, vão de 4m, para telha cerâmica</t>
  </si>
  <si>
    <t>7.8</t>
  </si>
  <si>
    <t>Emboço, com argamassa traço - 1:2:9 (cimento / cal / areia), espessura 2 cm</t>
  </si>
  <si>
    <t>Contrapiso de concreto não-estrutural espessura 5cm, prepato com betoneira</t>
  </si>
  <si>
    <t>Piso cimentadado traço 1:3 (cimento e areia) com acabamento liso espessura 3cm</t>
  </si>
  <si>
    <t>Meio -fio (guia) de concreto premoldado</t>
  </si>
  <si>
    <t>Pintura em esmalte sintético 02 demãos em porta de madeira</t>
  </si>
  <si>
    <t>Tubo PVC soldável Ø 20 mm, fornecimento e instalação</t>
  </si>
  <si>
    <t>Tubo PVC soldável Ø 25 mm, fornecimento e instalação</t>
  </si>
  <si>
    <t>Tubo PVC soldável Ø 32 mm, fornecimento e instalação</t>
  </si>
  <si>
    <t>Tubo PVC soldável Ø 40 mm, fornecimento e instalação</t>
  </si>
  <si>
    <t>Tubo PVC soldável Ø 50 mm, fornecimento e instalação</t>
  </si>
  <si>
    <t>Tubo PVC soldável Ø 60 mm, fornecimento e instalação</t>
  </si>
  <si>
    <t>Joelho PVC soldavel 90º agua fria 20mm</t>
  </si>
  <si>
    <t>Joelho PVC soldavel 90º agua fria 25mm</t>
  </si>
  <si>
    <t>Joelho PVC soldavel 90º agua fria 40mm</t>
  </si>
  <si>
    <t>Joelho PVC soldavel 90º agua fria 32mm</t>
  </si>
  <si>
    <t>Joelho PVC soldavel 90º agua fria 60mm</t>
  </si>
  <si>
    <t>Ralo Seco PVC 100x40mm</t>
  </si>
  <si>
    <t>Tubo de PVC Série Normal 100mm, fornec. e instalação</t>
  </si>
  <si>
    <t>Tubo de PVC Série Normal 40mm, fornec. e instalação</t>
  </si>
  <si>
    <t>Tubo de PVC Série Normal 50mm , fornec. e instalação</t>
  </si>
  <si>
    <t>Tubo de PVC Série Normal 150mm , fornec. e instalação</t>
  </si>
  <si>
    <t>Joelho PVC 45º esgoto 40 mm</t>
  </si>
  <si>
    <t>Joelho PVC 90º esgoto 40 mm</t>
  </si>
  <si>
    <t>Joelho PVC 90º esgoto 100 mm</t>
  </si>
  <si>
    <t>Tanque Grande (40 L) cor Branco Gelo, código TQ.03, DECA, ou equivalente, incluso torneira</t>
  </si>
  <si>
    <t>Tubo de Aço Galvanizado Ø 3/4", fornecimento e instalação</t>
  </si>
  <si>
    <t>Cotovelo de aço galvanizado Ø 3/4"</t>
  </si>
  <si>
    <t>Conector mini-bar em bronze estanhado Tel-583</t>
  </si>
  <si>
    <t>CPU</t>
  </si>
  <si>
    <t>Concreto para Fundação fck=25MPa, incluindo preparo, lançamento, adensamento</t>
  </si>
  <si>
    <t>Verga 10X10cm em concreto pre-moldado fck=20MPa</t>
  </si>
  <si>
    <t>Eletroduto PVC flexível corrugado reforçado, Ø25mm (DN 3/4") - fornecimento e instalação</t>
  </si>
  <si>
    <t>Eletroduto PVC flexível corrugado reforçado, Ø32mm (DN 1") - fornecimento e instalação</t>
  </si>
  <si>
    <t>Eletroduto PVC rígido roscavel, Ø50mm (DN 1 1/2") - fornecimento e instalação</t>
  </si>
  <si>
    <t>Eletroduto PVC rígido roscavel, Ø60mm (DN 2") - fornecimento e instalação</t>
  </si>
  <si>
    <t>Eletroduto PVC rígido roscavel, Ø85mm (DN 3") - fornecimento e instalação</t>
  </si>
  <si>
    <t>Curva 45º PVC rosqueavel 1.1/2" - fornecimento e instalação</t>
  </si>
  <si>
    <t>Curva 90º PVC rosqueavel 1/2" - fornecimento e instalação</t>
  </si>
  <si>
    <t>Caixa de passagem 40x40 com tampa - fornecimento e instalação</t>
  </si>
  <si>
    <t>Caixa de passagem 30x30 para telefone - fornecimento e instalação</t>
  </si>
  <si>
    <t>Caixa de passagem PVC 3" octogonal - fornecimento e instalação</t>
  </si>
  <si>
    <t>Canaleta PVC 80x80cm - fornecimento e instalação</t>
  </si>
  <si>
    <t>MINISTÉRIO DA EDUCAÇÃO</t>
  </si>
  <si>
    <t>UN.</t>
  </si>
  <si>
    <t>PREÇO SEM BDI (R$)</t>
  </si>
  <si>
    <t>PREÇO COM BDI (R$)</t>
  </si>
  <si>
    <t>Armação de aço CA-50 Ø 8mm; incluso fornecimento, corte, dobra e colocação</t>
  </si>
  <si>
    <t>Armação de aço CA-50 Ø 10mm; incluso fornecimento, corte, dobra e colocação</t>
  </si>
  <si>
    <t>Armação de aço CA-50 Ø 6.3mm; incluso fornecimento, corte, dobra e colocação</t>
  </si>
  <si>
    <t>Armação de aço CA-50 Ø 12.5mm; incluso fornecimento, corte, dobra e colocação</t>
  </si>
  <si>
    <t>Armação de aço CA-60 Ø 5,0mm; incluso fornecimento, corte, dobra e colocação</t>
  </si>
  <si>
    <t>3.1.7</t>
  </si>
  <si>
    <t>3.1.8</t>
  </si>
  <si>
    <t>3.1.9</t>
  </si>
  <si>
    <t>Forma de madeira em tábuas para fundações, com reaproveitamento</t>
  </si>
  <si>
    <t>Montagem e desmontagem de forma para vigas, em chapa de madeira plastificada com reaproveitamento</t>
  </si>
  <si>
    <t>4.1.5</t>
  </si>
  <si>
    <t>4.1.6</t>
  </si>
  <si>
    <t>Montagem e desmontagem de forma para pilares, em chapa de madeira compensada plastificada com reaproveitamento</t>
  </si>
  <si>
    <t>4.2.6</t>
  </si>
  <si>
    <t>Condutor de cobre unipolar, isolação em PVC/70ºC, camada de proteção em PVC, não propagador de chamas, classe de tensão 750V, encordoamento classe 5, flexível, com as seguintes seções nominais: #35 mm²</t>
  </si>
  <si>
    <t>Condutor de cobre unipolar, isolação em PVC/70ºC, camada de proteção em PVC, não propagador de chamas, classe de tensão 750V, encordoamento classe 5, flexível, com as seguintes seções nominais: #95 mm²</t>
  </si>
  <si>
    <t>Disjuntor bipolar termomagnetico 40 A - 4.5 kA</t>
  </si>
  <si>
    <t>Disjuntor tripolar termomagnetico 150A</t>
  </si>
  <si>
    <t>Eletroduto PVC rígido roscavel, Ø125mm (DN 5") - fornecimento e instalação</t>
  </si>
  <si>
    <t>Eletroduto PVC rígido roscavel, Ø150mm (DN 6") - fornecimento e instalação</t>
  </si>
  <si>
    <t xml:space="preserve">Escavação mecanizada de valas em qualquer terreno até h=1,50 m </t>
  </si>
  <si>
    <t>Reboco de teto, com argamassa traço - 1:2 (cal / areia fina), espessura 1 cm</t>
  </si>
  <si>
    <t>Gradil pré-fabricado, requadros para fixação da tela em barra chata galvanizada e fechamento de tela de arame galvanizado em malha quadrangular</t>
  </si>
  <si>
    <t>Ministério da Educação</t>
  </si>
  <si>
    <r>
      <t>Município</t>
    </r>
    <r>
      <rPr>
        <sz val="10"/>
        <rFont val="Arial"/>
        <family val="2"/>
      </rPr>
      <t>:</t>
    </r>
  </si>
  <si>
    <r>
      <t>Endereço</t>
    </r>
    <r>
      <rPr>
        <sz val="10"/>
        <rFont val="Arial"/>
        <family val="2"/>
      </rPr>
      <t>:</t>
    </r>
  </si>
  <si>
    <t>PLANEJAMENTO</t>
  </si>
  <si>
    <t>% ITEM</t>
  </si>
  <si>
    <t>INSTALAÇÕES HIDRÁULICA</t>
  </si>
  <si>
    <t>INSTALAÇÃO SANITÁRIA</t>
  </si>
  <si>
    <t>Valores totais</t>
  </si>
  <si>
    <r>
      <t>Obra</t>
    </r>
    <r>
      <rPr>
        <sz val="10"/>
        <rFont val="Arial"/>
        <family val="2"/>
      </rPr>
      <t>: Projeto Padrão FNDE -Escola 04 Salas de Aula - 220V</t>
    </r>
  </si>
  <si>
    <t>INSTALAÇÃO DE GÁS COMBUSTIVEL</t>
  </si>
  <si>
    <t>INSTALAÇÕES ELÉTRICAS E TELEFÔNICAS</t>
  </si>
  <si>
    <t xml:space="preserve">Estado: </t>
  </si>
  <si>
    <t>BDI:</t>
  </si>
  <si>
    <t>SINAPI-I</t>
  </si>
  <si>
    <t>84162+40%</t>
  </si>
  <si>
    <t>91335/3081</t>
  </si>
  <si>
    <t>11480/(91335x0,75)</t>
  </si>
  <si>
    <t>20322/90800</t>
  </si>
  <si>
    <t>4964/90802</t>
  </si>
  <si>
    <t>MERCADO LOCAL 1: METALÚRGICA BRANDÃO 24/07/2019 F 055 3327 1271</t>
  </si>
  <si>
    <t>LOCAL 1</t>
  </si>
  <si>
    <t>C3478</t>
  </si>
  <si>
    <t xml:space="preserve">VALOR </t>
  </si>
  <si>
    <t>RS</t>
  </si>
  <si>
    <t>Data</t>
  </si>
  <si>
    <t>QDADE EXECUTADO</t>
  </si>
  <si>
    <t>QDADE A EXECUTAR</t>
  </si>
  <si>
    <t>VALOR</t>
  </si>
  <si>
    <t xml:space="preserve">% </t>
  </si>
  <si>
    <t>%</t>
  </si>
  <si>
    <t>9.8</t>
  </si>
  <si>
    <t>Reboco de parede, com argamassa traço - 1:2:6 (cimento / cal / areia), espessura 2,0 cm (massa única)</t>
  </si>
  <si>
    <t>Planilha Orçamentária JÚLIO BORGES</t>
  </si>
  <si>
    <t>Preço base: Sinapi 05/2019 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</si>
</sst>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  <family val="2"/>
    </font>
    <font>
      <sz val="10"/>
      <name val="Arial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u/>
      <sz val="11"/>
      <color indexed="12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color rgb="FFFF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03">
    <xf numFmtId="0" fontId="0" fillId="0" borderId="0"/>
    <xf numFmtId="0" fontId="19" fillId="0" borderId="0" applyNumberFormat="0" applyBorder="0" applyProtection="0"/>
    <xf numFmtId="0" fontId="19" fillId="0" borderId="0" applyNumberFormat="0" applyBorder="0" applyProtection="0"/>
    <xf numFmtId="165" fontId="19" fillId="0" borderId="0" applyBorder="0" applyProtection="0"/>
    <xf numFmtId="165" fontId="19" fillId="0" borderId="0" applyBorder="0" applyProtection="0"/>
    <xf numFmtId="0" fontId="9" fillId="0" borderId="0"/>
    <xf numFmtId="0" fontId="19" fillId="0" borderId="0" applyNumberFormat="0" applyBorder="0" applyProtection="0"/>
    <xf numFmtId="0" fontId="20" fillId="0" borderId="0" applyNumberFormat="0" applyBorder="0" applyProtection="0"/>
    <xf numFmtId="166" fontId="20" fillId="0" borderId="0" applyBorder="0" applyProtection="0"/>
    <xf numFmtId="0" fontId="21" fillId="0" borderId="0" applyNumberFormat="0" applyBorder="0" applyProtection="0">
      <alignment horizontal="center"/>
    </xf>
    <xf numFmtId="0" fontId="21" fillId="0" borderId="0" applyNumberFormat="0" applyBorder="0" applyProtection="0">
      <alignment horizontal="center" textRotation="90"/>
    </xf>
    <xf numFmtId="0" fontId="6" fillId="0" borderId="0"/>
    <xf numFmtId="0" fontId="6" fillId="0" borderId="0"/>
    <xf numFmtId="0" fontId="22" fillId="0" borderId="0"/>
    <xf numFmtId="0" fontId="18" fillId="0" borderId="0"/>
    <xf numFmtId="0" fontId="6" fillId="0" borderId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0" borderId="0" applyNumberFormat="0" applyBorder="0" applyProtection="0"/>
    <xf numFmtId="167" fontId="23" fillId="0" borderId="0" applyBorder="0" applyProtection="0"/>
    <xf numFmtId="164" fontId="6" fillId="0" borderId="0" applyFont="0" applyFill="0" applyBorder="0" applyAlignment="0" applyProtection="0"/>
    <xf numFmtId="165" fontId="19" fillId="0" borderId="0" applyBorder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5" fillId="0" borderId="0"/>
    <xf numFmtId="168" fontId="6" fillId="0" borderId="0" applyFont="0" applyFill="0" applyBorder="0" applyAlignment="0" applyProtection="0"/>
    <xf numFmtId="169" fontId="26" fillId="0" borderId="0">
      <protection locked="0"/>
    </xf>
    <xf numFmtId="0" fontId="7" fillId="7" borderId="10" applyFill="0" applyBorder="0" applyAlignment="0" applyProtection="0">
      <alignment vertical="center"/>
      <protection locked="0"/>
    </xf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9" fillId="0" borderId="0"/>
    <xf numFmtId="173" fontId="26" fillId="0" borderId="0">
      <protection locked="0"/>
    </xf>
    <xf numFmtId="173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38" fontId="14" fillId="2" borderId="0" applyNumberFormat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/>
    <xf numFmtId="10" fontId="14" fillId="8" borderId="1" applyNumberFormat="0" applyBorder="0" applyAlignment="0" applyProtection="0"/>
    <xf numFmtId="0" fontId="6" fillId="0" borderId="0">
      <alignment horizontal="centerContinuous" vertical="justify"/>
    </xf>
    <xf numFmtId="0" fontId="30" fillId="0" borderId="0" applyAlignment="0">
      <alignment horizontal="center"/>
    </xf>
    <xf numFmtId="44" fontId="10" fillId="0" borderId="0" applyFont="0" applyFill="0" applyBorder="0" applyAlignment="0" applyProtection="0"/>
    <xf numFmtId="174" fontId="3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horizontal="left" vertical="center" indent="12"/>
    </xf>
    <xf numFmtId="0" fontId="14" fillId="0" borderId="10" applyBorder="0">
      <alignment horizontal="left" vertical="center" wrapText="1" indent="2"/>
      <protection locked="0"/>
    </xf>
    <xf numFmtId="0" fontId="14" fillId="0" borderId="10" applyBorder="0">
      <alignment horizontal="left" vertical="center" wrapText="1" indent="3"/>
      <protection locked="0"/>
    </xf>
    <xf numFmtId="10" fontId="6" fillId="0" borderId="0" applyFont="0" applyFill="0" applyBorder="0" applyAlignment="0" applyProtection="0"/>
    <xf numFmtId="175" fontId="26" fillId="0" borderId="0">
      <protection locked="0"/>
    </xf>
    <xf numFmtId="175" fontId="26" fillId="0" borderId="0">
      <protection locked="0"/>
    </xf>
    <xf numFmtId="176" fontId="26" fillId="0" borderId="0">
      <protection locked="0"/>
    </xf>
    <xf numFmtId="9" fontId="2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38" fontId="33" fillId="0" borderId="0" applyFont="0" applyFill="0" applyBorder="0" applyAlignment="0" applyProtection="0"/>
    <xf numFmtId="177" fontId="34" fillId="0" borderId="0">
      <protection locked="0"/>
    </xf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33" fillId="0" borderId="0"/>
    <xf numFmtId="0" fontId="35" fillId="0" borderId="0">
      <protection locked="0"/>
    </xf>
    <xf numFmtId="0" fontId="35" fillId="0" borderId="0">
      <protection locked="0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" fillId="0" borderId="0">
      <alignment horizontal="centerContinuous" vertical="justify"/>
    </xf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0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</cellStyleXfs>
  <cellXfs count="298">
    <xf numFmtId="0" fontId="0" fillId="0" borderId="0" xfId="0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164" fontId="6" fillId="0" borderId="0" xfId="24" applyFont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24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64" fontId="0" fillId="0" borderId="0" xfId="24" applyFont="1" applyBorder="1" applyAlignment="1">
      <alignment vertical="center" wrapText="1"/>
    </xf>
    <xf numFmtId="164" fontId="7" fillId="0" borderId="0" xfId="24" applyFont="1" applyBorder="1" applyAlignment="1">
      <alignment horizontal="right" vertical="center"/>
    </xf>
    <xf numFmtId="0" fontId="6" fillId="0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vertical="center" wrapText="1"/>
    </xf>
    <xf numFmtId="0" fontId="6" fillId="0" borderId="1" xfId="12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12" applyFont="1" applyFill="1" applyBorder="1" applyAlignment="1">
      <alignment horizontal="left" vertical="center" wrapText="1"/>
    </xf>
    <xf numFmtId="0" fontId="6" fillId="3" borderId="2" xfId="12" applyFont="1" applyFill="1" applyBorder="1" applyAlignment="1">
      <alignment horizontal="left" vertical="center" wrapText="1"/>
    </xf>
    <xf numFmtId="0" fontId="7" fillId="0" borderId="3" xfId="12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6" fillId="3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/>
    </xf>
    <xf numFmtId="0" fontId="7" fillId="2" borderId="1" xfId="12" applyFont="1" applyFill="1" applyBorder="1" applyAlignment="1">
      <alignment vertical="center"/>
    </xf>
    <xf numFmtId="164" fontId="7" fillId="2" borderId="1" xfId="24" applyFont="1" applyFill="1" applyBorder="1" applyAlignment="1">
      <alignment vertical="center"/>
    </xf>
    <xf numFmtId="0" fontId="7" fillId="0" borderId="0" xfId="12" applyFont="1" applyFill="1" applyBorder="1" applyAlignment="1">
      <alignment horizontal="left" vertical="center"/>
    </xf>
    <xf numFmtId="0" fontId="7" fillId="0" borderId="0" xfId="12" applyFont="1" applyFill="1" applyBorder="1" applyAlignment="1">
      <alignment horizontal="center"/>
    </xf>
    <xf numFmtId="0" fontId="7" fillId="0" borderId="0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/>
    </xf>
    <xf numFmtId="0" fontId="7" fillId="0" borderId="1" xfId="12" applyFont="1" applyFill="1" applyBorder="1" applyAlignment="1">
      <alignment horizontal="left" vertical="center"/>
    </xf>
    <xf numFmtId="0" fontId="7" fillId="0" borderId="1" xfId="12" applyFont="1" applyFill="1" applyBorder="1" applyAlignment="1">
      <alignment horizontal="center" vertical="center"/>
    </xf>
    <xf numFmtId="43" fontId="7" fillId="0" borderId="1" xfId="12" applyNumberFormat="1" applyFont="1" applyFill="1" applyBorder="1" applyAlignment="1">
      <alignment vertical="center"/>
    </xf>
    <xf numFmtId="164" fontId="7" fillId="0" borderId="0" xfId="24" applyFont="1" applyFill="1" applyBorder="1" applyAlignment="1">
      <alignment horizontal="center" vertical="center"/>
    </xf>
    <xf numFmtId="43" fontId="7" fillId="0" borderId="0" xfId="12" applyNumberFormat="1" applyFont="1" applyFill="1" applyBorder="1" applyAlignment="1">
      <alignment vertical="center"/>
    </xf>
    <xf numFmtId="0" fontId="7" fillId="2" borderId="1" xfId="12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vertical="center"/>
    </xf>
    <xf numFmtId="0" fontId="6" fillId="0" borderId="1" xfId="12" applyFont="1" applyFill="1" applyBorder="1" applyAlignment="1">
      <alignment vertical="center"/>
    </xf>
    <xf numFmtId="0" fontId="6" fillId="0" borderId="3" xfId="12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vertical="center" wrapText="1"/>
    </xf>
    <xf numFmtId="0" fontId="6" fillId="3" borderId="1" xfId="12" applyFont="1" applyFill="1" applyBorder="1" applyAlignment="1">
      <alignment vertical="center"/>
    </xf>
    <xf numFmtId="49" fontId="6" fillId="3" borderId="1" xfId="1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12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2" fontId="6" fillId="0" borderId="1" xfId="12" applyNumberFormat="1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2" fillId="0" borderId="1" xfId="5" applyFont="1" applyFill="1" applyBorder="1" applyAlignment="1">
      <alignment horizontal="justify" vertical="center" wrapText="1"/>
    </xf>
    <xf numFmtId="0" fontId="6" fillId="0" borderId="2" xfId="12" applyFont="1" applyFill="1" applyBorder="1" applyAlignment="1">
      <alignment horizontal="left" vertical="center" wrapText="1"/>
    </xf>
    <xf numFmtId="2" fontId="6" fillId="0" borderId="0" xfId="31" applyNumberFormat="1" applyFont="1" applyAlignment="1">
      <alignment horizontal="right" vertical="center"/>
    </xf>
    <xf numFmtId="164" fontId="7" fillId="0" borderId="1" xfId="31" applyFont="1" applyFill="1" applyBorder="1" applyAlignment="1">
      <alignment horizontal="center" vertical="center"/>
    </xf>
    <xf numFmtId="164" fontId="7" fillId="0" borderId="1" xfId="31" applyFont="1" applyFill="1" applyBorder="1" applyAlignment="1">
      <alignment vertical="center"/>
    </xf>
    <xf numFmtId="164" fontId="7" fillId="0" borderId="0" xfId="31" applyFont="1" applyFill="1" applyBorder="1" applyAlignment="1">
      <alignment horizontal="center" vertical="center"/>
    </xf>
    <xf numFmtId="164" fontId="7" fillId="0" borderId="0" xfId="31" applyFont="1" applyFill="1" applyBorder="1" applyAlignment="1">
      <alignment vertical="center"/>
    </xf>
    <xf numFmtId="164" fontId="6" fillId="0" borderId="0" xfId="31" applyFont="1" applyAlignment="1">
      <alignment horizontal="center" vertical="center"/>
    </xf>
    <xf numFmtId="164" fontId="6" fillId="0" borderId="0" xfId="31" applyFont="1" applyAlignment="1">
      <alignment vertical="center"/>
    </xf>
    <xf numFmtId="164" fontId="7" fillId="2" borderId="1" xfId="31" applyFont="1" applyFill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164" fontId="6" fillId="0" borderId="0" xfId="31" applyFont="1" applyBorder="1" applyAlignment="1">
      <alignment horizontal="right" vertical="center"/>
    </xf>
    <xf numFmtId="164" fontId="0" fillId="0" borderId="0" xfId="31" applyFont="1" applyBorder="1" applyAlignment="1">
      <alignment vertical="center" wrapText="1"/>
    </xf>
    <xf numFmtId="164" fontId="7" fillId="0" borderId="0" xfId="31" applyFont="1" applyBorder="1" applyAlignment="1">
      <alignment horizontal="right" vertical="center"/>
    </xf>
    <xf numFmtId="164" fontId="6" fillId="0" borderId="0" xfId="31" applyFont="1" applyAlignment="1">
      <alignment horizontal="right" vertical="center"/>
    </xf>
    <xf numFmtId="164" fontId="6" fillId="0" borderId="0" xfId="31" applyFont="1" applyFill="1" applyAlignment="1">
      <alignment horizontal="right" vertical="center"/>
    </xf>
    <xf numFmtId="164" fontId="7" fillId="0" borderId="0" xfId="31" applyFont="1" applyFill="1" applyAlignment="1">
      <alignment horizontal="right" vertical="center"/>
    </xf>
    <xf numFmtId="164" fontId="6" fillId="0" borderId="0" xfId="28" applyFont="1" applyFill="1" applyBorder="1" applyAlignment="1">
      <alignment vertical="center"/>
    </xf>
    <xf numFmtId="164" fontId="6" fillId="0" borderId="1" xfId="28" applyFont="1" applyFill="1" applyBorder="1" applyAlignment="1">
      <alignment horizontal="right" vertical="center"/>
    </xf>
    <xf numFmtId="164" fontId="7" fillId="0" borderId="0" xfId="28" applyFont="1" applyFill="1" applyBorder="1" applyAlignment="1">
      <alignment vertical="center"/>
    </xf>
    <xf numFmtId="0" fontId="7" fillId="0" borderId="0" xfId="12" applyFont="1" applyFill="1" applyBorder="1" applyAlignment="1">
      <alignment vertical="center" wrapText="1"/>
    </xf>
    <xf numFmtId="0" fontId="7" fillId="0" borderId="6" xfId="12" applyFont="1" applyFill="1" applyBorder="1" applyAlignment="1">
      <alignment vertical="center" wrapText="1"/>
    </xf>
    <xf numFmtId="0" fontId="11" fillId="0" borderId="0" xfId="12" applyFont="1" applyFill="1" applyBorder="1" applyAlignment="1">
      <alignment horizontal="center" vertical="center" wrapText="1"/>
    </xf>
    <xf numFmtId="0" fontId="11" fillId="0" borderId="6" xfId="12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49" fontId="7" fillId="4" borderId="10" xfId="0" applyNumberFormat="1" applyFont="1" applyFill="1" applyBorder="1" applyAlignment="1">
      <alignment horizontal="right" vertical="center"/>
    </xf>
    <xf numFmtId="49" fontId="7" fillId="4" borderId="12" xfId="0" applyNumberFormat="1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24" applyFont="1" applyFill="1" applyBorder="1" applyAlignment="1">
      <alignment horizontal="right" vertical="center" wrapText="1"/>
    </xf>
    <xf numFmtId="164" fontId="16" fillId="0" borderId="0" xfId="24" applyFont="1" applyBorder="1" applyAlignment="1">
      <alignment horizontal="right" vertical="center"/>
    </xf>
    <xf numFmtId="164" fontId="7" fillId="0" borderId="0" xfId="24" applyFont="1" applyFill="1" applyBorder="1" applyAlignment="1">
      <alignment horizontal="right" vertical="center" wrapText="1"/>
    </xf>
    <xf numFmtId="164" fontId="7" fillId="0" borderId="0" xfId="24" applyFont="1" applyFill="1" applyBorder="1" applyAlignment="1">
      <alignment vertical="center" wrapText="1"/>
    </xf>
    <xf numFmtId="164" fontId="24" fillId="0" borderId="0" xfId="24" applyFont="1" applyFill="1" applyBorder="1" applyAlignment="1">
      <alignment horizontal="center" vertical="center"/>
    </xf>
    <xf numFmtId="164" fontId="7" fillId="4" borderId="1" xfId="24" applyFont="1" applyFill="1" applyBorder="1" applyAlignment="1">
      <alignment horizontal="right" vertical="center"/>
    </xf>
    <xf numFmtId="164" fontId="16" fillId="0" borderId="0" xfId="24" applyFont="1" applyFill="1" applyBorder="1" applyAlignment="1">
      <alignment horizontal="right" vertical="center"/>
    </xf>
    <xf numFmtId="164" fontId="6" fillId="0" borderId="1" xfId="28" applyFont="1" applyFill="1" applyBorder="1" applyAlignment="1">
      <alignment vertical="center"/>
    </xf>
    <xf numFmtId="164" fontId="7" fillId="0" borderId="0" xfId="24" applyFont="1" applyFill="1" applyBorder="1" applyAlignment="1">
      <alignment vertical="center"/>
    </xf>
    <xf numFmtId="49" fontId="7" fillId="4" borderId="29" xfId="12" applyNumberFormat="1" applyFont="1" applyFill="1" applyBorder="1" applyAlignment="1">
      <alignment horizontal="center" vertical="center"/>
    </xf>
    <xf numFmtId="49" fontId="7" fillId="4" borderId="24" xfId="12" applyNumberFormat="1" applyFont="1" applyFill="1" applyBorder="1" applyAlignment="1">
      <alignment horizontal="center" vertical="center"/>
    </xf>
    <xf numFmtId="49" fontId="7" fillId="4" borderId="24" xfId="183" applyNumberFormat="1" applyFont="1" applyFill="1" applyBorder="1" applyAlignment="1">
      <alignment horizontal="center" vertical="center"/>
    </xf>
    <xf numFmtId="164" fontId="7" fillId="4" borderId="24" xfId="30" applyFont="1" applyFill="1" applyBorder="1" applyAlignment="1">
      <alignment horizontal="center" vertical="center"/>
    </xf>
    <xf numFmtId="164" fontId="7" fillId="4" borderId="24" xfId="168" applyFont="1" applyFill="1" applyBorder="1" applyAlignment="1">
      <alignment horizontal="center" vertical="center" wrapText="1"/>
    </xf>
    <xf numFmtId="0" fontId="6" fillId="0" borderId="1" xfId="183" applyFont="1" applyFill="1" applyBorder="1" applyAlignment="1">
      <alignment horizontal="center" vertical="center"/>
    </xf>
    <xf numFmtId="0" fontId="6" fillId="0" borderId="1" xfId="183" applyFont="1" applyFill="1" applyBorder="1" applyAlignment="1">
      <alignment horizontal="left" vertical="center" wrapText="1"/>
    </xf>
    <xf numFmtId="0" fontId="6" fillId="0" borderId="1" xfId="183" applyFont="1" applyFill="1" applyBorder="1" applyAlignment="1">
      <alignment horizontal="left" vertical="center"/>
    </xf>
    <xf numFmtId="0" fontId="6" fillId="0" borderId="0" xfId="55"/>
    <xf numFmtId="0" fontId="6" fillId="0" borderId="0" xfId="183" applyFont="1" applyAlignment="1">
      <alignment vertical="center"/>
    </xf>
    <xf numFmtId="0" fontId="6" fillId="0" borderId="0" xfId="183" applyFont="1" applyAlignment="1">
      <alignment horizontal="left" vertical="center"/>
    </xf>
    <xf numFmtId="0" fontId="6" fillId="0" borderId="0" xfId="183" applyFont="1" applyAlignment="1">
      <alignment horizontal="center" vertical="center"/>
    </xf>
    <xf numFmtId="164" fontId="6" fillId="0" borderId="0" xfId="192" applyFont="1" applyAlignment="1">
      <alignment horizontal="center" vertical="center"/>
    </xf>
    <xf numFmtId="0" fontId="7" fillId="0" borderId="21" xfId="183" applyFont="1" applyBorder="1" applyAlignment="1">
      <alignment vertical="center"/>
    </xf>
    <xf numFmtId="0" fontId="7" fillId="0" borderId="22" xfId="183" applyFont="1" applyBorder="1" applyAlignment="1">
      <alignment vertical="center"/>
    </xf>
    <xf numFmtId="0" fontId="6" fillId="0" borderId="22" xfId="183" applyFont="1" applyBorder="1" applyAlignment="1">
      <alignment horizontal="left" vertical="center"/>
    </xf>
    <xf numFmtId="0" fontId="6" fillId="0" borderId="22" xfId="183" applyFont="1" applyBorder="1" applyAlignment="1">
      <alignment horizontal="center" vertical="center"/>
    </xf>
    <xf numFmtId="164" fontId="6" fillId="0" borderId="22" xfId="192" applyFont="1" applyBorder="1" applyAlignment="1">
      <alignment horizontal="center" vertical="center"/>
    </xf>
    <xf numFmtId="0" fontId="6" fillId="0" borderId="22" xfId="183" applyFont="1" applyBorder="1" applyAlignment="1">
      <alignment vertical="center"/>
    </xf>
    <xf numFmtId="0" fontId="6" fillId="0" borderId="22" xfId="55" applyBorder="1"/>
    <xf numFmtId="0" fontId="6" fillId="0" borderId="23" xfId="55" applyBorder="1"/>
    <xf numFmtId="0" fontId="7" fillId="0" borderId="5" xfId="183" applyFont="1" applyBorder="1" applyAlignment="1">
      <alignment vertical="center"/>
    </xf>
    <xf numFmtId="0" fontId="7" fillId="0" borderId="0" xfId="183" applyFont="1" applyBorder="1" applyAlignment="1">
      <alignment vertical="center"/>
    </xf>
    <xf numFmtId="0" fontId="6" fillId="0" borderId="0" xfId="183" applyFont="1" applyBorder="1" applyAlignment="1">
      <alignment horizontal="left" vertical="center"/>
    </xf>
    <xf numFmtId="0" fontId="6" fillId="0" borderId="0" xfId="183" applyFont="1" applyBorder="1" applyAlignment="1">
      <alignment horizontal="center" vertical="center"/>
    </xf>
    <xf numFmtId="164" fontId="7" fillId="0" borderId="0" xfId="192" applyFont="1" applyBorder="1" applyAlignment="1">
      <alignment horizontal="center" vertical="center"/>
    </xf>
    <xf numFmtId="9" fontId="6" fillId="0" borderId="0" xfId="183" applyNumberFormat="1" applyFont="1" applyBorder="1" applyAlignment="1">
      <alignment vertical="center"/>
    </xf>
    <xf numFmtId="0" fontId="6" fillId="0" borderId="0" xfId="183" applyFont="1" applyBorder="1" applyAlignment="1">
      <alignment vertical="center"/>
    </xf>
    <xf numFmtId="0" fontId="6" fillId="0" borderId="0" xfId="55" applyBorder="1"/>
    <xf numFmtId="0" fontId="6" fillId="0" borderId="6" xfId="55" applyBorder="1"/>
    <xf numFmtId="0" fontId="7" fillId="0" borderId="7" xfId="183" applyFont="1" applyBorder="1" applyAlignment="1">
      <alignment vertical="center"/>
    </xf>
    <xf numFmtId="0" fontId="7" fillId="0" borderId="9" xfId="183" applyFont="1" applyBorder="1" applyAlignment="1">
      <alignment vertical="center"/>
    </xf>
    <xf numFmtId="0" fontId="6" fillId="0" borderId="9" xfId="183" applyFont="1" applyBorder="1" applyAlignment="1">
      <alignment horizontal="left" vertical="center"/>
    </xf>
    <xf numFmtId="0" fontId="6" fillId="0" borderId="9" xfId="183" applyFont="1" applyBorder="1" applyAlignment="1">
      <alignment horizontal="center" vertical="center"/>
    </xf>
    <xf numFmtId="164" fontId="7" fillId="0" borderId="9" xfId="192" applyFont="1" applyBorder="1" applyAlignment="1">
      <alignment horizontal="center" vertical="center"/>
    </xf>
    <xf numFmtId="0" fontId="6" fillId="0" borderId="9" xfId="183" applyFont="1" applyBorder="1" applyAlignment="1">
      <alignment vertical="center"/>
    </xf>
    <xf numFmtId="0" fontId="6" fillId="0" borderId="9" xfId="55" applyBorder="1"/>
    <xf numFmtId="0" fontId="6" fillId="0" borderId="8" xfId="55" applyBorder="1"/>
    <xf numFmtId="0" fontId="6" fillId="0" borderId="0" xfId="183"/>
    <xf numFmtId="0" fontId="6" fillId="5" borderId="13" xfId="183" applyFill="1" applyBorder="1" applyAlignment="1">
      <alignment horizontal="center"/>
    </xf>
    <xf numFmtId="0" fontId="6" fillId="5" borderId="14" xfId="183" applyFill="1" applyBorder="1" applyAlignment="1">
      <alignment horizontal="center"/>
    </xf>
    <xf numFmtId="0" fontId="6" fillId="5" borderId="14" xfId="183" applyFill="1" applyBorder="1" applyAlignment="1">
      <alignment horizontal="right"/>
    </xf>
    <xf numFmtId="0" fontId="6" fillId="5" borderId="15" xfId="183" applyFill="1" applyBorder="1" applyAlignment="1">
      <alignment horizontal="center"/>
    </xf>
    <xf numFmtId="0" fontId="6" fillId="0" borderId="16" xfId="183" applyBorder="1"/>
    <xf numFmtId="0" fontId="6" fillId="0" borderId="1" xfId="183" applyBorder="1" applyAlignment="1">
      <alignment horizontal="center"/>
    </xf>
    <xf numFmtId="0" fontId="6" fillId="0" borderId="1" xfId="183" applyBorder="1" applyAlignment="1">
      <alignment horizontal="right"/>
    </xf>
    <xf numFmtId="0" fontId="6" fillId="0" borderId="1" xfId="183" applyBorder="1"/>
    <xf numFmtId="0" fontId="6" fillId="0" borderId="17" xfId="183" applyBorder="1"/>
    <xf numFmtId="0" fontId="6" fillId="0" borderId="16" xfId="183" applyBorder="1" applyAlignment="1">
      <alignment horizontal="center"/>
    </xf>
    <xf numFmtId="49" fontId="6" fillId="0" borderId="1" xfId="183" applyNumberFormat="1" applyBorder="1"/>
    <xf numFmtId="164" fontId="0" fillId="0" borderId="1" xfId="192" applyFont="1" applyBorder="1"/>
    <xf numFmtId="10" fontId="0" fillId="0" borderId="1" xfId="191" applyNumberFormat="1" applyFont="1" applyBorder="1"/>
    <xf numFmtId="9" fontId="6" fillId="5" borderId="1" xfId="191" applyFont="1" applyFill="1" applyBorder="1"/>
    <xf numFmtId="164" fontId="6" fillId="0" borderId="1" xfId="183" applyNumberFormat="1" applyBorder="1"/>
    <xf numFmtId="9" fontId="0" fillId="0" borderId="1" xfId="191" applyFont="1" applyFill="1" applyBorder="1"/>
    <xf numFmtId="9" fontId="6" fillId="0" borderId="1" xfId="191" applyFont="1" applyFill="1" applyBorder="1"/>
    <xf numFmtId="9" fontId="0" fillId="0" borderId="17" xfId="191" applyFont="1" applyFill="1" applyBorder="1"/>
    <xf numFmtId="164" fontId="6" fillId="0" borderId="17" xfId="183" applyNumberFormat="1" applyBorder="1"/>
    <xf numFmtId="9" fontId="6" fillId="5" borderId="17" xfId="191" applyFont="1" applyFill="1" applyBorder="1"/>
    <xf numFmtId="43" fontId="6" fillId="0" borderId="1" xfId="183" applyNumberFormat="1" applyBorder="1"/>
    <xf numFmtId="43" fontId="6" fillId="0" borderId="17" xfId="183" applyNumberFormat="1" applyBorder="1"/>
    <xf numFmtId="9" fontId="6" fillId="0" borderId="17" xfId="191" applyFont="1" applyFill="1" applyBorder="1"/>
    <xf numFmtId="164" fontId="6" fillId="0" borderId="1" xfId="183" applyNumberFormat="1" applyFill="1" applyBorder="1"/>
    <xf numFmtId="0" fontId="6" fillId="0" borderId="18" xfId="183" applyBorder="1" applyAlignment="1">
      <alignment horizontal="center"/>
    </xf>
    <xf numFmtId="0" fontId="6" fillId="0" borderId="19" xfId="183" applyBorder="1"/>
    <xf numFmtId="164" fontId="0" fillId="0" borderId="19" xfId="192" applyFont="1" applyBorder="1"/>
    <xf numFmtId="10" fontId="0" fillId="0" borderId="19" xfId="191" applyNumberFormat="1" applyFont="1" applyBorder="1"/>
    <xf numFmtId="9" fontId="0" fillId="0" borderId="19" xfId="191" applyFont="1" applyFill="1" applyBorder="1"/>
    <xf numFmtId="164" fontId="6" fillId="0" borderId="20" xfId="183" applyNumberFormat="1" applyBorder="1"/>
    <xf numFmtId="164" fontId="0" fillId="0" borderId="0" xfId="192" applyFont="1"/>
    <xf numFmtId="164" fontId="7" fillId="5" borderId="30" xfId="192" applyFont="1" applyFill="1" applyBorder="1"/>
    <xf numFmtId="9" fontId="6" fillId="5" borderId="31" xfId="16" applyFill="1" applyBorder="1"/>
    <xf numFmtId="164" fontId="6" fillId="5" borderId="29" xfId="183" applyNumberFormat="1" applyFill="1" applyBorder="1"/>
    <xf numFmtId="10" fontId="0" fillId="0" borderId="5" xfId="191" applyNumberFormat="1" applyFont="1" applyBorder="1"/>
    <xf numFmtId="10" fontId="0" fillId="0" borderId="0" xfId="191" applyNumberFormat="1" applyFont="1" applyBorder="1"/>
    <xf numFmtId="10" fontId="0" fillId="0" borderId="6" xfId="191" applyNumberFormat="1" applyFont="1" applyBorder="1"/>
    <xf numFmtId="10" fontId="6" fillId="4" borderId="26" xfId="183" applyNumberFormat="1" applyFill="1" applyBorder="1"/>
    <xf numFmtId="10" fontId="6" fillId="4" borderId="27" xfId="183" applyNumberFormat="1" applyFill="1" applyBorder="1"/>
    <xf numFmtId="10" fontId="6" fillId="4" borderId="28" xfId="183" applyNumberFormat="1" applyFill="1" applyBorder="1"/>
    <xf numFmtId="0" fontId="6" fillId="0" borderId="1" xfId="183" applyFill="1" applyBorder="1"/>
    <xf numFmtId="43" fontId="6" fillId="0" borderId="17" xfId="183" applyNumberFormat="1" applyFill="1" applyBorder="1"/>
    <xf numFmtId="164" fontId="6" fillId="0" borderId="17" xfId="183" applyNumberForma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12" applyFont="1" applyFill="1" applyBorder="1" applyAlignment="1">
      <alignment horizontal="center" vertical="center"/>
    </xf>
    <xf numFmtId="164" fontId="7" fillId="6" borderId="0" xfId="31" applyFont="1" applyFill="1" applyBorder="1" applyAlignment="1">
      <alignment vertical="center"/>
    </xf>
    <xf numFmtId="10" fontId="7" fillId="6" borderId="0" xfId="31" applyNumberFormat="1" applyFont="1" applyFill="1" applyBorder="1" applyAlignment="1">
      <alignment horizontal="left" vertical="center"/>
    </xf>
    <xf numFmtId="4" fontId="6" fillId="0" borderId="1" xfId="28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36" fillId="0" borderId="1" xfId="24" applyFont="1" applyFill="1" applyBorder="1" applyAlignment="1">
      <alignment horizontal="right" vertical="center"/>
    </xf>
    <xf numFmtId="14" fontId="7" fillId="0" borderId="0" xfId="28" applyNumberFormat="1" applyFont="1" applyFill="1" applyBorder="1" applyAlignment="1">
      <alignment vertical="center"/>
    </xf>
    <xf numFmtId="164" fontId="7" fillId="0" borderId="10" xfId="31" applyFont="1" applyFill="1" applyBorder="1" applyAlignment="1">
      <alignment vertical="center"/>
    </xf>
    <xf numFmtId="164" fontId="7" fillId="4" borderId="31" xfId="168" applyFont="1" applyFill="1" applyBorder="1" applyAlignment="1">
      <alignment horizontal="center" vertical="center"/>
    </xf>
    <xf numFmtId="164" fontId="7" fillId="2" borderId="10" xfId="24" applyFont="1" applyFill="1" applyBorder="1" applyAlignment="1">
      <alignment vertical="center"/>
    </xf>
    <xf numFmtId="164" fontId="6" fillId="0" borderId="10" xfId="28" applyFont="1" applyFill="1" applyBorder="1" applyAlignment="1">
      <alignment vertical="center"/>
    </xf>
    <xf numFmtId="164" fontId="7" fillId="0" borderId="10" xfId="24" applyFont="1" applyFill="1" applyBorder="1" applyAlignment="1">
      <alignment vertical="center" wrapText="1"/>
    </xf>
    <xf numFmtId="164" fontId="7" fillId="4" borderId="10" xfId="24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2" fontId="36" fillId="0" borderId="1" xfId="0" applyNumberFormat="1" applyFont="1" applyBorder="1" applyAlignment="1">
      <alignment vertical="center"/>
    </xf>
    <xf numFmtId="43" fontId="6" fillId="0" borderId="16" xfId="0" applyNumberFormat="1" applyFont="1" applyBorder="1" applyAlignment="1">
      <alignment vertical="center"/>
    </xf>
    <xf numFmtId="43" fontId="36" fillId="0" borderId="16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2" fontId="6" fillId="0" borderId="16" xfId="0" applyNumberFormat="1" applyFont="1" applyFill="1" applyBorder="1" applyAlignment="1">
      <alignment vertical="center"/>
    </xf>
    <xf numFmtId="2" fontId="6" fillId="0" borderId="16" xfId="0" applyNumberFormat="1" applyFont="1" applyBorder="1" applyAlignment="1">
      <alignment vertical="center"/>
    </xf>
    <xf numFmtId="0" fontId="36" fillId="0" borderId="16" xfId="0" applyFont="1" applyBorder="1" applyAlignment="1">
      <alignment vertical="center"/>
    </xf>
    <xf numFmtId="0" fontId="6" fillId="0" borderId="32" xfId="0" applyFont="1" applyFill="1" applyBorder="1" applyAlignment="1">
      <alignment vertical="center"/>
    </xf>
    <xf numFmtId="2" fontId="6" fillId="0" borderId="0" xfId="0" applyNumberFormat="1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22" xfId="0" applyFont="1" applyBorder="1" applyAlignment="1">
      <alignment vertical="center"/>
    </xf>
    <xf numFmtId="43" fontId="37" fillId="0" borderId="17" xfId="0" applyNumberFormat="1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2" fontId="37" fillId="0" borderId="17" xfId="0" applyNumberFormat="1" applyFont="1" applyBorder="1" applyAlignment="1">
      <alignment horizontal="center" vertical="center"/>
    </xf>
    <xf numFmtId="0" fontId="6" fillId="4" borderId="13" xfId="0" applyFont="1" applyFill="1" applyBorder="1" applyAlignment="1">
      <alignment vertical="center"/>
    </xf>
    <xf numFmtId="2" fontId="7" fillId="4" borderId="14" xfId="0" applyNumberFormat="1" applyFont="1" applyFill="1" applyBorder="1" applyAlignment="1">
      <alignment vertical="center"/>
    </xf>
    <xf numFmtId="2" fontId="38" fillId="4" borderId="15" xfId="0" applyNumberFormat="1" applyFont="1" applyFill="1" applyBorder="1" applyAlignment="1">
      <alignment vertical="center"/>
    </xf>
    <xf numFmtId="2" fontId="7" fillId="4" borderId="13" xfId="0" applyNumberFormat="1" applyFont="1" applyFill="1" applyBorder="1" applyAlignment="1">
      <alignment vertical="center"/>
    </xf>
    <xf numFmtId="43" fontId="38" fillId="4" borderId="15" xfId="0" applyNumberFormat="1" applyFont="1" applyFill="1" applyBorder="1" applyAlignment="1">
      <alignment vertical="center"/>
    </xf>
    <xf numFmtId="0" fontId="6" fillId="4" borderId="16" xfId="0" applyFont="1" applyFill="1" applyBorder="1" applyAlignment="1">
      <alignment vertical="center"/>
    </xf>
    <xf numFmtId="2" fontId="7" fillId="4" borderId="1" xfId="0" applyNumberFormat="1" applyFont="1" applyFill="1" applyBorder="1" applyAlignment="1">
      <alignment vertical="center"/>
    </xf>
    <xf numFmtId="2" fontId="38" fillId="4" borderId="17" xfId="0" applyNumberFormat="1" applyFont="1" applyFill="1" applyBorder="1" applyAlignment="1">
      <alignment vertical="center"/>
    </xf>
    <xf numFmtId="2" fontId="7" fillId="4" borderId="16" xfId="0" applyNumberFormat="1" applyFont="1" applyFill="1" applyBorder="1" applyAlignment="1">
      <alignment vertical="center"/>
    </xf>
    <xf numFmtId="43" fontId="37" fillId="4" borderId="17" xfId="0" applyNumberFormat="1" applyFont="1" applyFill="1" applyBorder="1" applyAlignment="1">
      <alignment vertical="center"/>
    </xf>
    <xf numFmtId="2" fontId="37" fillId="4" borderId="17" xfId="0" applyNumberFormat="1" applyFont="1" applyFill="1" applyBorder="1" applyAlignment="1">
      <alignment horizontal="center" vertical="center"/>
    </xf>
    <xf numFmtId="43" fontId="6" fillId="4" borderId="16" xfId="0" applyNumberFormat="1" applyFont="1" applyFill="1" applyBorder="1" applyAlignment="1">
      <alignment vertical="center"/>
    </xf>
    <xf numFmtId="43" fontId="6" fillId="4" borderId="0" xfId="0" applyNumberFormat="1" applyFont="1" applyFill="1" applyAlignment="1">
      <alignment vertical="center"/>
    </xf>
    <xf numFmtId="0" fontId="6" fillId="4" borderId="18" xfId="0" applyFont="1" applyFill="1" applyBorder="1" applyAlignment="1">
      <alignment vertical="center"/>
    </xf>
    <xf numFmtId="2" fontId="7" fillId="4" borderId="19" xfId="0" applyNumberFormat="1" applyFont="1" applyFill="1" applyBorder="1" applyAlignment="1">
      <alignment vertical="center"/>
    </xf>
    <xf numFmtId="2" fontId="38" fillId="4" borderId="20" xfId="0" applyNumberFormat="1" applyFont="1" applyFill="1" applyBorder="1" applyAlignment="1">
      <alignment vertical="center"/>
    </xf>
    <xf numFmtId="2" fontId="7" fillId="4" borderId="18" xfId="0" applyNumberFormat="1" applyFont="1" applyFill="1" applyBorder="1" applyAlignment="1">
      <alignment vertical="center"/>
    </xf>
    <xf numFmtId="43" fontId="37" fillId="4" borderId="20" xfId="0" applyNumberFormat="1" applyFont="1" applyFill="1" applyBorder="1" applyAlignment="1">
      <alignment vertical="center"/>
    </xf>
    <xf numFmtId="164" fontId="6" fillId="0" borderId="12" xfId="24" applyFont="1" applyBorder="1" applyAlignment="1">
      <alignment horizontal="right" vertical="center"/>
    </xf>
    <xf numFmtId="2" fontId="6" fillId="0" borderId="12" xfId="0" applyNumberFormat="1" applyFont="1" applyBorder="1" applyAlignment="1">
      <alignment vertical="center"/>
    </xf>
    <xf numFmtId="2" fontId="37" fillId="0" borderId="12" xfId="0" applyNumberFormat="1" applyFont="1" applyBorder="1" applyAlignment="1">
      <alignment horizontal="center" vertical="center"/>
    </xf>
    <xf numFmtId="43" fontId="6" fillId="0" borderId="12" xfId="0" applyNumberFormat="1" applyFont="1" applyBorder="1" applyAlignment="1">
      <alignment vertical="center"/>
    </xf>
    <xf numFmtId="43" fontId="37" fillId="0" borderId="33" xfId="0" applyNumberFormat="1" applyFont="1" applyBorder="1" applyAlignment="1">
      <alignment vertical="center"/>
    </xf>
    <xf numFmtId="0" fontId="7" fillId="4" borderId="29" xfId="0" applyFont="1" applyFill="1" applyBorder="1" applyAlignment="1">
      <alignment horizontal="center" vertical="center" wrapText="1"/>
    </xf>
    <xf numFmtId="2" fontId="7" fillId="4" borderId="24" xfId="0" applyNumberFormat="1" applyFont="1" applyFill="1" applyBorder="1" applyAlignment="1">
      <alignment horizontal="center" vertical="center"/>
    </xf>
    <xf numFmtId="0" fontId="39" fillId="4" borderId="25" xfId="0" applyFont="1" applyFill="1" applyBorder="1" applyAlignment="1">
      <alignment horizontal="center" vertical="center" wrapText="1"/>
    </xf>
    <xf numFmtId="0" fontId="39" fillId="4" borderId="2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3" borderId="5" xfId="12" applyFont="1" applyFill="1" applyBorder="1" applyAlignment="1" applyProtection="1">
      <alignment horizontal="left" vertical="center"/>
      <protection locked="0"/>
    </xf>
    <xf numFmtId="0" fontId="6" fillId="3" borderId="0" xfId="12" applyFont="1" applyFill="1" applyBorder="1" applyAlignment="1" applyProtection="1">
      <alignment horizontal="left" vertical="center"/>
      <protection locked="0"/>
    </xf>
    <xf numFmtId="0" fontId="6" fillId="3" borderId="6" xfId="12" applyFont="1" applyFill="1" applyBorder="1" applyAlignment="1" applyProtection="1">
      <alignment horizontal="left" vertical="center"/>
      <protection locked="0"/>
    </xf>
    <xf numFmtId="0" fontId="6" fillId="3" borderId="7" xfId="12" applyFont="1" applyFill="1" applyBorder="1" applyAlignment="1" applyProtection="1">
      <alignment horizontal="left" vertical="center"/>
      <protection locked="0"/>
    </xf>
    <xf numFmtId="0" fontId="6" fillId="3" borderId="9" xfId="12" applyFont="1" applyFill="1" applyBorder="1" applyAlignment="1" applyProtection="1">
      <alignment horizontal="left" vertical="center"/>
      <protection locked="0"/>
    </xf>
    <xf numFmtId="0" fontId="6" fillId="3" borderId="8" xfId="12" applyFont="1" applyFill="1" applyBorder="1" applyAlignment="1" applyProtection="1">
      <alignment horizontal="left" vertical="center"/>
      <protection locked="0"/>
    </xf>
    <xf numFmtId="0" fontId="11" fillId="0" borderId="21" xfId="12" applyFont="1" applyFill="1" applyBorder="1" applyAlignment="1">
      <alignment horizontal="center" vertical="center" wrapText="1"/>
    </xf>
    <xf numFmtId="0" fontId="17" fillId="0" borderId="22" xfId="12" applyFont="1" applyFill="1" applyBorder="1" applyAlignment="1">
      <alignment horizontal="center" vertical="center" wrapText="1"/>
    </xf>
    <xf numFmtId="0" fontId="17" fillId="0" borderId="23" xfId="12" applyFont="1" applyFill="1" applyBorder="1" applyAlignment="1">
      <alignment horizontal="center" vertical="center" wrapText="1"/>
    </xf>
    <xf numFmtId="0" fontId="17" fillId="0" borderId="5" xfId="12" applyFont="1" applyFill="1" applyBorder="1" applyAlignment="1">
      <alignment horizontal="center" vertical="center" wrapText="1"/>
    </xf>
    <xf numFmtId="0" fontId="17" fillId="0" borderId="0" xfId="12" applyFont="1" applyFill="1" applyBorder="1" applyAlignment="1">
      <alignment horizontal="center" vertical="center" wrapText="1"/>
    </xf>
    <xf numFmtId="0" fontId="17" fillId="0" borderId="6" xfId="12" applyFont="1" applyFill="1" applyBorder="1" applyAlignment="1">
      <alignment horizontal="center" vertical="center" wrapText="1"/>
    </xf>
    <xf numFmtId="0" fontId="17" fillId="0" borderId="7" xfId="12" applyFont="1" applyFill="1" applyBorder="1" applyAlignment="1">
      <alignment horizontal="center" vertical="center" wrapText="1"/>
    </xf>
    <xf numFmtId="0" fontId="17" fillId="0" borderId="9" xfId="12" applyFont="1" applyFill="1" applyBorder="1" applyAlignment="1">
      <alignment horizontal="center" vertical="center" wrapText="1"/>
    </xf>
    <xf numFmtId="0" fontId="17" fillId="0" borderId="8" xfId="12" applyFont="1" applyFill="1" applyBorder="1" applyAlignment="1">
      <alignment horizontal="center" vertical="center" wrapText="1"/>
    </xf>
    <xf numFmtId="0" fontId="5" fillId="3" borderId="21" xfId="12" applyNumberFormat="1" applyFont="1" applyFill="1" applyBorder="1" applyAlignment="1" applyProtection="1">
      <alignment horizontal="left" vertical="justify"/>
      <protection locked="0"/>
    </xf>
    <xf numFmtId="0" fontId="6" fillId="3" borderId="22" xfId="12" applyNumberFormat="1" applyFont="1" applyFill="1" applyBorder="1" applyAlignment="1" applyProtection="1">
      <alignment horizontal="left" vertical="justify"/>
      <protection locked="0"/>
    </xf>
    <xf numFmtId="0" fontId="6" fillId="3" borderId="23" xfId="12" applyNumberFormat="1" applyFont="1" applyFill="1" applyBorder="1" applyAlignment="1" applyProtection="1">
      <alignment horizontal="left" vertical="justify"/>
      <protection locked="0"/>
    </xf>
    <xf numFmtId="0" fontId="6" fillId="3" borderId="5" xfId="12" applyNumberFormat="1" applyFont="1" applyFill="1" applyBorder="1" applyAlignment="1" applyProtection="1">
      <alignment horizontal="left" vertical="justify"/>
      <protection locked="0"/>
    </xf>
    <xf numFmtId="0" fontId="6" fillId="3" borderId="0" xfId="12" applyNumberFormat="1" applyFont="1" applyFill="1" applyBorder="1" applyAlignment="1" applyProtection="1">
      <alignment horizontal="left" vertical="justify"/>
      <protection locked="0"/>
    </xf>
    <xf numFmtId="0" fontId="6" fillId="3" borderId="6" xfId="12" applyNumberFormat="1" applyFont="1" applyFill="1" applyBorder="1" applyAlignment="1" applyProtection="1">
      <alignment horizontal="left" vertical="justify"/>
      <protection locked="0"/>
    </xf>
    <xf numFmtId="0" fontId="7" fillId="0" borderId="21" xfId="183" applyFont="1" applyBorder="1" applyAlignment="1">
      <alignment horizontal="center" vertical="center"/>
    </xf>
    <xf numFmtId="0" fontId="7" fillId="0" borderId="22" xfId="183" applyFont="1" applyBorder="1" applyAlignment="1">
      <alignment horizontal="center" vertical="center"/>
    </xf>
    <xf numFmtId="0" fontId="7" fillId="0" borderId="23" xfId="183" applyFont="1" applyBorder="1" applyAlignment="1">
      <alignment horizontal="center" vertical="center"/>
    </xf>
    <xf numFmtId="0" fontId="7" fillId="0" borderId="7" xfId="183" applyFont="1" applyBorder="1" applyAlignment="1">
      <alignment horizontal="center" vertical="center"/>
    </xf>
    <xf numFmtId="0" fontId="7" fillId="0" borderId="9" xfId="183" applyFont="1" applyBorder="1" applyAlignment="1">
      <alignment horizontal="center" vertical="center"/>
    </xf>
    <xf numFmtId="0" fontId="7" fillId="0" borderId="8" xfId="183" applyFont="1" applyBorder="1" applyAlignment="1">
      <alignment horizontal="center" vertical="center"/>
    </xf>
    <xf numFmtId="0" fontId="7" fillId="0" borderId="5" xfId="183" applyFont="1" applyBorder="1" applyAlignment="1">
      <alignment horizontal="center" vertical="center"/>
    </xf>
    <xf numFmtId="0" fontId="7" fillId="0" borderId="0" xfId="183" applyFont="1" applyBorder="1" applyAlignment="1">
      <alignment horizontal="center" vertical="center"/>
    </xf>
    <xf numFmtId="0" fontId="6" fillId="5" borderId="26" xfId="183" applyFill="1" applyBorder="1" applyAlignment="1">
      <alignment horizontal="center"/>
    </xf>
    <xf numFmtId="0" fontId="6" fillId="5" borderId="28" xfId="183" applyFill="1" applyBorder="1" applyAlignment="1">
      <alignment horizontal="center"/>
    </xf>
  </cellXfs>
  <cellStyles count="303">
    <cellStyle name="_x000d__x000a_JournalTemplate=C:\COMFO\CTALK\JOURSTD.TPL_x000d__x000a_LbStateAddress=3 3 0 251 1 89 2 311_x000d__x000a_LbStateJou" xfId="32"/>
    <cellStyle name="20% - Ênfase1 100" xfId="1"/>
    <cellStyle name="60% - Ênfase6 37" xfId="2"/>
    <cellStyle name="Comma_Arauco Piping list" xfId="33"/>
    <cellStyle name="Comma0" xfId="34"/>
    <cellStyle name="CORES" xfId="35"/>
    <cellStyle name="Currency [0]_Arauco Piping list" xfId="36"/>
    <cellStyle name="Currency_Arauco Piping list" xfId="37"/>
    <cellStyle name="Currency0" xfId="38"/>
    <cellStyle name="Data" xfId="39"/>
    <cellStyle name="Date" xfId="40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7"/>
    <cellStyle name="Excel Built-in Normal 3" xfId="41"/>
    <cellStyle name="Excel_BuiltIn_Comma" xfId="8"/>
    <cellStyle name="Fixed" xfId="42"/>
    <cellStyle name="Fixo" xfId="43"/>
    <cellStyle name="Followed Hyperlink" xfId="44"/>
    <cellStyle name="Grey" xfId="45"/>
    <cellStyle name="Heading" xfId="9"/>
    <cellStyle name="Heading 1" xfId="46"/>
    <cellStyle name="Heading 2" xfId="47"/>
    <cellStyle name="Heading1" xfId="10"/>
    <cellStyle name="Hiperlink 2" xfId="48"/>
    <cellStyle name="Indefinido" xfId="49"/>
    <cellStyle name="Input [yellow]" xfId="50"/>
    <cellStyle name="material" xfId="51"/>
    <cellStyle name="material 2" xfId="194"/>
    <cellStyle name="MINIPG" xfId="52"/>
    <cellStyle name="Moeda 2" xfId="53"/>
    <cellStyle name="Normal" xfId="0" builtinId="0"/>
    <cellStyle name="Normal - Style1" xfId="54"/>
    <cellStyle name="Normal 10" xfId="55"/>
    <cellStyle name="Normal 10 2" xfId="56"/>
    <cellStyle name="Normal 11" xfId="57"/>
    <cellStyle name="Normal 11 2" xfId="195"/>
    <cellStyle name="Normal 12" xfId="11"/>
    <cellStyle name="Normal 12 2" xfId="196"/>
    <cellStyle name="Normal 13" xfId="58"/>
    <cellStyle name="Normal 13 2" xfId="59"/>
    <cellStyle name="Normal 13 2 2" xfId="197"/>
    <cellStyle name="Normal 13 3" xfId="60"/>
    <cellStyle name="Normal 13 3 2" xfId="198"/>
    <cellStyle name="Normal 13 4" xfId="61"/>
    <cellStyle name="Normal 13 4 2" xfId="181"/>
    <cellStyle name="Normal 13 4 3" xfId="189"/>
    <cellStyle name="Normal 13 5" xfId="179"/>
    <cellStyle name="Normal 14" xfId="62"/>
    <cellStyle name="Normal 14 2" xfId="63"/>
    <cellStyle name="Normal 14 2 2" xfId="199"/>
    <cellStyle name="Normal 14 3" xfId="64"/>
    <cellStyle name="Normal 14 3 2" xfId="200"/>
    <cellStyle name="Normal 14 4" xfId="201"/>
    <cellStyle name="Normal 15" xfId="65"/>
    <cellStyle name="Normal 15 2" xfId="66"/>
    <cellStyle name="Normal 16" xfId="67"/>
    <cellStyle name="Normal 16 2" xfId="68"/>
    <cellStyle name="Normal 16 2 2" xfId="202"/>
    <cellStyle name="Normal 16 3" xfId="69"/>
    <cellStyle name="Normal 16 3 2" xfId="203"/>
    <cellStyle name="Normal 16 4" xfId="204"/>
    <cellStyle name="Normal 17" xfId="70"/>
    <cellStyle name="Normal 17 2" xfId="205"/>
    <cellStyle name="Normal 18" xfId="71"/>
    <cellStyle name="Normal 18 2" xfId="206"/>
    <cellStyle name="Normal 19" xfId="72"/>
    <cellStyle name="Normal 19 2" xfId="207"/>
    <cellStyle name="Normal 2" xfId="12"/>
    <cellStyle name="Normal 2 2" xfId="73"/>
    <cellStyle name="Normal 2 2 2" xfId="183"/>
    <cellStyle name="Normal 20" xfId="74"/>
    <cellStyle name="Normal 20 2" xfId="208"/>
    <cellStyle name="Normal 21" xfId="75"/>
    <cellStyle name="Normal 21 2" xfId="209"/>
    <cellStyle name="Normal 22" xfId="76"/>
    <cellStyle name="Normal 22 2" xfId="210"/>
    <cellStyle name="Normal 23" xfId="77"/>
    <cellStyle name="Normal 23 2" xfId="211"/>
    <cellStyle name="Normal 24" xfId="78"/>
    <cellStyle name="Normal 24 2" xfId="212"/>
    <cellStyle name="Normal 25" xfId="79"/>
    <cellStyle name="Normal 25 2" xfId="213"/>
    <cellStyle name="Normal 26" xfId="80"/>
    <cellStyle name="Normal 26 2" xfId="214"/>
    <cellStyle name="Normal 27" xfId="81"/>
    <cellStyle name="Normal 27 2" xfId="215"/>
    <cellStyle name="Normal 28" xfId="82"/>
    <cellStyle name="Normal 28 2" xfId="216"/>
    <cellStyle name="Normal 29" xfId="83"/>
    <cellStyle name="Normal 29 2" xfId="217"/>
    <cellStyle name="Normal 3" xfId="13"/>
    <cellStyle name="Normal 3 2" xfId="84"/>
    <cellStyle name="Normal 3 2 2" xfId="218"/>
    <cellStyle name="Normal 3 3" xfId="85"/>
    <cellStyle name="Normal 3 4" xfId="219"/>
    <cellStyle name="Normal 30" xfId="86"/>
    <cellStyle name="Normal 30 2" xfId="220"/>
    <cellStyle name="Normal 31" xfId="87"/>
    <cellStyle name="Normal 31 2" xfId="221"/>
    <cellStyle name="Normal 32" xfId="88"/>
    <cellStyle name="Normal 32 2" xfId="222"/>
    <cellStyle name="Normal 33" xfId="89"/>
    <cellStyle name="Normal 33 2" xfId="223"/>
    <cellStyle name="Normal 34" xfId="90"/>
    <cellStyle name="Normal 34 2" xfId="224"/>
    <cellStyle name="Normal 35" xfId="91"/>
    <cellStyle name="Normal 35 2" xfId="225"/>
    <cellStyle name="Normal 36" xfId="92"/>
    <cellStyle name="Normal 36 2" xfId="226"/>
    <cellStyle name="Normal 37" xfId="93"/>
    <cellStyle name="Normal 37 2" xfId="94"/>
    <cellStyle name="Normal 37 2 2" xfId="227"/>
    <cellStyle name="Normal 37 3" xfId="228"/>
    <cellStyle name="Normal 38" xfId="95"/>
    <cellStyle name="Normal 38 2" xfId="229"/>
    <cellStyle name="Normal 39" xfId="96"/>
    <cellStyle name="Normal 39 2" xfId="230"/>
    <cellStyle name="Normal 4" xfId="97"/>
    <cellStyle name="Normal 4 2" xfId="184"/>
    <cellStyle name="Normal 4 3" xfId="231"/>
    <cellStyle name="Normal 40" xfId="98"/>
    <cellStyle name="Normal 40 2" xfId="232"/>
    <cellStyle name="Normal 41" xfId="99"/>
    <cellStyle name="Normal 41 2" xfId="233"/>
    <cellStyle name="Normal 42" xfId="100"/>
    <cellStyle name="Normal 42 2" xfId="234"/>
    <cellStyle name="Normal 43" xfId="101"/>
    <cellStyle name="Normal 43 2" xfId="235"/>
    <cellStyle name="Normal 44" xfId="102"/>
    <cellStyle name="Normal 44 2" xfId="236"/>
    <cellStyle name="Normal 45" xfId="103"/>
    <cellStyle name="Normal 45 2" xfId="237"/>
    <cellStyle name="Normal 46" xfId="104"/>
    <cellStyle name="Normal 46 2" xfId="238"/>
    <cellStyle name="Normal 47" xfId="105"/>
    <cellStyle name="Normal 47 2" xfId="239"/>
    <cellStyle name="Normal 48" xfId="106"/>
    <cellStyle name="Normal 48 2" xfId="240"/>
    <cellStyle name="Normal 49" xfId="107"/>
    <cellStyle name="Normal 49 2" xfId="241"/>
    <cellStyle name="Normal 5" xfId="108"/>
    <cellStyle name="Normal 5 2" xfId="109"/>
    <cellStyle name="Normal 5 2 2" xfId="110"/>
    <cellStyle name="Normal 5 2 2 2" xfId="242"/>
    <cellStyle name="Normal 5 2 3" xfId="111"/>
    <cellStyle name="Normal 5 2 3 2" xfId="243"/>
    <cellStyle name="Normal 5 2 4" xfId="244"/>
    <cellStyle name="Normal 5 3" xfId="112"/>
    <cellStyle name="Normal 5 3 2" xfId="245"/>
    <cellStyle name="Normal 5 4" xfId="113"/>
    <cellStyle name="Normal 5 4 2" xfId="246"/>
    <cellStyle name="Normal 5 5" xfId="247"/>
    <cellStyle name="Normal 50" xfId="114"/>
    <cellStyle name="Normal 50 2" xfId="248"/>
    <cellStyle name="Normal 51" xfId="115"/>
    <cellStyle name="Normal 51 2" xfId="249"/>
    <cellStyle name="Normal 52" xfId="116"/>
    <cellStyle name="Normal 52 2" xfId="250"/>
    <cellStyle name="Normal 53" xfId="117"/>
    <cellStyle name="Normal 53 2" xfId="251"/>
    <cellStyle name="Normal 54" xfId="118"/>
    <cellStyle name="Normal 54 2" xfId="252"/>
    <cellStyle name="Normal 55" xfId="119"/>
    <cellStyle name="Normal 55 2" xfId="253"/>
    <cellStyle name="Normal 56" xfId="120"/>
    <cellStyle name="Normal 56 2" xfId="254"/>
    <cellStyle name="Normal 57" xfId="121"/>
    <cellStyle name="Normal 57 2" xfId="255"/>
    <cellStyle name="Normal 58" xfId="122"/>
    <cellStyle name="Normal 58 2" xfId="256"/>
    <cellStyle name="Normal 59" xfId="123"/>
    <cellStyle name="Normal 59 2" xfId="257"/>
    <cellStyle name="Normal 6" xfId="14"/>
    <cellStyle name="Normal 6 2" xfId="124"/>
    <cellStyle name="Normal 6 2 2" xfId="125"/>
    <cellStyle name="Normal 6 2 2 2" xfId="126"/>
    <cellStyle name="Normal 6 2 2 2 2" xfId="258"/>
    <cellStyle name="Normal 6 2 2 3" xfId="127"/>
    <cellStyle name="Normal 6 2 2 3 2" xfId="259"/>
    <cellStyle name="Normal 6 2 2 4" xfId="260"/>
    <cellStyle name="Normal 6 2 3" xfId="128"/>
    <cellStyle name="Normal 6 2 3 2" xfId="261"/>
    <cellStyle name="Normal 6 2 4" xfId="129"/>
    <cellStyle name="Normal 6 2 4 2" xfId="262"/>
    <cellStyle name="Normal 6 2 5" xfId="263"/>
    <cellStyle name="Normal 6 3" xfId="130"/>
    <cellStyle name="Normal 6 3 2" xfId="131"/>
    <cellStyle name="Normal 6 3 2 2" xfId="264"/>
    <cellStyle name="Normal 6 3 3" xfId="132"/>
    <cellStyle name="Normal 6 3 3 2" xfId="265"/>
    <cellStyle name="Normal 6 3 4" xfId="266"/>
    <cellStyle name="Normal 6 4" xfId="133"/>
    <cellStyle name="Normal 6 4 2" xfId="267"/>
    <cellStyle name="Normal 6 5" xfId="134"/>
    <cellStyle name="Normal 6 5 2" xfId="268"/>
    <cellStyle name="Normal 6 6" xfId="269"/>
    <cellStyle name="Normal 60" xfId="135"/>
    <cellStyle name="Normal 60 2" xfId="270"/>
    <cellStyle name="Normal 61" xfId="136"/>
    <cellStyle name="Normal 61 2" xfId="271"/>
    <cellStyle name="Normal 62" xfId="137"/>
    <cellStyle name="Normal 62 2" xfId="272"/>
    <cellStyle name="Normal 63" xfId="138"/>
    <cellStyle name="Normal 63 2" xfId="273"/>
    <cellStyle name="Normal 64" xfId="139"/>
    <cellStyle name="Normal 64 2" xfId="190"/>
    <cellStyle name="Normal 65" xfId="185"/>
    <cellStyle name="Normal 66" xfId="274"/>
    <cellStyle name="Normal 66 2" xfId="302"/>
    <cellStyle name="Normal 67" xfId="275"/>
    <cellStyle name="Normal 7" xfId="15"/>
    <cellStyle name="Normal 7 2" xfId="140"/>
    <cellStyle name="Normal 7 2 2" xfId="276"/>
    <cellStyle name="Normal 7 3" xfId="277"/>
    <cellStyle name="Normal 8" xfId="141"/>
    <cellStyle name="Normal 8 2" xfId="142"/>
    <cellStyle name="Normal 8 2 2" xfId="278"/>
    <cellStyle name="Normal 8 3" xfId="279"/>
    <cellStyle name="Normal 9" xfId="143"/>
    <cellStyle name="Normal 9 2" xfId="280"/>
    <cellStyle name="Normal1" xfId="144"/>
    <cellStyle name="Normal2" xfId="145"/>
    <cellStyle name="Normal3" xfId="146"/>
    <cellStyle name="Percent [2]" xfId="147"/>
    <cellStyle name="Percent [2] 2" xfId="281"/>
    <cellStyle name="Percent_Sheet1" xfId="148"/>
    <cellStyle name="Percentual" xfId="149"/>
    <cellStyle name="Ponto" xfId="150"/>
    <cellStyle name="Porcentagem 2" xfId="16"/>
    <cellStyle name="Porcentagem 2 2" xfId="191"/>
    <cellStyle name="Porcentagem 3" xfId="17"/>
    <cellStyle name="Porcentagem 3 2" xfId="151"/>
    <cellStyle name="Porcentagem 3 3" xfId="282"/>
    <cellStyle name="Porcentagem 4" xfId="18"/>
    <cellStyle name="Porcentagem 4 2" xfId="19"/>
    <cellStyle name="Porcentagem 4 2 2" xfId="186"/>
    <cellStyle name="Porcentagem 5" xfId="152"/>
    <cellStyle name="Porcentagem 6" xfId="153"/>
    <cellStyle name="Porcentagem 6 2" xfId="154"/>
    <cellStyle name="Porcentagem 6 2 2" xfId="283"/>
    <cellStyle name="Porcentagem 6 3" xfId="284"/>
    <cellStyle name="Porcentagem 7" xfId="155"/>
    <cellStyle name="Result" xfId="20"/>
    <cellStyle name="Result2" xfId="21"/>
    <cellStyle name="Sep. milhar [0]" xfId="156"/>
    <cellStyle name="Separador de m" xfId="157"/>
    <cellStyle name="Separador de milhares 2" xfId="22"/>
    <cellStyle name="Separador de milhares 2 2" xfId="158"/>
    <cellStyle name="Separador de milhares 2 2 2" xfId="285"/>
    <cellStyle name="Separador de milhares 2 3" xfId="286"/>
    <cellStyle name="Separador de milhares 3" xfId="159"/>
    <cellStyle name="Separador de milhares 4" xfId="23"/>
    <cellStyle name="Sepavador de milhares [0]_Pasta2" xfId="160"/>
    <cellStyle name="Standard_RP100_01 (metr.)" xfId="161"/>
    <cellStyle name="Titulo1" xfId="162"/>
    <cellStyle name="Titulo2" xfId="163"/>
    <cellStyle name="Vírgula" xfId="24" builtinId="3"/>
    <cellStyle name="Vírgula 10" xfId="164"/>
    <cellStyle name="Vírgula 10 2" xfId="165"/>
    <cellStyle name="Vírgula 10 2 2" xfId="287"/>
    <cellStyle name="Vírgula 10 3" xfId="288"/>
    <cellStyle name="Vírgula 11" xfId="166"/>
    <cellStyle name="Vírgula 11 2" xfId="289"/>
    <cellStyle name="Vírgula 12" xfId="167"/>
    <cellStyle name="Vírgula 12 2" xfId="290"/>
    <cellStyle name="Vírgula 13" xfId="168"/>
    <cellStyle name="Vírgula 2" xfId="25"/>
    <cellStyle name="Vírgula 2 2" xfId="169"/>
    <cellStyle name="Vírgula 2 2 2" xfId="291"/>
    <cellStyle name="Vírgula 2 3" xfId="192"/>
    <cellStyle name="Vírgula 2 4" xfId="193"/>
    <cellStyle name="Vírgula 3" xfId="26"/>
    <cellStyle name="Vírgula 3 2" xfId="27"/>
    <cellStyle name="Vírgula 3 2 2" xfId="292"/>
    <cellStyle name="Vírgula 3 3" xfId="293"/>
    <cellStyle name="Vírgula 4" xfId="28"/>
    <cellStyle name="Vírgula 5" xfId="29"/>
    <cellStyle name="Vírgula 5 2" xfId="30"/>
    <cellStyle name="Vírgula 5 2 2" xfId="187"/>
    <cellStyle name="Vírgula 6" xfId="31"/>
    <cellStyle name="Vírgula 6 2" xfId="170"/>
    <cellStyle name="Vírgula 6 2 2" xfId="294"/>
    <cellStyle name="Vírgula 6 3" xfId="188"/>
    <cellStyle name="Vírgula 6 3 2" xfId="295"/>
    <cellStyle name="Vírgula 6 4" xfId="296"/>
    <cellStyle name="Vírgula 7" xfId="171"/>
    <cellStyle name="Vírgula 7 2" xfId="172"/>
    <cellStyle name="Vírgula 7 2 2" xfId="297"/>
    <cellStyle name="Vírgula 7 3" xfId="173"/>
    <cellStyle name="Vírgula 7 3 2" xfId="298"/>
    <cellStyle name="Vírgula 7 4" xfId="174"/>
    <cellStyle name="Vírgula 7 4 2" xfId="182"/>
    <cellStyle name="Vírgula 7 5" xfId="180"/>
    <cellStyle name="Vírgula 8" xfId="175"/>
    <cellStyle name="Vírgula 8 2" xfId="176"/>
    <cellStyle name="Vírgula 8 2 2" xfId="299"/>
    <cellStyle name="Vírgula 8 3" xfId="177"/>
    <cellStyle name="Vírgula 8 3 2" xfId="300"/>
    <cellStyle name="Vírgula 8 4" xfId="301"/>
    <cellStyle name="Vírgula 9" xfId="178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638175</xdr:colOff>
      <xdr:row>0</xdr:row>
      <xdr:rowOff>104775</xdr:rowOff>
    </xdr:from>
    <xdr:to>
      <xdr:col>3</xdr:col>
      <xdr:colOff>733424</xdr:colOff>
      <xdr:row>2</xdr:row>
      <xdr:rowOff>95250</xdr:rowOff>
    </xdr:to>
    <xdr:pic>
      <xdr:nvPicPr>
        <xdr:cNvPr id="338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04775"/>
          <a:ext cx="914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</xdr:colOff>
      <xdr:row>0</xdr:row>
      <xdr:rowOff>76200</xdr:rowOff>
    </xdr:from>
    <xdr:to>
      <xdr:col>2</xdr:col>
      <xdr:colOff>542926</xdr:colOff>
      <xdr:row>2</xdr:row>
      <xdr:rowOff>114300</xdr:rowOff>
    </xdr:to>
    <xdr:pic>
      <xdr:nvPicPr>
        <xdr:cNvPr id="338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76200"/>
          <a:ext cx="10858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66675</xdr:rowOff>
    </xdr:from>
    <xdr:to>
      <xdr:col>1</xdr:col>
      <xdr:colOff>609600</xdr:colOff>
      <xdr:row>1</xdr:row>
      <xdr:rowOff>133350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6675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781050</xdr:colOff>
      <xdr:row>0</xdr:row>
      <xdr:rowOff>57150</xdr:rowOff>
    </xdr:from>
    <xdr:to>
      <xdr:col>1</xdr:col>
      <xdr:colOff>781050</xdr:colOff>
      <xdr:row>1</xdr:row>
      <xdr:rowOff>133350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571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2"/>
  <sheetViews>
    <sheetView tabSelected="1" view="pageBreakPreview" topLeftCell="A334" zoomScaleNormal="70" zoomScaleSheetLayoutView="100" workbookViewId="0">
      <selection activeCell="P352" sqref="P352"/>
    </sheetView>
  </sheetViews>
  <sheetFormatPr defaultRowHeight="12.75"/>
  <cols>
    <col min="1" max="1" width="3.5703125" style="6" customWidth="1"/>
    <col min="2" max="2" width="9.7109375" style="8" customWidth="1"/>
    <col min="3" max="3" width="12.28515625" style="8" customWidth="1"/>
    <col min="4" max="4" width="12" style="8" customWidth="1"/>
    <col min="5" max="5" width="72.7109375" style="10" customWidth="1"/>
    <col min="6" max="6" width="7.5703125" style="8" customWidth="1"/>
    <col min="7" max="7" width="13" style="91" customWidth="1"/>
    <col min="8" max="9" width="16.140625" style="91" customWidth="1"/>
    <col min="10" max="10" width="16.140625" style="76" customWidth="1"/>
    <col min="11" max="11" width="12" style="6" customWidth="1"/>
    <col min="12" max="12" width="11.85546875" style="220" customWidth="1"/>
    <col min="13" max="13" width="8.140625" style="236" customWidth="1"/>
    <col min="14" max="14" width="11" style="6" customWidth="1"/>
    <col min="15" max="15" width="13.28515625" style="220" customWidth="1"/>
    <col min="16" max="16" width="8.7109375" style="233" bestFit="1" customWidth="1"/>
    <col min="17" max="17" width="12.28515625" style="6" customWidth="1"/>
    <col min="18" max="18" width="10.7109375" style="6" bestFit="1" customWidth="1"/>
    <col min="19" max="19" width="10.5703125" style="6" bestFit="1" customWidth="1"/>
    <col min="20" max="16384" width="9.140625" style="6"/>
  </cols>
  <sheetData>
    <row r="1" spans="1:17" ht="12.75" customHeight="1">
      <c r="A1" s="100"/>
      <c r="B1" s="273" t="s">
        <v>610</v>
      </c>
      <c r="C1" s="274"/>
      <c r="D1" s="274"/>
      <c r="E1" s="274"/>
      <c r="F1" s="274"/>
      <c r="G1" s="274"/>
      <c r="H1" s="274"/>
      <c r="I1" s="274"/>
      <c r="J1" s="275"/>
    </row>
    <row r="2" spans="1:17" ht="12.75" customHeight="1">
      <c r="A2" s="98"/>
      <c r="B2" s="276"/>
      <c r="C2" s="277"/>
      <c r="D2" s="277"/>
      <c r="E2" s="277"/>
      <c r="F2" s="277"/>
      <c r="G2" s="277"/>
      <c r="H2" s="277"/>
      <c r="I2" s="277"/>
      <c r="J2" s="278"/>
    </row>
    <row r="3" spans="1:17" ht="13.5" customHeight="1" thickBot="1">
      <c r="A3" s="98"/>
      <c r="B3" s="279"/>
      <c r="C3" s="280"/>
      <c r="D3" s="280"/>
      <c r="E3" s="280"/>
      <c r="F3" s="280"/>
      <c r="G3" s="280"/>
      <c r="H3" s="280"/>
      <c r="I3" s="280"/>
      <c r="J3" s="281"/>
    </row>
    <row r="4" spans="1:17" ht="19.5" customHeight="1">
      <c r="A4" s="97"/>
      <c r="B4" s="99"/>
      <c r="C4" s="99"/>
      <c r="D4" s="99"/>
      <c r="E4" s="99"/>
      <c r="F4" s="99"/>
      <c r="G4" s="99"/>
      <c r="H4" s="99"/>
      <c r="I4" s="99"/>
      <c r="J4" s="99"/>
    </row>
    <row r="5" spans="1:17" ht="20.100000000000001" customHeight="1">
      <c r="A5" s="94"/>
      <c r="B5" s="96" t="s">
        <v>539</v>
      </c>
      <c r="C5" s="94"/>
      <c r="D5" s="94"/>
      <c r="E5" s="94"/>
      <c r="F5" s="96" t="s">
        <v>661</v>
      </c>
      <c r="G5" s="209">
        <v>43732</v>
      </c>
      <c r="H5" s="94"/>
      <c r="I5" s="94"/>
      <c r="J5" s="94"/>
    </row>
    <row r="6" spans="1:17" ht="20.100000000000001" customHeight="1">
      <c r="A6" s="94"/>
      <c r="B6" s="96" t="s">
        <v>670</v>
      </c>
      <c r="C6" s="94"/>
      <c r="D6" s="94"/>
      <c r="E6" s="94"/>
      <c r="F6" s="94"/>
      <c r="I6" s="94"/>
      <c r="J6" s="94"/>
    </row>
    <row r="7" spans="1:17" ht="20.100000000000001" customHeight="1">
      <c r="A7" s="94"/>
      <c r="B7" s="96" t="s">
        <v>648</v>
      </c>
      <c r="C7" s="96" t="s">
        <v>660</v>
      </c>
      <c r="D7" s="94"/>
      <c r="E7" s="94"/>
      <c r="F7" s="94"/>
      <c r="G7" s="94"/>
      <c r="H7" s="94"/>
      <c r="I7" s="203" t="s">
        <v>649</v>
      </c>
      <c r="J7" s="204">
        <v>0.2485</v>
      </c>
      <c r="K7" s="216"/>
      <c r="L7" s="232"/>
      <c r="M7" s="237"/>
      <c r="N7" s="216"/>
    </row>
    <row r="8" spans="1:17" ht="20.100000000000001" customHeight="1">
      <c r="A8" s="94"/>
      <c r="B8" s="96" t="s">
        <v>669</v>
      </c>
      <c r="C8" s="94"/>
      <c r="D8" s="94"/>
      <c r="E8" s="94"/>
      <c r="F8" s="94"/>
      <c r="G8" s="94"/>
      <c r="H8" s="94"/>
      <c r="I8" s="94"/>
      <c r="J8" s="94"/>
      <c r="K8" s="216"/>
      <c r="L8" s="232"/>
      <c r="M8" s="237"/>
      <c r="N8" s="216"/>
    </row>
    <row r="9" spans="1:17" ht="20.100000000000001" customHeight="1">
      <c r="A9" s="94"/>
      <c r="B9" s="94"/>
      <c r="C9" s="94"/>
      <c r="D9" s="94"/>
      <c r="E9" s="94"/>
      <c r="F9" s="94"/>
      <c r="G9" s="94"/>
      <c r="H9" s="94"/>
      <c r="I9" s="94"/>
      <c r="J9" s="94"/>
      <c r="K9" s="216"/>
      <c r="L9" s="232"/>
      <c r="M9" s="237"/>
      <c r="N9" s="216"/>
    </row>
    <row r="10" spans="1:17" ht="20.100000000000001" customHeight="1">
      <c r="A10" s="94"/>
      <c r="B10" s="50"/>
      <c r="C10" s="50"/>
      <c r="D10" s="50"/>
      <c r="E10" s="51" t="s">
        <v>540</v>
      </c>
      <c r="F10" s="52" t="s">
        <v>3</v>
      </c>
      <c r="G10" s="77">
        <v>1</v>
      </c>
      <c r="H10" s="78"/>
      <c r="I10" s="53"/>
      <c r="J10" s="210">
        <f>J351</f>
        <v>1262706.77</v>
      </c>
      <c r="K10" s="216"/>
      <c r="L10" s="232"/>
      <c r="M10" s="237"/>
      <c r="N10" s="216"/>
    </row>
    <row r="11" spans="1:17" ht="20.100000000000001" customHeight="1" thickBot="1">
      <c r="A11" s="94"/>
      <c r="B11" s="48"/>
      <c r="C11" s="48"/>
      <c r="D11" s="48"/>
      <c r="E11" s="47"/>
      <c r="F11" s="49"/>
      <c r="G11" s="79"/>
      <c r="H11" s="80"/>
      <c r="I11" s="55"/>
      <c r="J11" s="118"/>
      <c r="K11" s="216"/>
      <c r="L11" s="232"/>
      <c r="M11" s="237"/>
      <c r="N11" s="216"/>
    </row>
    <row r="12" spans="1:17" ht="44.25" customHeight="1" thickBot="1">
      <c r="A12" s="94"/>
      <c r="B12" s="119" t="s">
        <v>0</v>
      </c>
      <c r="C12" s="120" t="s">
        <v>118</v>
      </c>
      <c r="D12" s="120" t="s">
        <v>119</v>
      </c>
      <c r="E12" s="120" t="s">
        <v>37</v>
      </c>
      <c r="F12" s="121" t="s">
        <v>611</v>
      </c>
      <c r="G12" s="122" t="s">
        <v>38</v>
      </c>
      <c r="H12" s="123" t="s">
        <v>612</v>
      </c>
      <c r="I12" s="123" t="s">
        <v>613</v>
      </c>
      <c r="J12" s="211" t="s">
        <v>39</v>
      </c>
      <c r="K12" s="262" t="s">
        <v>662</v>
      </c>
      <c r="L12" s="263" t="s">
        <v>659</v>
      </c>
      <c r="M12" s="264" t="s">
        <v>665</v>
      </c>
      <c r="N12" s="262" t="s">
        <v>663</v>
      </c>
      <c r="O12" s="263" t="s">
        <v>664</v>
      </c>
      <c r="P12" s="265" t="s">
        <v>666</v>
      </c>
    </row>
    <row r="13" spans="1:17" ht="20.100000000000001" customHeight="1" thickBot="1">
      <c r="A13" s="94"/>
      <c r="B13" s="6"/>
      <c r="C13" s="6"/>
      <c r="D13" s="6"/>
      <c r="E13" s="7"/>
      <c r="G13" s="81"/>
      <c r="H13" s="82"/>
      <c r="I13" s="82"/>
      <c r="J13" s="6"/>
      <c r="K13" s="216"/>
      <c r="L13" s="232"/>
      <c r="M13" s="237"/>
      <c r="N13" s="216"/>
      <c r="O13" s="232"/>
      <c r="P13" s="234"/>
    </row>
    <row r="14" spans="1:17" ht="19.5" customHeight="1">
      <c r="A14" s="94"/>
      <c r="B14" s="56" t="s">
        <v>394</v>
      </c>
      <c r="C14" s="44"/>
      <c r="D14" s="44"/>
      <c r="E14" s="45" t="s">
        <v>40</v>
      </c>
      <c r="F14" s="45"/>
      <c r="G14" s="83"/>
      <c r="H14" s="83"/>
      <c r="I14" s="46"/>
      <c r="J14" s="212">
        <f>J22</f>
        <v>22616.292842000003</v>
      </c>
      <c r="K14" s="239"/>
      <c r="L14" s="240">
        <f t="shared" ref="L14" si="0">SUM(L15:L21)</f>
        <v>22616.292842000003</v>
      </c>
      <c r="M14" s="241"/>
      <c r="N14" s="242"/>
      <c r="O14" s="240">
        <f>SUM(O15:O21)</f>
        <v>0</v>
      </c>
      <c r="P14" s="243"/>
      <c r="Q14" s="225">
        <f>J14-L14-O14</f>
        <v>0</v>
      </c>
    </row>
    <row r="15" spans="1:17" ht="19.5" customHeight="1">
      <c r="A15" s="94"/>
      <c r="B15" s="5" t="s">
        <v>9</v>
      </c>
      <c r="C15" s="5" t="s">
        <v>235</v>
      </c>
      <c r="D15" s="43" t="s">
        <v>60</v>
      </c>
      <c r="E15" s="84" t="s">
        <v>47</v>
      </c>
      <c r="F15" s="85" t="s">
        <v>6</v>
      </c>
      <c r="G15" s="22">
        <v>6.4</v>
      </c>
      <c r="H15" s="95">
        <v>320.16000000000003</v>
      </c>
      <c r="I15" s="205">
        <f>H15+H15*$J$7</f>
        <v>399.71976000000006</v>
      </c>
      <c r="J15" s="213">
        <f>I15*G15</f>
        <v>2558.2064640000008</v>
      </c>
      <c r="K15" s="224">
        <v>6.4</v>
      </c>
      <c r="L15" s="219">
        <f>K15*I15</f>
        <v>2558.2064640000008</v>
      </c>
      <c r="M15" s="238">
        <f>L15/J15*100</f>
        <v>100</v>
      </c>
      <c r="N15" s="222">
        <f>G15-K15</f>
        <v>0</v>
      </c>
      <c r="O15" s="219">
        <f>N15*I15</f>
        <v>0</v>
      </c>
      <c r="P15" s="235">
        <f>O15/J15*100</f>
        <v>0</v>
      </c>
      <c r="Q15" s="225">
        <f>J15-L15-O15</f>
        <v>0</v>
      </c>
    </row>
    <row r="16" spans="1:17" ht="19.5" customHeight="1">
      <c r="B16" s="5" t="s">
        <v>10</v>
      </c>
      <c r="C16" s="21">
        <v>93210</v>
      </c>
      <c r="D16" s="43" t="s">
        <v>60</v>
      </c>
      <c r="E16" s="84" t="s">
        <v>48</v>
      </c>
      <c r="F16" s="206" t="s">
        <v>6</v>
      </c>
      <c r="G16" s="22">
        <v>20</v>
      </c>
      <c r="H16" s="95">
        <v>378</v>
      </c>
      <c r="I16" s="205">
        <f t="shared" ref="I16:I21" si="1">H16+H16*$J$7</f>
        <v>471.93299999999999</v>
      </c>
      <c r="J16" s="213">
        <f t="shared" ref="J16:J21" si="2">I16*G16</f>
        <v>9438.66</v>
      </c>
      <c r="K16" s="224">
        <v>20</v>
      </c>
      <c r="L16" s="219">
        <f t="shared" ref="L16:L77" si="3">K16*I16</f>
        <v>9438.66</v>
      </c>
      <c r="M16" s="238">
        <f t="shared" ref="M16:M77" si="4">L16/J16*100</f>
        <v>100</v>
      </c>
      <c r="N16" s="222">
        <f t="shared" ref="N16:N77" si="5">G16-K16</f>
        <v>0</v>
      </c>
      <c r="O16" s="219">
        <f t="shared" ref="O16:O77" si="6">N16*I16</f>
        <v>0</v>
      </c>
      <c r="P16" s="235">
        <f t="shared" ref="P16:P77" si="7">O16/J16*100</f>
        <v>0</v>
      </c>
      <c r="Q16" s="225">
        <f t="shared" ref="Q16:Q79" si="8">J16-L16-O16</f>
        <v>0</v>
      </c>
    </row>
    <row r="17" spans="2:17" ht="19.5" customHeight="1">
      <c r="B17" s="5" t="s">
        <v>49</v>
      </c>
      <c r="C17" s="21" t="s">
        <v>251</v>
      </c>
      <c r="D17" s="43" t="s">
        <v>60</v>
      </c>
      <c r="E17" s="14" t="s">
        <v>1</v>
      </c>
      <c r="F17" s="13" t="s">
        <v>6</v>
      </c>
      <c r="G17" s="22">
        <v>972.34</v>
      </c>
      <c r="H17" s="95">
        <v>4.7</v>
      </c>
      <c r="I17" s="205">
        <f t="shared" si="1"/>
        <v>5.8679500000000004</v>
      </c>
      <c r="J17" s="213">
        <f t="shared" si="2"/>
        <v>5705.6425030000009</v>
      </c>
      <c r="K17" s="224">
        <v>972.34</v>
      </c>
      <c r="L17" s="219">
        <f t="shared" si="3"/>
        <v>5705.6425030000009</v>
      </c>
      <c r="M17" s="238">
        <f t="shared" si="4"/>
        <v>100</v>
      </c>
      <c r="N17" s="222">
        <f t="shared" si="5"/>
        <v>0</v>
      </c>
      <c r="O17" s="219">
        <f t="shared" si="6"/>
        <v>0</v>
      </c>
      <c r="P17" s="235">
        <f t="shared" si="7"/>
        <v>0</v>
      </c>
      <c r="Q17" s="225">
        <f t="shared" si="8"/>
        <v>0</v>
      </c>
    </row>
    <row r="18" spans="2:17" ht="19.5" customHeight="1">
      <c r="B18" s="5" t="s">
        <v>59</v>
      </c>
      <c r="C18" s="201" t="s">
        <v>398</v>
      </c>
      <c r="D18" s="202" t="s">
        <v>126</v>
      </c>
      <c r="E18" s="14" t="s">
        <v>58</v>
      </c>
      <c r="F18" s="85" t="s">
        <v>3</v>
      </c>
      <c r="G18" s="22">
        <v>1</v>
      </c>
      <c r="H18" s="95">
        <v>1585</v>
      </c>
      <c r="I18" s="205">
        <f t="shared" si="1"/>
        <v>1978.8724999999999</v>
      </c>
      <c r="J18" s="213">
        <f t="shared" si="2"/>
        <v>1978.8724999999999</v>
      </c>
      <c r="K18" s="224">
        <v>1</v>
      </c>
      <c r="L18" s="219">
        <f t="shared" si="3"/>
        <v>1978.8724999999999</v>
      </c>
      <c r="M18" s="238">
        <f t="shared" si="4"/>
        <v>100</v>
      </c>
      <c r="N18" s="222">
        <f t="shared" si="5"/>
        <v>0</v>
      </c>
      <c r="O18" s="219">
        <f t="shared" si="6"/>
        <v>0</v>
      </c>
      <c r="P18" s="235">
        <f t="shared" si="7"/>
        <v>0</v>
      </c>
      <c r="Q18" s="225">
        <f t="shared" si="8"/>
        <v>0</v>
      </c>
    </row>
    <row r="19" spans="2:17" ht="19.5" customHeight="1">
      <c r="B19" s="5" t="s">
        <v>122</v>
      </c>
      <c r="C19" s="5" t="s">
        <v>125</v>
      </c>
      <c r="D19" s="43" t="s">
        <v>126</v>
      </c>
      <c r="E19" s="59" t="s">
        <v>127</v>
      </c>
      <c r="F19" s="43" t="s">
        <v>3</v>
      </c>
      <c r="G19" s="22">
        <v>1</v>
      </c>
      <c r="H19" s="95">
        <v>899</v>
      </c>
      <c r="I19" s="205">
        <f t="shared" si="1"/>
        <v>1122.4014999999999</v>
      </c>
      <c r="J19" s="213">
        <f t="shared" si="2"/>
        <v>1122.4014999999999</v>
      </c>
      <c r="K19" s="224">
        <v>1</v>
      </c>
      <c r="L19" s="219">
        <f t="shared" si="3"/>
        <v>1122.4014999999999</v>
      </c>
      <c r="M19" s="238">
        <f t="shared" si="4"/>
        <v>100</v>
      </c>
      <c r="N19" s="222">
        <f t="shared" si="5"/>
        <v>0</v>
      </c>
      <c r="O19" s="219">
        <f t="shared" si="6"/>
        <v>0</v>
      </c>
      <c r="P19" s="235">
        <f t="shared" si="7"/>
        <v>0</v>
      </c>
      <c r="Q19" s="225">
        <f t="shared" si="8"/>
        <v>0</v>
      </c>
    </row>
    <row r="20" spans="2:17" ht="19.5" customHeight="1">
      <c r="B20" s="5" t="s">
        <v>123</v>
      </c>
      <c r="C20" s="5" t="s">
        <v>128</v>
      </c>
      <c r="D20" s="43" t="s">
        <v>126</v>
      </c>
      <c r="E20" s="74" t="s">
        <v>129</v>
      </c>
      <c r="F20" s="57" t="s">
        <v>3</v>
      </c>
      <c r="G20" s="22">
        <v>1</v>
      </c>
      <c r="H20" s="95">
        <v>206</v>
      </c>
      <c r="I20" s="205">
        <f t="shared" si="1"/>
        <v>257.19100000000003</v>
      </c>
      <c r="J20" s="213">
        <f t="shared" si="2"/>
        <v>257.19100000000003</v>
      </c>
      <c r="K20" s="224">
        <v>1</v>
      </c>
      <c r="L20" s="219">
        <f t="shared" si="3"/>
        <v>257.19100000000003</v>
      </c>
      <c r="M20" s="238">
        <f t="shared" si="4"/>
        <v>100</v>
      </c>
      <c r="N20" s="222">
        <f t="shared" si="5"/>
        <v>0</v>
      </c>
      <c r="O20" s="219">
        <f t="shared" si="6"/>
        <v>0</v>
      </c>
      <c r="P20" s="235">
        <f t="shared" si="7"/>
        <v>0</v>
      </c>
      <c r="Q20" s="225">
        <f t="shared" si="8"/>
        <v>0</v>
      </c>
    </row>
    <row r="21" spans="2:17" ht="19.5" customHeight="1">
      <c r="B21" s="5" t="s">
        <v>124</v>
      </c>
      <c r="C21" s="5" t="s">
        <v>397</v>
      </c>
      <c r="D21" s="43" t="s">
        <v>126</v>
      </c>
      <c r="E21" s="34" t="s">
        <v>290</v>
      </c>
      <c r="F21" s="43" t="s">
        <v>2</v>
      </c>
      <c r="G21" s="22">
        <v>5</v>
      </c>
      <c r="H21" s="95">
        <v>249.15</v>
      </c>
      <c r="I21" s="205">
        <f t="shared" si="1"/>
        <v>311.06377500000002</v>
      </c>
      <c r="J21" s="213">
        <f t="shared" si="2"/>
        <v>1555.3188750000002</v>
      </c>
      <c r="K21" s="224">
        <v>5</v>
      </c>
      <c r="L21" s="219">
        <f t="shared" si="3"/>
        <v>1555.3188750000002</v>
      </c>
      <c r="M21" s="238">
        <f t="shared" si="4"/>
        <v>100</v>
      </c>
      <c r="N21" s="222">
        <f t="shared" si="5"/>
        <v>0</v>
      </c>
      <c r="O21" s="219">
        <f t="shared" si="6"/>
        <v>0</v>
      </c>
      <c r="P21" s="235">
        <f t="shared" si="7"/>
        <v>0</v>
      </c>
      <c r="Q21" s="225">
        <f t="shared" si="8"/>
        <v>0</v>
      </c>
    </row>
    <row r="22" spans="2:17" ht="19.5" customHeight="1">
      <c r="B22" s="101"/>
      <c r="C22" s="102"/>
      <c r="D22" s="102"/>
      <c r="E22" s="102"/>
      <c r="F22" s="102"/>
      <c r="G22" s="102"/>
      <c r="H22" s="103" t="s">
        <v>396</v>
      </c>
      <c r="I22" s="110"/>
      <c r="J22" s="214">
        <f>SUM(J15:J21)</f>
        <v>22616.292842000003</v>
      </c>
      <c r="K22" s="224"/>
      <c r="L22" s="219"/>
      <c r="M22" s="238"/>
      <c r="N22" s="222"/>
      <c r="O22" s="219"/>
      <c r="P22" s="235"/>
      <c r="Q22" s="225"/>
    </row>
    <row r="23" spans="2:17" ht="19.5" customHeight="1">
      <c r="B23" s="1"/>
      <c r="C23" s="1"/>
      <c r="D23" s="1"/>
      <c r="E23" s="86"/>
      <c r="F23" s="87"/>
      <c r="G23" s="116"/>
      <c r="H23" s="111"/>
      <c r="I23" s="111"/>
      <c r="J23" s="257"/>
      <c r="K23" s="217"/>
      <c r="L23" s="258"/>
      <c r="M23" s="259"/>
      <c r="N23" s="260"/>
      <c r="O23" s="258"/>
      <c r="P23" s="261"/>
      <c r="Q23" s="225">
        <f t="shared" si="8"/>
        <v>0</v>
      </c>
    </row>
    <row r="24" spans="2:17" ht="19.5" customHeight="1">
      <c r="B24" s="56" t="s">
        <v>395</v>
      </c>
      <c r="C24" s="44"/>
      <c r="D24" s="44"/>
      <c r="E24" s="45" t="s">
        <v>105</v>
      </c>
      <c r="F24" s="45"/>
      <c r="G24" s="83"/>
      <c r="H24" s="83"/>
      <c r="I24" s="46"/>
      <c r="J24" s="212">
        <f>J29</f>
        <v>28880.807517649999</v>
      </c>
      <c r="K24" s="244"/>
      <c r="L24" s="245">
        <f t="shared" ref="L24" si="9">SUM(L25:L28)</f>
        <v>28880.807517649999</v>
      </c>
      <c r="M24" s="246"/>
      <c r="N24" s="247"/>
      <c r="O24" s="245">
        <f>SUM(O25:O28)</f>
        <v>0</v>
      </c>
      <c r="P24" s="248"/>
      <c r="Q24" s="225"/>
    </row>
    <row r="25" spans="2:17" s="23" customFormat="1" ht="25.5">
      <c r="B25" s="5" t="s">
        <v>11</v>
      </c>
      <c r="C25" s="5">
        <v>55835</v>
      </c>
      <c r="D25" s="43" t="s">
        <v>60</v>
      </c>
      <c r="E25" s="30" t="s">
        <v>132</v>
      </c>
      <c r="F25" s="31" t="s">
        <v>45</v>
      </c>
      <c r="G25" s="22">
        <v>334.12</v>
      </c>
      <c r="H25" s="95">
        <v>49</v>
      </c>
      <c r="I25" s="205">
        <f>H25+H25*$J$7</f>
        <v>61.176500000000004</v>
      </c>
      <c r="J25" s="213">
        <f>I25*G25</f>
        <v>20440.29218</v>
      </c>
      <c r="K25" s="227">
        <v>334.12</v>
      </c>
      <c r="L25" s="219">
        <f t="shared" si="3"/>
        <v>20440.29218</v>
      </c>
      <c r="M25" s="238">
        <f t="shared" si="4"/>
        <v>100</v>
      </c>
      <c r="N25" s="222">
        <f t="shared" si="5"/>
        <v>0</v>
      </c>
      <c r="O25" s="219">
        <f t="shared" si="6"/>
        <v>0</v>
      </c>
      <c r="P25" s="235">
        <f t="shared" si="7"/>
        <v>0</v>
      </c>
      <c r="Q25" s="225">
        <f t="shared" si="8"/>
        <v>0</v>
      </c>
    </row>
    <row r="26" spans="2:17" s="23" customFormat="1" ht="19.5" customHeight="1">
      <c r="B26" s="5" t="s">
        <v>12</v>
      </c>
      <c r="C26" s="21">
        <v>93358</v>
      </c>
      <c r="D26" s="43" t="s">
        <v>60</v>
      </c>
      <c r="E26" s="30" t="s">
        <v>634</v>
      </c>
      <c r="F26" s="31" t="s">
        <v>45</v>
      </c>
      <c r="G26" s="22">
        <v>83.22</v>
      </c>
      <c r="H26" s="95">
        <v>53.04</v>
      </c>
      <c r="I26" s="205">
        <f t="shared" ref="I26:I28" si="10">H26+H26*$J$7</f>
        <v>66.220439999999996</v>
      </c>
      <c r="J26" s="213">
        <f t="shared" ref="J26:J28" si="11">I26*G26</f>
        <v>5510.8650167999995</v>
      </c>
      <c r="K26" s="227">
        <v>83.22</v>
      </c>
      <c r="L26" s="219">
        <f t="shared" si="3"/>
        <v>5510.8650167999995</v>
      </c>
      <c r="M26" s="238">
        <f t="shared" si="4"/>
        <v>100</v>
      </c>
      <c r="N26" s="222">
        <f t="shared" si="5"/>
        <v>0</v>
      </c>
      <c r="O26" s="219">
        <f t="shared" si="6"/>
        <v>0</v>
      </c>
      <c r="P26" s="235">
        <f t="shared" si="7"/>
        <v>0</v>
      </c>
      <c r="Q26" s="225">
        <f t="shared" si="8"/>
        <v>0</v>
      </c>
    </row>
    <row r="27" spans="2:17" s="23" customFormat="1" ht="19.5" customHeight="1">
      <c r="B27" s="5" t="s">
        <v>13</v>
      </c>
      <c r="C27" s="21">
        <v>94098</v>
      </c>
      <c r="D27" s="43" t="s">
        <v>60</v>
      </c>
      <c r="E27" s="30" t="s">
        <v>130</v>
      </c>
      <c r="F27" s="31" t="s">
        <v>6</v>
      </c>
      <c r="G27" s="22">
        <v>160.83000000000001</v>
      </c>
      <c r="H27" s="95">
        <v>4.75</v>
      </c>
      <c r="I27" s="205">
        <f t="shared" si="10"/>
        <v>5.9303749999999997</v>
      </c>
      <c r="J27" s="213">
        <f t="shared" si="11"/>
        <v>953.78221125000005</v>
      </c>
      <c r="K27" s="227">
        <v>160.83000000000001</v>
      </c>
      <c r="L27" s="219">
        <f t="shared" si="3"/>
        <v>953.78221125000005</v>
      </c>
      <c r="M27" s="238">
        <f t="shared" si="4"/>
        <v>100</v>
      </c>
      <c r="N27" s="222">
        <f t="shared" si="5"/>
        <v>0</v>
      </c>
      <c r="O27" s="219">
        <f t="shared" si="6"/>
        <v>0</v>
      </c>
      <c r="P27" s="235">
        <f t="shared" si="7"/>
        <v>0</v>
      </c>
      <c r="Q27" s="225">
        <f t="shared" si="8"/>
        <v>0</v>
      </c>
    </row>
    <row r="28" spans="2:17" s="23" customFormat="1" ht="19.5" customHeight="1">
      <c r="B28" s="5" t="s">
        <v>50</v>
      </c>
      <c r="C28" s="21">
        <v>96995</v>
      </c>
      <c r="D28" s="43" t="s">
        <v>60</v>
      </c>
      <c r="E28" s="30" t="s">
        <v>131</v>
      </c>
      <c r="F28" s="31" t="s">
        <v>45</v>
      </c>
      <c r="G28" s="22">
        <v>49.21</v>
      </c>
      <c r="H28" s="95">
        <v>32.159999999999997</v>
      </c>
      <c r="I28" s="205">
        <f t="shared" si="10"/>
        <v>40.151759999999996</v>
      </c>
      <c r="J28" s="213">
        <f t="shared" si="11"/>
        <v>1975.8681095999998</v>
      </c>
      <c r="K28" s="228">
        <v>49.21</v>
      </c>
      <c r="L28" s="219">
        <f t="shared" si="3"/>
        <v>1975.8681095999998</v>
      </c>
      <c r="M28" s="238">
        <f t="shared" si="4"/>
        <v>100</v>
      </c>
      <c r="N28" s="222">
        <f t="shared" si="5"/>
        <v>0</v>
      </c>
      <c r="O28" s="219">
        <f t="shared" si="6"/>
        <v>0</v>
      </c>
      <c r="P28" s="235">
        <f t="shared" si="7"/>
        <v>0</v>
      </c>
      <c r="Q28" s="225">
        <f t="shared" si="8"/>
        <v>0</v>
      </c>
    </row>
    <row r="29" spans="2:17" ht="19.5" customHeight="1">
      <c r="B29" s="101"/>
      <c r="C29" s="102"/>
      <c r="D29" s="102"/>
      <c r="E29" s="102"/>
      <c r="F29" s="102"/>
      <c r="G29" s="102"/>
      <c r="H29" s="103" t="s">
        <v>396</v>
      </c>
      <c r="I29" s="110"/>
      <c r="J29" s="214">
        <f>SUM(J25:J28)</f>
        <v>28880.807517649999</v>
      </c>
      <c r="K29" s="224"/>
      <c r="L29" s="219"/>
      <c r="M29" s="238"/>
      <c r="N29" s="222"/>
      <c r="O29" s="219"/>
      <c r="P29" s="235"/>
      <c r="Q29" s="225"/>
    </row>
    <row r="30" spans="2:17" ht="19.5" customHeight="1">
      <c r="B30" s="1"/>
      <c r="C30" s="1"/>
      <c r="D30" s="1"/>
      <c r="E30" s="86"/>
      <c r="F30" s="87"/>
      <c r="G30" s="116"/>
      <c r="H30" s="111"/>
      <c r="I30" s="111"/>
      <c r="J30" s="19"/>
      <c r="K30" s="217"/>
      <c r="L30" s="258"/>
      <c r="M30" s="259"/>
      <c r="N30" s="260"/>
      <c r="O30" s="258"/>
      <c r="P30" s="261"/>
      <c r="Q30" s="225">
        <f t="shared" si="8"/>
        <v>0</v>
      </c>
    </row>
    <row r="31" spans="2:17" ht="19.5" customHeight="1">
      <c r="B31" s="56" t="s">
        <v>506</v>
      </c>
      <c r="C31" s="44"/>
      <c r="D31" s="44"/>
      <c r="E31" s="45" t="s">
        <v>120</v>
      </c>
      <c r="F31" s="45"/>
      <c r="G31" s="83"/>
      <c r="H31" s="83"/>
      <c r="I31" s="46"/>
      <c r="J31" s="212">
        <f>J54</f>
        <v>117415.38588065002</v>
      </c>
      <c r="K31" s="244"/>
      <c r="L31" s="245">
        <f t="shared" ref="L31" si="12">SUM(L33:L53)</f>
        <v>102536.61535645001</v>
      </c>
      <c r="M31" s="246"/>
      <c r="N31" s="247"/>
      <c r="O31" s="245">
        <f>SUM(O33:O53)</f>
        <v>14878.770524199997</v>
      </c>
      <c r="P31" s="248"/>
      <c r="Q31" s="225">
        <f>O31+L31</f>
        <v>117415.38588065001</v>
      </c>
    </row>
    <row r="32" spans="2:17" ht="19.5" customHeight="1">
      <c r="B32" s="52" t="s">
        <v>14</v>
      </c>
      <c r="C32" s="52"/>
      <c r="D32" s="52"/>
      <c r="E32" s="64" t="s">
        <v>133</v>
      </c>
      <c r="F32" s="59"/>
      <c r="G32" s="22">
        <v>0</v>
      </c>
      <c r="H32" s="95"/>
      <c r="I32" s="117"/>
      <c r="J32" s="213"/>
      <c r="K32" s="224"/>
      <c r="L32" s="219"/>
      <c r="M32" s="238"/>
      <c r="N32" s="222"/>
      <c r="O32" s="219"/>
      <c r="P32" s="235"/>
      <c r="Q32" s="225">
        <f t="shared" si="8"/>
        <v>0</v>
      </c>
    </row>
    <row r="33" spans="2:17" ht="19.5" customHeight="1">
      <c r="B33" s="5" t="s">
        <v>399</v>
      </c>
      <c r="C33" s="21" t="s">
        <v>238</v>
      </c>
      <c r="D33" s="43" t="s">
        <v>60</v>
      </c>
      <c r="E33" s="30" t="s">
        <v>134</v>
      </c>
      <c r="F33" s="31" t="s">
        <v>2</v>
      </c>
      <c r="G33" s="22">
        <v>392</v>
      </c>
      <c r="H33" s="95">
        <v>42.5</v>
      </c>
      <c r="I33" s="205">
        <f>H33+H33*$J$7</f>
        <v>53.061250000000001</v>
      </c>
      <c r="J33" s="213">
        <f>I33*G33</f>
        <v>20800.010000000002</v>
      </c>
      <c r="K33" s="224">
        <v>392</v>
      </c>
      <c r="L33" s="219">
        <f t="shared" si="3"/>
        <v>20800.010000000002</v>
      </c>
      <c r="M33" s="238">
        <f t="shared" si="4"/>
        <v>100</v>
      </c>
      <c r="N33" s="222">
        <f t="shared" si="5"/>
        <v>0</v>
      </c>
      <c r="O33" s="219">
        <f t="shared" si="6"/>
        <v>0</v>
      </c>
      <c r="P33" s="235">
        <f t="shared" si="7"/>
        <v>0</v>
      </c>
      <c r="Q33" s="225">
        <f t="shared" si="8"/>
        <v>0</v>
      </c>
    </row>
    <row r="34" spans="2:17" ht="19.5" customHeight="1">
      <c r="B34" s="5" t="s">
        <v>400</v>
      </c>
      <c r="C34" s="21">
        <v>95240</v>
      </c>
      <c r="D34" s="43" t="s">
        <v>60</v>
      </c>
      <c r="E34" s="30" t="s">
        <v>135</v>
      </c>
      <c r="F34" s="43" t="s">
        <v>6</v>
      </c>
      <c r="G34" s="22">
        <v>55.02</v>
      </c>
      <c r="H34" s="95">
        <v>17.53</v>
      </c>
      <c r="I34" s="205">
        <f t="shared" ref="I34:I53" si="13">H34+H34*$J$7</f>
        <v>21.886205</v>
      </c>
      <c r="J34" s="213">
        <f t="shared" ref="J34:J53" si="14">I34*G34</f>
        <v>1204.1789991000001</v>
      </c>
      <c r="K34" s="224">
        <v>55.02</v>
      </c>
      <c r="L34" s="219">
        <f t="shared" si="3"/>
        <v>1204.1789991000001</v>
      </c>
      <c r="M34" s="238">
        <f t="shared" si="4"/>
        <v>100</v>
      </c>
      <c r="N34" s="222">
        <f t="shared" si="5"/>
        <v>0</v>
      </c>
      <c r="O34" s="219">
        <f t="shared" si="6"/>
        <v>0</v>
      </c>
      <c r="P34" s="235">
        <f t="shared" si="7"/>
        <v>0</v>
      </c>
      <c r="Q34" s="225">
        <f t="shared" si="8"/>
        <v>0</v>
      </c>
    </row>
    <row r="35" spans="2:17" ht="19.5" customHeight="1">
      <c r="B35" s="5" t="s">
        <v>401</v>
      </c>
      <c r="C35" s="21">
        <v>92418</v>
      </c>
      <c r="D35" s="43" t="s">
        <v>60</v>
      </c>
      <c r="E35" s="30" t="s">
        <v>622</v>
      </c>
      <c r="F35" s="43" t="s">
        <v>6</v>
      </c>
      <c r="G35" s="22">
        <v>146.94999999999999</v>
      </c>
      <c r="H35" s="95">
        <v>59.03</v>
      </c>
      <c r="I35" s="205">
        <f t="shared" si="13"/>
        <v>73.698954999999998</v>
      </c>
      <c r="J35" s="213">
        <f t="shared" si="14"/>
        <v>10830.061437249999</v>
      </c>
      <c r="K35" s="224">
        <v>146.94999999999999</v>
      </c>
      <c r="L35" s="219">
        <f t="shared" si="3"/>
        <v>10830.061437249999</v>
      </c>
      <c r="M35" s="238">
        <f t="shared" si="4"/>
        <v>100</v>
      </c>
      <c r="N35" s="222">
        <f t="shared" si="5"/>
        <v>0</v>
      </c>
      <c r="O35" s="219">
        <f t="shared" si="6"/>
        <v>0</v>
      </c>
      <c r="P35" s="235">
        <f t="shared" si="7"/>
        <v>0</v>
      </c>
      <c r="Q35" s="225">
        <f t="shared" si="8"/>
        <v>0</v>
      </c>
    </row>
    <row r="36" spans="2:17" ht="19.5" customHeight="1">
      <c r="B36" s="5" t="s">
        <v>402</v>
      </c>
      <c r="C36" s="21">
        <v>92916</v>
      </c>
      <c r="D36" s="43" t="s">
        <v>60</v>
      </c>
      <c r="E36" s="125" t="s">
        <v>616</v>
      </c>
      <c r="F36" s="43" t="s">
        <v>136</v>
      </c>
      <c r="G36" s="22">
        <v>6.55</v>
      </c>
      <c r="H36" s="95">
        <v>10.68</v>
      </c>
      <c r="I36" s="205">
        <f t="shared" si="13"/>
        <v>13.33398</v>
      </c>
      <c r="J36" s="213">
        <f t="shared" si="14"/>
        <v>87.337569000000002</v>
      </c>
      <c r="K36" s="229">
        <v>6.55</v>
      </c>
      <c r="L36" s="219">
        <f t="shared" si="3"/>
        <v>87.337569000000002</v>
      </c>
      <c r="M36" s="238">
        <f t="shared" si="4"/>
        <v>100</v>
      </c>
      <c r="N36" s="222">
        <f t="shared" si="5"/>
        <v>0</v>
      </c>
      <c r="O36" s="219">
        <f t="shared" si="6"/>
        <v>0</v>
      </c>
      <c r="P36" s="235">
        <f t="shared" si="7"/>
        <v>0</v>
      </c>
      <c r="Q36" s="225">
        <f t="shared" si="8"/>
        <v>0</v>
      </c>
    </row>
    <row r="37" spans="2:17" ht="19.5" customHeight="1">
      <c r="B37" s="5" t="s">
        <v>403</v>
      </c>
      <c r="C37" s="124">
        <v>92917</v>
      </c>
      <c r="D37" s="124" t="s">
        <v>60</v>
      </c>
      <c r="E37" s="125" t="s">
        <v>614</v>
      </c>
      <c r="F37" s="43" t="s">
        <v>136</v>
      </c>
      <c r="G37" s="22">
        <v>32.450000000000003</v>
      </c>
      <c r="H37" s="95">
        <v>10.64</v>
      </c>
      <c r="I37" s="205">
        <f t="shared" si="13"/>
        <v>13.284040000000001</v>
      </c>
      <c r="J37" s="213">
        <f t="shared" si="14"/>
        <v>431.06709800000004</v>
      </c>
      <c r="K37" s="224">
        <v>32.450000000000003</v>
      </c>
      <c r="L37" s="219">
        <f t="shared" si="3"/>
        <v>431.06709800000004</v>
      </c>
      <c r="M37" s="238">
        <f t="shared" si="4"/>
        <v>100</v>
      </c>
      <c r="N37" s="222">
        <f t="shared" si="5"/>
        <v>0</v>
      </c>
      <c r="O37" s="219">
        <f t="shared" si="6"/>
        <v>0</v>
      </c>
      <c r="P37" s="235">
        <f t="shared" si="7"/>
        <v>0</v>
      </c>
      <c r="Q37" s="225">
        <f t="shared" si="8"/>
        <v>0</v>
      </c>
    </row>
    <row r="38" spans="2:17" ht="19.5" customHeight="1">
      <c r="B38" s="5" t="s">
        <v>404</v>
      </c>
      <c r="C38" s="124">
        <v>92919</v>
      </c>
      <c r="D38" s="124" t="s">
        <v>60</v>
      </c>
      <c r="E38" s="125" t="s">
        <v>615</v>
      </c>
      <c r="F38" s="43" t="s">
        <v>136</v>
      </c>
      <c r="G38" s="22">
        <v>270.18</v>
      </c>
      <c r="H38" s="95">
        <v>8.75</v>
      </c>
      <c r="I38" s="205">
        <f t="shared" si="13"/>
        <v>10.924375</v>
      </c>
      <c r="J38" s="213">
        <f t="shared" si="14"/>
        <v>2951.5476374999998</v>
      </c>
      <c r="K38" s="224">
        <v>270.18</v>
      </c>
      <c r="L38" s="219">
        <f t="shared" si="3"/>
        <v>2951.5476374999998</v>
      </c>
      <c r="M38" s="238">
        <f t="shared" si="4"/>
        <v>100</v>
      </c>
      <c r="N38" s="222">
        <f t="shared" si="5"/>
        <v>0</v>
      </c>
      <c r="O38" s="219">
        <f t="shared" si="6"/>
        <v>0</v>
      </c>
      <c r="P38" s="235">
        <f t="shared" si="7"/>
        <v>0</v>
      </c>
      <c r="Q38" s="225">
        <f t="shared" si="8"/>
        <v>0</v>
      </c>
    </row>
    <row r="39" spans="2:17" ht="19.5" customHeight="1">
      <c r="B39" s="5" t="s">
        <v>619</v>
      </c>
      <c r="C39" s="21">
        <v>92921</v>
      </c>
      <c r="D39" s="124" t="s">
        <v>60</v>
      </c>
      <c r="E39" s="125" t="s">
        <v>617</v>
      </c>
      <c r="F39" s="43" t="s">
        <v>136</v>
      </c>
      <c r="G39" s="22">
        <v>32.729999999999997</v>
      </c>
      <c r="H39" s="95">
        <v>7.88</v>
      </c>
      <c r="I39" s="205">
        <f t="shared" si="13"/>
        <v>9.8381799999999995</v>
      </c>
      <c r="J39" s="213">
        <f t="shared" si="14"/>
        <v>322.00363139999996</v>
      </c>
      <c r="K39" s="224">
        <v>32.729999999999997</v>
      </c>
      <c r="L39" s="219">
        <f t="shared" si="3"/>
        <v>322.00363139999996</v>
      </c>
      <c r="M39" s="238">
        <f t="shared" si="4"/>
        <v>100</v>
      </c>
      <c r="N39" s="222">
        <f t="shared" si="5"/>
        <v>0</v>
      </c>
      <c r="O39" s="219">
        <f t="shared" si="6"/>
        <v>0</v>
      </c>
      <c r="P39" s="235">
        <f t="shared" si="7"/>
        <v>0</v>
      </c>
      <c r="Q39" s="225">
        <f t="shared" si="8"/>
        <v>0</v>
      </c>
    </row>
    <row r="40" spans="2:17" ht="19.5" customHeight="1">
      <c r="B40" s="5" t="s">
        <v>620</v>
      </c>
      <c r="C40" s="21">
        <v>92915</v>
      </c>
      <c r="D40" s="43" t="s">
        <v>60</v>
      </c>
      <c r="E40" s="30" t="s">
        <v>618</v>
      </c>
      <c r="F40" s="43" t="s">
        <v>136</v>
      </c>
      <c r="G40" s="22">
        <v>272.64</v>
      </c>
      <c r="H40" s="95">
        <v>11.95</v>
      </c>
      <c r="I40" s="205">
        <f t="shared" si="13"/>
        <v>14.919574999999998</v>
      </c>
      <c r="J40" s="213">
        <f t="shared" si="14"/>
        <v>4067.6729279999995</v>
      </c>
      <c r="K40" s="224">
        <v>272.64</v>
      </c>
      <c r="L40" s="219">
        <f t="shared" si="3"/>
        <v>4067.6729279999995</v>
      </c>
      <c r="M40" s="238">
        <f t="shared" si="4"/>
        <v>100</v>
      </c>
      <c r="N40" s="222">
        <f t="shared" si="5"/>
        <v>0</v>
      </c>
      <c r="O40" s="219">
        <f t="shared" si="6"/>
        <v>0</v>
      </c>
      <c r="P40" s="235">
        <f t="shared" si="7"/>
        <v>0</v>
      </c>
      <c r="Q40" s="225">
        <f t="shared" si="8"/>
        <v>0</v>
      </c>
    </row>
    <row r="41" spans="2:17" ht="19.5" customHeight="1">
      <c r="B41" s="5" t="s">
        <v>621</v>
      </c>
      <c r="C41" s="21">
        <v>92720</v>
      </c>
      <c r="D41" s="43" t="s">
        <v>60</v>
      </c>
      <c r="E41" s="30" t="s">
        <v>597</v>
      </c>
      <c r="F41" s="43" t="s">
        <v>45</v>
      </c>
      <c r="G41" s="22">
        <v>14.27</v>
      </c>
      <c r="H41" s="95">
        <v>336.76</v>
      </c>
      <c r="I41" s="205">
        <f t="shared" si="13"/>
        <v>420.44486000000001</v>
      </c>
      <c r="J41" s="213">
        <f t="shared" si="14"/>
        <v>5999.7481521999998</v>
      </c>
      <c r="K41" s="224">
        <v>14.27</v>
      </c>
      <c r="L41" s="219">
        <f t="shared" si="3"/>
        <v>5999.7481521999998</v>
      </c>
      <c r="M41" s="238">
        <f t="shared" si="4"/>
        <v>100</v>
      </c>
      <c r="N41" s="222">
        <f t="shared" si="5"/>
        <v>0</v>
      </c>
      <c r="O41" s="219">
        <f t="shared" si="6"/>
        <v>0</v>
      </c>
      <c r="P41" s="235">
        <f t="shared" si="7"/>
        <v>0</v>
      </c>
      <c r="Q41" s="225">
        <f t="shared" si="8"/>
        <v>0</v>
      </c>
    </row>
    <row r="42" spans="2:17" ht="19.5" customHeight="1">
      <c r="B42" s="52" t="s">
        <v>15</v>
      </c>
      <c r="C42" s="52"/>
      <c r="D42" s="52"/>
      <c r="E42" s="64" t="s">
        <v>137</v>
      </c>
      <c r="F42" s="59"/>
      <c r="G42" s="22">
        <v>0</v>
      </c>
      <c r="H42" s="95"/>
      <c r="I42" s="205"/>
      <c r="J42" s="213"/>
      <c r="K42" s="224"/>
      <c r="L42" s="219"/>
      <c r="M42" s="238"/>
      <c r="N42" s="222"/>
      <c r="O42" s="219"/>
      <c r="P42" s="235"/>
      <c r="Q42" s="225">
        <f t="shared" si="8"/>
        <v>0</v>
      </c>
    </row>
    <row r="43" spans="2:17" ht="19.5" customHeight="1">
      <c r="B43" s="5" t="s">
        <v>405</v>
      </c>
      <c r="C43" s="5">
        <v>92418</v>
      </c>
      <c r="D43" s="43" t="s">
        <v>60</v>
      </c>
      <c r="E43" s="30" t="s">
        <v>622</v>
      </c>
      <c r="F43" s="43" t="s">
        <v>6</v>
      </c>
      <c r="G43" s="22">
        <v>401.89</v>
      </c>
      <c r="H43" s="95">
        <v>59.03</v>
      </c>
      <c r="I43" s="205">
        <f t="shared" si="13"/>
        <v>73.698954999999998</v>
      </c>
      <c r="J43" s="213">
        <f t="shared" si="14"/>
        <v>29618.873024949997</v>
      </c>
      <c r="K43" s="224">
        <v>401.89</v>
      </c>
      <c r="L43" s="219">
        <f t="shared" si="3"/>
        <v>29618.873024949997</v>
      </c>
      <c r="M43" s="238">
        <f t="shared" si="4"/>
        <v>100</v>
      </c>
      <c r="N43" s="222">
        <f t="shared" si="5"/>
        <v>0</v>
      </c>
      <c r="O43" s="219">
        <f t="shared" si="6"/>
        <v>0</v>
      </c>
      <c r="P43" s="235">
        <f t="shared" si="7"/>
        <v>0</v>
      </c>
      <c r="Q43" s="225">
        <f t="shared" si="8"/>
        <v>0</v>
      </c>
    </row>
    <row r="44" spans="2:17" ht="19.5" customHeight="1">
      <c r="B44" s="5" t="s">
        <v>406</v>
      </c>
      <c r="C44" s="5">
        <v>92777</v>
      </c>
      <c r="D44" s="43" t="s">
        <v>60</v>
      </c>
      <c r="E44" s="125" t="s">
        <v>614</v>
      </c>
      <c r="F44" s="43" t="s">
        <v>136</v>
      </c>
      <c r="G44" s="22">
        <v>705.27</v>
      </c>
      <c r="H44" s="95">
        <v>11.25</v>
      </c>
      <c r="I44" s="205">
        <f t="shared" si="13"/>
        <v>14.045624999999999</v>
      </c>
      <c r="J44" s="213">
        <f t="shared" si="14"/>
        <v>9905.9579437499997</v>
      </c>
      <c r="K44" s="224">
        <v>705.27</v>
      </c>
      <c r="L44" s="219">
        <f t="shared" si="3"/>
        <v>9905.9579437499997</v>
      </c>
      <c r="M44" s="238">
        <f t="shared" si="4"/>
        <v>100</v>
      </c>
      <c r="N44" s="222">
        <f t="shared" si="5"/>
        <v>0</v>
      </c>
      <c r="O44" s="219">
        <f t="shared" si="6"/>
        <v>0</v>
      </c>
      <c r="P44" s="235">
        <f t="shared" si="7"/>
        <v>0</v>
      </c>
      <c r="Q44" s="225">
        <f t="shared" si="8"/>
        <v>0</v>
      </c>
    </row>
    <row r="45" spans="2:17" ht="19.5" customHeight="1">
      <c r="B45" s="5" t="s">
        <v>407</v>
      </c>
      <c r="C45" s="5">
        <v>92778</v>
      </c>
      <c r="D45" s="43" t="s">
        <v>60</v>
      </c>
      <c r="E45" s="125" t="s">
        <v>615</v>
      </c>
      <c r="F45" s="43" t="s">
        <v>136</v>
      </c>
      <c r="G45" s="22">
        <v>100.09</v>
      </c>
      <c r="H45" s="95">
        <v>9.19</v>
      </c>
      <c r="I45" s="205">
        <f t="shared" si="13"/>
        <v>11.473714999999999</v>
      </c>
      <c r="J45" s="213">
        <f t="shared" si="14"/>
        <v>1148.4041343499998</v>
      </c>
      <c r="K45" s="224">
        <v>100.09</v>
      </c>
      <c r="L45" s="219">
        <f t="shared" si="3"/>
        <v>1148.4041343499998</v>
      </c>
      <c r="M45" s="238">
        <f t="shared" si="4"/>
        <v>100</v>
      </c>
      <c r="N45" s="222">
        <f t="shared" si="5"/>
        <v>0</v>
      </c>
      <c r="O45" s="219">
        <f t="shared" si="6"/>
        <v>0</v>
      </c>
      <c r="P45" s="235">
        <f t="shared" si="7"/>
        <v>0</v>
      </c>
      <c r="Q45" s="225">
        <f t="shared" si="8"/>
        <v>0</v>
      </c>
    </row>
    <row r="46" spans="2:17" ht="19.5" customHeight="1">
      <c r="B46" s="5" t="s">
        <v>408</v>
      </c>
      <c r="C46" s="5">
        <v>92915</v>
      </c>
      <c r="D46" s="43" t="s">
        <v>60</v>
      </c>
      <c r="E46" s="30" t="s">
        <v>618</v>
      </c>
      <c r="F46" s="43" t="s">
        <v>136</v>
      </c>
      <c r="G46" s="22">
        <v>349.73</v>
      </c>
      <c r="H46" s="95">
        <v>11.95</v>
      </c>
      <c r="I46" s="205">
        <f t="shared" si="13"/>
        <v>14.919574999999998</v>
      </c>
      <c r="J46" s="213">
        <f t="shared" si="14"/>
        <v>5217.8229647499993</v>
      </c>
      <c r="K46" s="224">
        <v>349.73</v>
      </c>
      <c r="L46" s="219">
        <f t="shared" si="3"/>
        <v>5217.8229647499993</v>
      </c>
      <c r="M46" s="238">
        <f t="shared" si="4"/>
        <v>100</v>
      </c>
      <c r="N46" s="222">
        <f t="shared" si="5"/>
        <v>0</v>
      </c>
      <c r="O46" s="219">
        <f t="shared" si="6"/>
        <v>0</v>
      </c>
      <c r="P46" s="235">
        <f t="shared" si="7"/>
        <v>0</v>
      </c>
      <c r="Q46" s="225">
        <f t="shared" si="8"/>
        <v>0</v>
      </c>
    </row>
    <row r="47" spans="2:17" ht="19.5" customHeight="1">
      <c r="B47" s="5" t="s">
        <v>409</v>
      </c>
      <c r="C47" s="5">
        <v>92720</v>
      </c>
      <c r="D47" s="43" t="s">
        <v>60</v>
      </c>
      <c r="E47" s="30" t="s">
        <v>597</v>
      </c>
      <c r="F47" s="43" t="s">
        <v>45</v>
      </c>
      <c r="G47" s="22">
        <v>23.67</v>
      </c>
      <c r="H47" s="95">
        <v>336.76</v>
      </c>
      <c r="I47" s="205">
        <f t="shared" si="13"/>
        <v>420.44486000000001</v>
      </c>
      <c r="J47" s="213">
        <f t="shared" si="14"/>
        <v>9951.9298362000009</v>
      </c>
      <c r="K47" s="224">
        <v>23.67</v>
      </c>
      <c r="L47" s="219">
        <f t="shared" si="3"/>
        <v>9951.9298362000009</v>
      </c>
      <c r="M47" s="238">
        <f t="shared" si="4"/>
        <v>100</v>
      </c>
      <c r="N47" s="222">
        <f t="shared" si="5"/>
        <v>0</v>
      </c>
      <c r="O47" s="219">
        <f t="shared" si="6"/>
        <v>0</v>
      </c>
      <c r="P47" s="235">
        <f t="shared" si="7"/>
        <v>0</v>
      </c>
      <c r="Q47" s="225">
        <f t="shared" si="8"/>
        <v>0</v>
      </c>
    </row>
    <row r="48" spans="2:17" ht="19.5" customHeight="1">
      <c r="B48" s="52" t="s">
        <v>230</v>
      </c>
      <c r="C48" s="52"/>
      <c r="D48" s="52"/>
      <c r="E48" s="64" t="s">
        <v>387</v>
      </c>
      <c r="F48" s="59"/>
      <c r="G48" s="22">
        <v>0</v>
      </c>
      <c r="H48" s="95"/>
      <c r="I48" s="205"/>
      <c r="J48" s="213"/>
      <c r="K48" s="224"/>
      <c r="L48" s="219"/>
      <c r="M48" s="238"/>
      <c r="N48" s="222"/>
      <c r="O48" s="219"/>
      <c r="P48" s="235"/>
      <c r="Q48" s="225">
        <f t="shared" si="8"/>
        <v>0</v>
      </c>
    </row>
    <row r="49" spans="2:17" ht="19.5" customHeight="1">
      <c r="B49" s="5" t="s">
        <v>410</v>
      </c>
      <c r="C49" s="5">
        <v>92418</v>
      </c>
      <c r="D49" s="43" t="s">
        <v>60</v>
      </c>
      <c r="E49" s="30" t="s">
        <v>622</v>
      </c>
      <c r="F49" s="43" t="s">
        <v>6</v>
      </c>
      <c r="G49" s="22">
        <v>5.6</v>
      </c>
      <c r="H49" s="95">
        <v>59.03</v>
      </c>
      <c r="I49" s="205">
        <f t="shared" si="13"/>
        <v>73.698954999999998</v>
      </c>
      <c r="J49" s="213">
        <f t="shared" si="14"/>
        <v>412.71414799999997</v>
      </c>
      <c r="K49" s="224">
        <v>0</v>
      </c>
      <c r="L49" s="219">
        <f t="shared" si="3"/>
        <v>0</v>
      </c>
      <c r="M49" s="238">
        <f t="shared" si="4"/>
        <v>0</v>
      </c>
      <c r="N49" s="222">
        <f t="shared" si="5"/>
        <v>5.6</v>
      </c>
      <c r="O49" s="219">
        <f t="shared" si="6"/>
        <v>412.71414799999997</v>
      </c>
      <c r="P49" s="235">
        <f t="shared" si="7"/>
        <v>100</v>
      </c>
      <c r="Q49" s="225">
        <f t="shared" si="8"/>
        <v>0</v>
      </c>
    </row>
    <row r="50" spans="2:17" ht="19.5" customHeight="1">
      <c r="B50" s="5" t="s">
        <v>411</v>
      </c>
      <c r="C50" s="5">
        <v>92778</v>
      </c>
      <c r="D50" s="43" t="s">
        <v>60</v>
      </c>
      <c r="E50" s="125" t="s">
        <v>615</v>
      </c>
      <c r="F50" s="43" t="s">
        <v>136</v>
      </c>
      <c r="G50" s="22">
        <v>325</v>
      </c>
      <c r="H50" s="95">
        <v>9.19</v>
      </c>
      <c r="I50" s="205">
        <f t="shared" si="13"/>
        <v>11.473714999999999</v>
      </c>
      <c r="J50" s="213">
        <f t="shared" si="14"/>
        <v>3728.9573749999995</v>
      </c>
      <c r="K50" s="224">
        <v>0</v>
      </c>
      <c r="L50" s="219">
        <f t="shared" si="3"/>
        <v>0</v>
      </c>
      <c r="M50" s="238">
        <f t="shared" si="4"/>
        <v>0</v>
      </c>
      <c r="N50" s="222">
        <f t="shared" si="5"/>
        <v>325</v>
      </c>
      <c r="O50" s="219">
        <f t="shared" si="6"/>
        <v>3728.9573749999995</v>
      </c>
      <c r="P50" s="235">
        <f t="shared" si="7"/>
        <v>100</v>
      </c>
      <c r="Q50" s="225">
        <f t="shared" si="8"/>
        <v>0</v>
      </c>
    </row>
    <row r="51" spans="2:17" ht="19.5" customHeight="1">
      <c r="B51" s="5" t="s">
        <v>412</v>
      </c>
      <c r="C51" s="5">
        <v>92915</v>
      </c>
      <c r="D51" s="43" t="s">
        <v>60</v>
      </c>
      <c r="E51" s="30" t="s">
        <v>618</v>
      </c>
      <c r="F51" s="43" t="s">
        <v>136</v>
      </c>
      <c r="G51" s="22">
        <v>82</v>
      </c>
      <c r="H51" s="95">
        <v>11.95</v>
      </c>
      <c r="I51" s="205">
        <f t="shared" si="13"/>
        <v>14.919574999999998</v>
      </c>
      <c r="J51" s="213">
        <f t="shared" si="14"/>
        <v>1223.4051499999998</v>
      </c>
      <c r="K51" s="224">
        <v>0</v>
      </c>
      <c r="L51" s="219">
        <f t="shared" si="3"/>
        <v>0</v>
      </c>
      <c r="M51" s="238">
        <f t="shared" si="4"/>
        <v>0</v>
      </c>
      <c r="N51" s="222">
        <f t="shared" si="5"/>
        <v>82</v>
      </c>
      <c r="O51" s="219">
        <f t="shared" si="6"/>
        <v>1223.4051499999998</v>
      </c>
      <c r="P51" s="235">
        <f t="shared" si="7"/>
        <v>100</v>
      </c>
      <c r="Q51" s="225">
        <f t="shared" si="8"/>
        <v>0</v>
      </c>
    </row>
    <row r="52" spans="2:17" ht="19.5" customHeight="1">
      <c r="B52" s="5" t="s">
        <v>413</v>
      </c>
      <c r="C52" s="5">
        <v>92720</v>
      </c>
      <c r="D52" s="43" t="s">
        <v>60</v>
      </c>
      <c r="E52" s="30" t="s">
        <v>597</v>
      </c>
      <c r="F52" s="43" t="s">
        <v>45</v>
      </c>
      <c r="G52" s="22">
        <v>3.92</v>
      </c>
      <c r="H52" s="95">
        <v>336.76</v>
      </c>
      <c r="I52" s="205">
        <f t="shared" si="13"/>
        <v>420.44486000000001</v>
      </c>
      <c r="J52" s="213">
        <f t="shared" si="14"/>
        <v>1648.1438512</v>
      </c>
      <c r="K52" s="224">
        <v>0</v>
      </c>
      <c r="L52" s="219">
        <f t="shared" si="3"/>
        <v>0</v>
      </c>
      <c r="M52" s="238">
        <f t="shared" si="4"/>
        <v>0</v>
      </c>
      <c r="N52" s="222">
        <f t="shared" si="5"/>
        <v>3.92</v>
      </c>
      <c r="O52" s="219">
        <f t="shared" si="6"/>
        <v>1648.1438512</v>
      </c>
      <c r="P52" s="235">
        <f t="shared" si="7"/>
        <v>100</v>
      </c>
      <c r="Q52" s="225">
        <f t="shared" si="8"/>
        <v>0</v>
      </c>
    </row>
    <row r="53" spans="2:17" ht="19.5" customHeight="1">
      <c r="B53" s="5" t="s">
        <v>507</v>
      </c>
      <c r="C53" s="21">
        <v>98230</v>
      </c>
      <c r="D53" s="43" t="s">
        <v>60</v>
      </c>
      <c r="E53" s="30" t="s">
        <v>386</v>
      </c>
      <c r="F53" s="43" t="s">
        <v>2</v>
      </c>
      <c r="G53" s="22">
        <v>63</v>
      </c>
      <c r="H53" s="95">
        <v>100</v>
      </c>
      <c r="I53" s="205">
        <f t="shared" si="13"/>
        <v>124.85</v>
      </c>
      <c r="J53" s="213">
        <f t="shared" si="14"/>
        <v>7865.5499999999993</v>
      </c>
      <c r="K53" s="224">
        <v>0</v>
      </c>
      <c r="L53" s="219">
        <f t="shared" si="3"/>
        <v>0</v>
      </c>
      <c r="M53" s="238">
        <f t="shared" si="4"/>
        <v>0</v>
      </c>
      <c r="N53" s="222">
        <f t="shared" si="5"/>
        <v>63</v>
      </c>
      <c r="O53" s="219">
        <f t="shared" si="6"/>
        <v>7865.5499999999993</v>
      </c>
      <c r="P53" s="235">
        <f t="shared" si="7"/>
        <v>100</v>
      </c>
      <c r="Q53" s="225">
        <f t="shared" si="8"/>
        <v>0</v>
      </c>
    </row>
    <row r="54" spans="2:17" ht="19.5" customHeight="1">
      <c r="B54" s="101"/>
      <c r="C54" s="102"/>
      <c r="D54" s="102"/>
      <c r="E54" s="102"/>
      <c r="F54" s="102"/>
      <c r="G54" s="102"/>
      <c r="H54" s="103" t="s">
        <v>396</v>
      </c>
      <c r="I54" s="110"/>
      <c r="J54" s="214">
        <f>SUM(J32:J53)</f>
        <v>117415.38588065002</v>
      </c>
      <c r="K54" s="224"/>
      <c r="L54" s="219"/>
      <c r="M54" s="238"/>
      <c r="N54" s="222"/>
      <c r="O54" s="219"/>
      <c r="P54" s="235"/>
      <c r="Q54" s="225"/>
    </row>
    <row r="55" spans="2:17" ht="19.5" customHeight="1">
      <c r="B55" s="1"/>
      <c r="C55" s="1"/>
      <c r="D55" s="1"/>
      <c r="E55" s="86"/>
      <c r="F55" s="87"/>
      <c r="G55" s="116"/>
      <c r="H55" s="111"/>
      <c r="I55" s="111"/>
      <c r="J55" s="19"/>
      <c r="K55" s="217"/>
      <c r="L55" s="258"/>
      <c r="M55" s="259"/>
      <c r="N55" s="260"/>
      <c r="O55" s="258"/>
      <c r="P55" s="261"/>
      <c r="Q55" s="225">
        <f t="shared" si="8"/>
        <v>0</v>
      </c>
    </row>
    <row r="56" spans="2:17" ht="19.5" customHeight="1">
      <c r="B56" s="56" t="s">
        <v>508</v>
      </c>
      <c r="C56" s="44"/>
      <c r="D56" s="44"/>
      <c r="E56" s="45" t="s">
        <v>41</v>
      </c>
      <c r="F56" s="45"/>
      <c r="G56" s="83"/>
      <c r="H56" s="83"/>
      <c r="I56" s="46"/>
      <c r="J56" s="212">
        <f>J71</f>
        <v>150040.8861182</v>
      </c>
      <c r="K56" s="244"/>
      <c r="L56" s="245">
        <f t="shared" ref="L56" si="15">SUM(L58:L70)</f>
        <v>150034.57557494999</v>
      </c>
      <c r="M56" s="246"/>
      <c r="N56" s="247"/>
      <c r="O56" s="245">
        <f>SUM(O58:O70)</f>
        <v>6.3105432500007819</v>
      </c>
      <c r="P56" s="248"/>
      <c r="Q56" s="225">
        <f>O56+L56</f>
        <v>150040.8861182</v>
      </c>
    </row>
    <row r="57" spans="2:17" s="23" customFormat="1" ht="19.5" customHeight="1">
      <c r="B57" s="52" t="s">
        <v>16</v>
      </c>
      <c r="C57" s="52"/>
      <c r="D57" s="52"/>
      <c r="E57" s="58" t="s">
        <v>231</v>
      </c>
      <c r="F57" s="59"/>
      <c r="G57" s="22">
        <v>0</v>
      </c>
      <c r="H57" s="95"/>
      <c r="I57" s="117"/>
      <c r="J57" s="213"/>
      <c r="K57" s="227"/>
      <c r="L57" s="219"/>
      <c r="M57" s="238"/>
      <c r="N57" s="222"/>
      <c r="O57" s="219"/>
      <c r="P57" s="235"/>
      <c r="Q57" s="225">
        <f t="shared" si="8"/>
        <v>0</v>
      </c>
    </row>
    <row r="58" spans="2:17" s="23" customFormat="1" ht="25.5">
      <c r="B58" s="5" t="s">
        <v>414</v>
      </c>
      <c r="C58" s="5">
        <v>92468</v>
      </c>
      <c r="D58" s="43" t="s">
        <v>60</v>
      </c>
      <c r="E58" s="30" t="s">
        <v>623</v>
      </c>
      <c r="F58" s="43" t="s">
        <v>6</v>
      </c>
      <c r="G58" s="22">
        <v>390.71</v>
      </c>
      <c r="H58" s="95">
        <v>60.84</v>
      </c>
      <c r="I58" s="205">
        <f>H58+H58*$J$7</f>
        <v>75.958740000000006</v>
      </c>
      <c r="J58" s="213">
        <f>I58*G58</f>
        <v>29677.839305400001</v>
      </c>
      <c r="K58" s="227">
        <v>390.71</v>
      </c>
      <c r="L58" s="219">
        <f t="shared" si="3"/>
        <v>29677.839305400001</v>
      </c>
      <c r="M58" s="238">
        <f t="shared" si="4"/>
        <v>100</v>
      </c>
      <c r="N58" s="222">
        <f t="shared" si="5"/>
        <v>0</v>
      </c>
      <c r="O58" s="219">
        <f t="shared" si="6"/>
        <v>0</v>
      </c>
      <c r="P58" s="235">
        <f t="shared" si="7"/>
        <v>0</v>
      </c>
      <c r="Q58" s="225">
        <f t="shared" si="8"/>
        <v>0</v>
      </c>
    </row>
    <row r="59" spans="2:17" s="23" customFormat="1" ht="19.5" customHeight="1">
      <c r="B59" s="5" t="s">
        <v>415</v>
      </c>
      <c r="C59" s="5">
        <v>92776</v>
      </c>
      <c r="D59" s="43" t="s">
        <v>60</v>
      </c>
      <c r="E59" s="126" t="s">
        <v>616</v>
      </c>
      <c r="F59" s="43" t="s">
        <v>136</v>
      </c>
      <c r="G59" s="22">
        <v>0.55000000000000004</v>
      </c>
      <c r="H59" s="95">
        <v>11.49</v>
      </c>
      <c r="I59" s="205">
        <f t="shared" ref="I59:I70" si="16">H59+H59*$J$7</f>
        <v>14.345265000000001</v>
      </c>
      <c r="J59" s="213">
        <f t="shared" ref="J59:J70" si="17">I59*G59</f>
        <v>7.8898957500000018</v>
      </c>
      <c r="K59" s="227">
        <v>0.55000000000000004</v>
      </c>
      <c r="L59" s="219">
        <f t="shared" si="3"/>
        <v>7.8898957500000018</v>
      </c>
      <c r="M59" s="238">
        <f t="shared" si="4"/>
        <v>100</v>
      </c>
      <c r="N59" s="222">
        <f t="shared" si="5"/>
        <v>0</v>
      </c>
      <c r="O59" s="219">
        <f t="shared" si="6"/>
        <v>0</v>
      </c>
      <c r="P59" s="235">
        <f t="shared" si="7"/>
        <v>0</v>
      </c>
      <c r="Q59" s="225">
        <f t="shared" si="8"/>
        <v>0</v>
      </c>
    </row>
    <row r="60" spans="2:17" s="23" customFormat="1" ht="19.5" customHeight="1">
      <c r="B60" s="5" t="s">
        <v>416</v>
      </c>
      <c r="C60" s="5">
        <v>92777</v>
      </c>
      <c r="D60" s="43" t="s">
        <v>60</v>
      </c>
      <c r="E60" s="126" t="s">
        <v>614</v>
      </c>
      <c r="F60" s="43" t="s">
        <v>136</v>
      </c>
      <c r="G60" s="22">
        <v>704</v>
      </c>
      <c r="H60" s="95">
        <v>11.25</v>
      </c>
      <c r="I60" s="205">
        <f t="shared" si="16"/>
        <v>14.045624999999999</v>
      </c>
      <c r="J60" s="213">
        <f t="shared" si="17"/>
        <v>9888.119999999999</v>
      </c>
      <c r="K60" s="227">
        <v>704</v>
      </c>
      <c r="L60" s="219">
        <f t="shared" si="3"/>
        <v>9888.119999999999</v>
      </c>
      <c r="M60" s="238">
        <f t="shared" si="4"/>
        <v>100</v>
      </c>
      <c r="N60" s="222">
        <f t="shared" si="5"/>
        <v>0</v>
      </c>
      <c r="O60" s="219">
        <f t="shared" si="6"/>
        <v>0</v>
      </c>
      <c r="P60" s="235">
        <f t="shared" si="7"/>
        <v>0</v>
      </c>
      <c r="Q60" s="225">
        <f t="shared" si="8"/>
        <v>0</v>
      </c>
    </row>
    <row r="61" spans="2:17" s="23" customFormat="1" ht="19.5" customHeight="1">
      <c r="B61" s="5" t="s">
        <v>417</v>
      </c>
      <c r="C61" s="5">
        <v>92778</v>
      </c>
      <c r="D61" s="43" t="s">
        <v>60</v>
      </c>
      <c r="E61" s="126" t="s">
        <v>615</v>
      </c>
      <c r="F61" s="43" t="s">
        <v>136</v>
      </c>
      <c r="G61" s="22">
        <v>100.81</v>
      </c>
      <c r="H61" s="95">
        <v>9.19</v>
      </c>
      <c r="I61" s="205">
        <f t="shared" si="16"/>
        <v>11.473714999999999</v>
      </c>
      <c r="J61" s="213">
        <f t="shared" si="17"/>
        <v>1156.6652091499998</v>
      </c>
      <c r="K61" s="227">
        <v>100.81</v>
      </c>
      <c r="L61" s="219">
        <f t="shared" si="3"/>
        <v>1156.6652091499998</v>
      </c>
      <c r="M61" s="238">
        <f t="shared" si="4"/>
        <v>100</v>
      </c>
      <c r="N61" s="222">
        <f t="shared" si="5"/>
        <v>0</v>
      </c>
      <c r="O61" s="219">
        <f t="shared" si="6"/>
        <v>0</v>
      </c>
      <c r="P61" s="235">
        <f t="shared" si="7"/>
        <v>0</v>
      </c>
      <c r="Q61" s="225">
        <f t="shared" si="8"/>
        <v>0</v>
      </c>
    </row>
    <row r="62" spans="2:17" s="23" customFormat="1" ht="19.5" customHeight="1">
      <c r="B62" s="5" t="s">
        <v>624</v>
      </c>
      <c r="C62" s="5">
        <v>92775</v>
      </c>
      <c r="D62" s="43" t="s">
        <v>60</v>
      </c>
      <c r="E62" s="34" t="s">
        <v>618</v>
      </c>
      <c r="F62" s="43" t="s">
        <v>136</v>
      </c>
      <c r="G62" s="22">
        <v>330.73</v>
      </c>
      <c r="H62" s="95">
        <v>13</v>
      </c>
      <c r="I62" s="205">
        <f t="shared" si="16"/>
        <v>16.230499999999999</v>
      </c>
      <c r="J62" s="213">
        <f t="shared" si="17"/>
        <v>5367.9132650000001</v>
      </c>
      <c r="K62" s="227">
        <v>330.73</v>
      </c>
      <c r="L62" s="219">
        <f t="shared" si="3"/>
        <v>5367.9132650000001</v>
      </c>
      <c r="M62" s="238">
        <f t="shared" si="4"/>
        <v>100</v>
      </c>
      <c r="N62" s="222">
        <f t="shared" si="5"/>
        <v>0</v>
      </c>
      <c r="O62" s="219">
        <f t="shared" si="6"/>
        <v>0</v>
      </c>
      <c r="P62" s="235">
        <f t="shared" si="7"/>
        <v>0</v>
      </c>
      <c r="Q62" s="225">
        <f t="shared" si="8"/>
        <v>0</v>
      </c>
    </row>
    <row r="63" spans="2:17" s="23" customFormat="1" ht="19.5" customHeight="1">
      <c r="B63" s="5" t="s">
        <v>625</v>
      </c>
      <c r="C63" s="5">
        <v>92720</v>
      </c>
      <c r="D63" s="43" t="s">
        <v>60</v>
      </c>
      <c r="E63" s="30" t="s">
        <v>388</v>
      </c>
      <c r="F63" s="43" t="s">
        <v>45</v>
      </c>
      <c r="G63" s="22">
        <v>24.08</v>
      </c>
      <c r="H63" s="95">
        <v>336.76</v>
      </c>
      <c r="I63" s="205">
        <f t="shared" si="16"/>
        <v>420.44486000000001</v>
      </c>
      <c r="J63" s="213">
        <f t="shared" si="17"/>
        <v>10124.3122288</v>
      </c>
      <c r="K63" s="227">
        <v>24.08</v>
      </c>
      <c r="L63" s="219">
        <f t="shared" si="3"/>
        <v>10124.3122288</v>
      </c>
      <c r="M63" s="238">
        <f t="shared" si="4"/>
        <v>100</v>
      </c>
      <c r="N63" s="222">
        <f t="shared" si="5"/>
        <v>0</v>
      </c>
      <c r="O63" s="219">
        <f t="shared" si="6"/>
        <v>0</v>
      </c>
      <c r="P63" s="235">
        <f t="shared" si="7"/>
        <v>0</v>
      </c>
      <c r="Q63" s="225">
        <f t="shared" si="8"/>
        <v>0</v>
      </c>
    </row>
    <row r="64" spans="2:17" s="23" customFormat="1" ht="19.5" customHeight="1">
      <c r="B64" s="108" t="s">
        <v>17</v>
      </c>
      <c r="C64" s="52"/>
      <c r="D64" s="52"/>
      <c r="E64" s="58" t="s">
        <v>232</v>
      </c>
      <c r="F64" s="59"/>
      <c r="G64" s="22">
        <v>0</v>
      </c>
      <c r="H64" s="95"/>
      <c r="I64" s="205">
        <f t="shared" si="16"/>
        <v>0</v>
      </c>
      <c r="J64" s="213">
        <f t="shared" si="17"/>
        <v>0</v>
      </c>
      <c r="K64" s="227"/>
      <c r="L64" s="219"/>
      <c r="M64" s="238"/>
      <c r="N64" s="222">
        <f t="shared" si="5"/>
        <v>0</v>
      </c>
      <c r="O64" s="219"/>
      <c r="P64" s="235"/>
      <c r="Q64" s="225">
        <f t="shared" si="8"/>
        <v>0</v>
      </c>
    </row>
    <row r="65" spans="2:17" s="23" customFormat="1" ht="25.5">
      <c r="B65" s="5" t="s">
        <v>418</v>
      </c>
      <c r="C65" s="5">
        <v>92430</v>
      </c>
      <c r="D65" s="43" t="s">
        <v>60</v>
      </c>
      <c r="E65" s="30" t="s">
        <v>626</v>
      </c>
      <c r="F65" s="43" t="s">
        <v>6</v>
      </c>
      <c r="G65" s="22">
        <v>278.67</v>
      </c>
      <c r="H65" s="95">
        <v>39.47</v>
      </c>
      <c r="I65" s="205">
        <f t="shared" si="16"/>
        <v>49.278295</v>
      </c>
      <c r="J65" s="213">
        <f t="shared" si="17"/>
        <v>13732.382467650001</v>
      </c>
      <c r="K65" s="227">
        <v>278.67</v>
      </c>
      <c r="L65" s="219">
        <f t="shared" si="3"/>
        <v>13732.382467650001</v>
      </c>
      <c r="M65" s="238">
        <f t="shared" si="4"/>
        <v>100</v>
      </c>
      <c r="N65" s="222">
        <f t="shared" si="5"/>
        <v>0</v>
      </c>
      <c r="O65" s="219">
        <f t="shared" si="6"/>
        <v>0</v>
      </c>
      <c r="P65" s="235">
        <f t="shared" si="7"/>
        <v>0</v>
      </c>
      <c r="Q65" s="225">
        <f t="shared" si="8"/>
        <v>0</v>
      </c>
    </row>
    <row r="66" spans="2:17" s="23" customFormat="1" ht="19.5" customHeight="1">
      <c r="B66" s="5" t="s">
        <v>419</v>
      </c>
      <c r="C66" s="5">
        <v>92778</v>
      </c>
      <c r="D66" s="43" t="s">
        <v>60</v>
      </c>
      <c r="E66" s="126" t="s">
        <v>615</v>
      </c>
      <c r="F66" s="43" t="s">
        <v>136</v>
      </c>
      <c r="G66" s="22">
        <v>925.82</v>
      </c>
      <c r="H66" s="95">
        <v>9.19</v>
      </c>
      <c r="I66" s="205">
        <f t="shared" si="16"/>
        <v>11.473714999999999</v>
      </c>
      <c r="J66" s="213">
        <f t="shared" si="17"/>
        <v>10622.594821299999</v>
      </c>
      <c r="K66" s="227">
        <v>925.27</v>
      </c>
      <c r="L66" s="219">
        <f t="shared" si="3"/>
        <v>10616.284278049998</v>
      </c>
      <c r="M66" s="238">
        <f t="shared" si="4"/>
        <v>99.940593203862505</v>
      </c>
      <c r="N66" s="222">
        <f t="shared" si="5"/>
        <v>0.55000000000006821</v>
      </c>
      <c r="O66" s="219">
        <f t="shared" si="6"/>
        <v>6.3105432500007819</v>
      </c>
      <c r="P66" s="235">
        <f t="shared" si="7"/>
        <v>5.9406796137485493E-2</v>
      </c>
      <c r="Q66" s="225">
        <f t="shared" si="8"/>
        <v>7.1942451995710144E-13</v>
      </c>
    </row>
    <row r="67" spans="2:17" s="23" customFormat="1" ht="19.5" customHeight="1">
      <c r="B67" s="5" t="s">
        <v>420</v>
      </c>
      <c r="C67" s="5">
        <v>92779</v>
      </c>
      <c r="D67" s="43" t="s">
        <v>60</v>
      </c>
      <c r="E67" s="126" t="s">
        <v>617</v>
      </c>
      <c r="F67" s="43" t="s">
        <v>136</v>
      </c>
      <c r="G67" s="22">
        <v>102.27</v>
      </c>
      <c r="H67" s="95">
        <v>8.2100000000000009</v>
      </c>
      <c r="I67" s="205">
        <f t="shared" si="16"/>
        <v>10.250185000000002</v>
      </c>
      <c r="J67" s="213">
        <f t="shared" si="17"/>
        <v>1048.2864199500002</v>
      </c>
      <c r="K67" s="227">
        <v>102.27</v>
      </c>
      <c r="L67" s="219">
        <f t="shared" si="3"/>
        <v>1048.2864199500002</v>
      </c>
      <c r="M67" s="238">
        <f t="shared" si="4"/>
        <v>100</v>
      </c>
      <c r="N67" s="222">
        <f t="shared" si="5"/>
        <v>0</v>
      </c>
      <c r="O67" s="219">
        <f t="shared" si="6"/>
        <v>0</v>
      </c>
      <c r="P67" s="235">
        <f t="shared" si="7"/>
        <v>0</v>
      </c>
      <c r="Q67" s="225">
        <f t="shared" si="8"/>
        <v>0</v>
      </c>
    </row>
    <row r="68" spans="2:17" ht="19.5" customHeight="1">
      <c r="B68" s="5" t="s">
        <v>509</v>
      </c>
      <c r="C68" s="5">
        <v>92775</v>
      </c>
      <c r="D68" s="43" t="s">
        <v>60</v>
      </c>
      <c r="E68" s="34" t="s">
        <v>618</v>
      </c>
      <c r="F68" s="43" t="s">
        <v>136</v>
      </c>
      <c r="G68" s="22">
        <v>350.73</v>
      </c>
      <c r="H68" s="95">
        <v>13</v>
      </c>
      <c r="I68" s="205">
        <f t="shared" si="16"/>
        <v>16.230499999999999</v>
      </c>
      <c r="J68" s="213">
        <f t="shared" si="17"/>
        <v>5692.5232649999998</v>
      </c>
      <c r="K68" s="224">
        <v>350.73</v>
      </c>
      <c r="L68" s="219">
        <f t="shared" si="3"/>
        <v>5692.5232649999998</v>
      </c>
      <c r="M68" s="238">
        <f t="shared" si="4"/>
        <v>100</v>
      </c>
      <c r="N68" s="222">
        <f t="shared" si="5"/>
        <v>0</v>
      </c>
      <c r="O68" s="219">
        <f t="shared" si="6"/>
        <v>0</v>
      </c>
      <c r="P68" s="235">
        <f t="shared" si="7"/>
        <v>0</v>
      </c>
      <c r="Q68" s="225">
        <f t="shared" si="8"/>
        <v>0</v>
      </c>
    </row>
    <row r="69" spans="2:17" ht="19.5" customHeight="1">
      <c r="B69" s="5" t="s">
        <v>510</v>
      </c>
      <c r="C69" s="5">
        <v>92720</v>
      </c>
      <c r="D69" s="43" t="s">
        <v>60</v>
      </c>
      <c r="E69" s="30" t="s">
        <v>388</v>
      </c>
      <c r="F69" s="43" t="s">
        <v>45</v>
      </c>
      <c r="G69" s="22">
        <v>14.24</v>
      </c>
      <c r="H69" s="95">
        <v>336.76</v>
      </c>
      <c r="I69" s="205">
        <f t="shared" si="16"/>
        <v>420.44486000000001</v>
      </c>
      <c r="J69" s="213">
        <f t="shared" si="17"/>
        <v>5987.1348064000003</v>
      </c>
      <c r="K69" s="224">
        <v>14.24</v>
      </c>
      <c r="L69" s="219">
        <f t="shared" si="3"/>
        <v>5987.1348064000003</v>
      </c>
      <c r="M69" s="238">
        <f t="shared" si="4"/>
        <v>100</v>
      </c>
      <c r="N69" s="222">
        <f t="shared" si="5"/>
        <v>0</v>
      </c>
      <c r="O69" s="219">
        <f t="shared" si="6"/>
        <v>0</v>
      </c>
      <c r="P69" s="235">
        <f t="shared" si="7"/>
        <v>0</v>
      </c>
      <c r="Q69" s="225">
        <f t="shared" si="8"/>
        <v>0</v>
      </c>
    </row>
    <row r="70" spans="2:17" ht="19.5" customHeight="1">
      <c r="B70" s="5" t="s">
        <v>627</v>
      </c>
      <c r="C70" s="5" t="s">
        <v>239</v>
      </c>
      <c r="D70" s="43" t="s">
        <v>60</v>
      </c>
      <c r="E70" s="30" t="s">
        <v>389</v>
      </c>
      <c r="F70" s="43" t="s">
        <v>6</v>
      </c>
      <c r="G70" s="208">
        <v>519.88</v>
      </c>
      <c r="H70" s="95">
        <v>87.41</v>
      </c>
      <c r="I70" s="205">
        <f t="shared" si="16"/>
        <v>109.13138499999999</v>
      </c>
      <c r="J70" s="213">
        <f t="shared" si="17"/>
        <v>56735.224433799995</v>
      </c>
      <c r="K70" s="230">
        <v>519.88</v>
      </c>
      <c r="L70" s="219">
        <f t="shared" si="3"/>
        <v>56735.224433799995</v>
      </c>
      <c r="M70" s="238">
        <f>L70/J70*100</f>
        <v>100</v>
      </c>
      <c r="N70" s="223">
        <f t="shared" si="5"/>
        <v>0</v>
      </c>
      <c r="O70" s="221">
        <f t="shared" si="6"/>
        <v>0</v>
      </c>
      <c r="P70" s="235">
        <f t="shared" si="7"/>
        <v>0</v>
      </c>
      <c r="Q70" s="225">
        <f t="shared" si="8"/>
        <v>0</v>
      </c>
    </row>
    <row r="71" spans="2:17" ht="19.5" customHeight="1">
      <c r="B71" s="101"/>
      <c r="C71" s="102"/>
      <c r="D71" s="102"/>
      <c r="E71" s="102"/>
      <c r="F71" s="102"/>
      <c r="G71" s="102"/>
      <c r="H71" s="103" t="s">
        <v>396</v>
      </c>
      <c r="I71" s="110"/>
      <c r="J71" s="214">
        <f>SUM(J57:J70)</f>
        <v>150040.8861182</v>
      </c>
      <c r="K71" s="224"/>
      <c r="L71" s="219"/>
      <c r="M71" s="238"/>
      <c r="N71" s="222"/>
      <c r="O71" s="219"/>
      <c r="P71" s="235"/>
      <c r="Q71" s="225"/>
    </row>
    <row r="72" spans="2:17" s="23" customFormat="1" ht="19.5" customHeight="1">
      <c r="B72" s="1"/>
      <c r="C72" s="1"/>
      <c r="D72" s="1"/>
      <c r="E72" s="86"/>
      <c r="F72" s="87"/>
      <c r="G72" s="116"/>
      <c r="H72" s="111"/>
      <c r="I72" s="111"/>
      <c r="J72" s="19"/>
      <c r="K72" s="218"/>
      <c r="L72" s="258"/>
      <c r="M72" s="259"/>
      <c r="N72" s="260"/>
      <c r="O72" s="258"/>
      <c r="P72" s="261"/>
      <c r="Q72" s="225">
        <f t="shared" si="8"/>
        <v>0</v>
      </c>
    </row>
    <row r="73" spans="2:17" s="23" customFormat="1" ht="19.5" customHeight="1">
      <c r="B73" s="56" t="s">
        <v>511</v>
      </c>
      <c r="C73" s="44"/>
      <c r="D73" s="44"/>
      <c r="E73" s="45" t="s">
        <v>82</v>
      </c>
      <c r="F73" s="45"/>
      <c r="G73" s="83"/>
      <c r="H73" s="83"/>
      <c r="I73" s="46"/>
      <c r="J73" s="212">
        <f>J78</f>
        <v>54145.93806049999</v>
      </c>
      <c r="K73" s="244"/>
      <c r="L73" s="245">
        <f t="shared" ref="L73" si="18">SUM(L74:L77)</f>
        <v>42459.408369949997</v>
      </c>
      <c r="M73" s="246"/>
      <c r="N73" s="247"/>
      <c r="O73" s="245">
        <f>SUM(O74:O77)</f>
        <v>11686.52969055</v>
      </c>
      <c r="P73" s="248"/>
      <c r="Q73" s="225">
        <f>O73+L73</f>
        <v>54145.938060499997</v>
      </c>
    </row>
    <row r="74" spans="2:17" s="23" customFormat="1" ht="25.5">
      <c r="B74" s="5" t="s">
        <v>18</v>
      </c>
      <c r="C74" s="5">
        <v>87477</v>
      </c>
      <c r="D74" s="43" t="s">
        <v>60</v>
      </c>
      <c r="E74" s="30" t="s">
        <v>541</v>
      </c>
      <c r="F74" s="5" t="s">
        <v>6</v>
      </c>
      <c r="G74" s="22">
        <v>782.68</v>
      </c>
      <c r="H74" s="95">
        <v>34.99</v>
      </c>
      <c r="I74" s="205">
        <f>H74+H74*$J$7</f>
        <v>43.685015</v>
      </c>
      <c r="J74" s="213">
        <f>I74*G74</f>
        <v>34191.387540199998</v>
      </c>
      <c r="K74" s="227">
        <v>782.68</v>
      </c>
      <c r="L74" s="219">
        <f t="shared" si="3"/>
        <v>34191.387540199998</v>
      </c>
      <c r="M74" s="238">
        <f t="shared" si="4"/>
        <v>100</v>
      </c>
      <c r="N74" s="222">
        <f t="shared" si="5"/>
        <v>0</v>
      </c>
      <c r="O74" s="219">
        <f t="shared" si="6"/>
        <v>0</v>
      </c>
      <c r="P74" s="235">
        <f t="shared" si="7"/>
        <v>0</v>
      </c>
      <c r="Q74" s="225">
        <f t="shared" si="8"/>
        <v>0</v>
      </c>
    </row>
    <row r="75" spans="2:17" ht="25.5">
      <c r="B75" s="5" t="s">
        <v>138</v>
      </c>
      <c r="C75" s="21">
        <v>93202</v>
      </c>
      <c r="D75" s="43" t="s">
        <v>60</v>
      </c>
      <c r="E75" s="30" t="s">
        <v>84</v>
      </c>
      <c r="F75" s="21" t="s">
        <v>2</v>
      </c>
      <c r="G75" s="22">
        <v>250.7</v>
      </c>
      <c r="H75" s="95">
        <v>17.45</v>
      </c>
      <c r="I75" s="205">
        <f t="shared" ref="I75:I77" si="19">H75+H75*$J$7</f>
        <v>21.786324999999998</v>
      </c>
      <c r="J75" s="213">
        <f t="shared" ref="J75:J77" si="20">I75*G75</f>
        <v>5461.8316774999994</v>
      </c>
      <c r="K75" s="224">
        <v>10.029999999999999</v>
      </c>
      <c r="L75" s="219">
        <f t="shared" si="3"/>
        <v>218.51683974999997</v>
      </c>
      <c r="M75" s="238">
        <f t="shared" si="4"/>
        <v>4.0007977662544869</v>
      </c>
      <c r="N75" s="222">
        <f t="shared" si="5"/>
        <v>240.67</v>
      </c>
      <c r="O75" s="219">
        <f t="shared" si="6"/>
        <v>5243.3148377499992</v>
      </c>
      <c r="P75" s="235">
        <f t="shared" si="7"/>
        <v>95.999202233745507</v>
      </c>
      <c r="Q75" s="225">
        <f t="shared" si="8"/>
        <v>0</v>
      </c>
    </row>
    <row r="76" spans="2:17" ht="19.5" customHeight="1">
      <c r="B76" s="5" t="s">
        <v>252</v>
      </c>
      <c r="C76" s="21">
        <v>93183</v>
      </c>
      <c r="D76" s="43" t="s">
        <v>60</v>
      </c>
      <c r="E76" s="30" t="s">
        <v>598</v>
      </c>
      <c r="F76" s="12" t="s">
        <v>2</v>
      </c>
      <c r="G76" s="22">
        <v>191.6</v>
      </c>
      <c r="H76" s="95">
        <v>33.65</v>
      </c>
      <c r="I76" s="205">
        <f t="shared" si="19"/>
        <v>42.012024999999994</v>
      </c>
      <c r="J76" s="213">
        <f t="shared" si="20"/>
        <v>8049.5039899999983</v>
      </c>
      <c r="K76" s="224">
        <v>191.6</v>
      </c>
      <c r="L76" s="219">
        <f t="shared" si="3"/>
        <v>8049.5039899999983</v>
      </c>
      <c r="M76" s="238">
        <f t="shared" si="4"/>
        <v>100</v>
      </c>
      <c r="N76" s="222">
        <f t="shared" si="5"/>
        <v>0</v>
      </c>
      <c r="O76" s="219">
        <f t="shared" si="6"/>
        <v>0</v>
      </c>
      <c r="P76" s="235">
        <f t="shared" si="7"/>
        <v>0</v>
      </c>
      <c r="Q76" s="225">
        <f t="shared" si="8"/>
        <v>0</v>
      </c>
    </row>
    <row r="77" spans="2:17" ht="25.5">
      <c r="B77" s="5" t="s">
        <v>253</v>
      </c>
      <c r="C77" s="5" t="s">
        <v>255</v>
      </c>
      <c r="D77" s="43" t="s">
        <v>126</v>
      </c>
      <c r="E77" s="30" t="s">
        <v>317</v>
      </c>
      <c r="F77" s="31" t="s">
        <v>6</v>
      </c>
      <c r="G77" s="22">
        <v>12.92</v>
      </c>
      <c r="H77" s="95">
        <v>399.44</v>
      </c>
      <c r="I77" s="205">
        <f t="shared" si="19"/>
        <v>498.70083999999997</v>
      </c>
      <c r="J77" s="213">
        <f t="shared" si="20"/>
        <v>6443.2148527999998</v>
      </c>
      <c r="K77" s="224">
        <v>0</v>
      </c>
      <c r="L77" s="219">
        <f t="shared" si="3"/>
        <v>0</v>
      </c>
      <c r="M77" s="238">
        <f t="shared" si="4"/>
        <v>0</v>
      </c>
      <c r="N77" s="222">
        <f t="shared" si="5"/>
        <v>12.92</v>
      </c>
      <c r="O77" s="219">
        <f t="shared" si="6"/>
        <v>6443.2148527999998</v>
      </c>
      <c r="P77" s="235">
        <f t="shared" si="7"/>
        <v>100</v>
      </c>
      <c r="Q77" s="225">
        <f t="shared" si="8"/>
        <v>0</v>
      </c>
    </row>
    <row r="78" spans="2:17" ht="19.5" customHeight="1">
      <c r="B78" s="101"/>
      <c r="C78" s="102"/>
      <c r="D78" s="102"/>
      <c r="E78" s="102"/>
      <c r="F78" s="102"/>
      <c r="G78" s="102"/>
      <c r="H78" s="103" t="s">
        <v>396</v>
      </c>
      <c r="I78" s="110"/>
      <c r="J78" s="214">
        <f>SUM(J74:J77)</f>
        <v>54145.93806049999</v>
      </c>
      <c r="K78" s="224"/>
      <c r="L78" s="219"/>
      <c r="M78" s="238"/>
      <c r="N78" s="222"/>
      <c r="O78" s="219"/>
      <c r="P78" s="235"/>
      <c r="Q78" s="225"/>
    </row>
    <row r="79" spans="2:17" ht="19.5" customHeight="1">
      <c r="B79" s="1"/>
      <c r="C79" s="1"/>
      <c r="D79" s="1"/>
      <c r="E79" s="86"/>
      <c r="F79" s="87"/>
      <c r="G79" s="116"/>
      <c r="H79" s="111"/>
      <c r="I79" s="111"/>
      <c r="J79" s="19"/>
      <c r="K79" s="217"/>
      <c r="L79" s="258"/>
      <c r="M79" s="259"/>
      <c r="N79" s="260"/>
      <c r="O79" s="258"/>
      <c r="P79" s="261"/>
      <c r="Q79" s="225">
        <f t="shared" si="8"/>
        <v>0</v>
      </c>
    </row>
    <row r="80" spans="2:17" ht="19.5" customHeight="1">
      <c r="B80" s="56" t="s">
        <v>512</v>
      </c>
      <c r="C80" s="44"/>
      <c r="D80" s="44"/>
      <c r="E80" s="45" t="s">
        <v>5</v>
      </c>
      <c r="F80" s="45"/>
      <c r="G80" s="83"/>
      <c r="H80" s="83"/>
      <c r="I80" s="46"/>
      <c r="J80" s="212">
        <f>J111</f>
        <v>84942.737250799997</v>
      </c>
      <c r="K80" s="244"/>
      <c r="L80" s="245">
        <f t="shared" ref="L80" si="21">SUM(L82:L110)</f>
        <v>0</v>
      </c>
      <c r="M80" s="246"/>
      <c r="N80" s="247"/>
      <c r="O80" s="245">
        <f>SUM(O82:O110)</f>
        <v>84942.737250799997</v>
      </c>
      <c r="P80" s="248"/>
      <c r="Q80" s="225">
        <f t="shared" ref="Q80:Q144" si="22">J80-L80-O80</f>
        <v>0</v>
      </c>
    </row>
    <row r="81" spans="2:17" ht="19.5" customHeight="1">
      <c r="B81" s="109" t="s">
        <v>19</v>
      </c>
      <c r="C81" s="3"/>
      <c r="D81" s="3"/>
      <c r="E81" s="67" t="s">
        <v>61</v>
      </c>
      <c r="F81" s="5"/>
      <c r="G81" s="22">
        <v>0</v>
      </c>
      <c r="H81" s="95"/>
      <c r="I81" s="117"/>
      <c r="J81" s="213"/>
      <c r="K81" s="224"/>
      <c r="L81" s="219"/>
      <c r="M81" s="238"/>
      <c r="N81" s="222"/>
      <c r="O81" s="219"/>
      <c r="P81" s="235"/>
      <c r="Q81" s="225">
        <f t="shared" si="22"/>
        <v>0</v>
      </c>
    </row>
    <row r="82" spans="2:17" ht="25.5">
      <c r="B82" s="5" t="s">
        <v>421</v>
      </c>
      <c r="C82" s="5">
        <v>91314</v>
      </c>
      <c r="D82" s="43" t="s">
        <v>60</v>
      </c>
      <c r="E82" s="30" t="s">
        <v>542</v>
      </c>
      <c r="F82" s="5" t="s">
        <v>3</v>
      </c>
      <c r="G82" s="22">
        <v>7</v>
      </c>
      <c r="H82" s="95">
        <v>756.07</v>
      </c>
      <c r="I82" s="205">
        <f>H82+H82*$J$7</f>
        <v>943.953395</v>
      </c>
      <c r="J82" s="213">
        <f>I82*G82</f>
        <v>6607.6737649999995</v>
      </c>
      <c r="K82" s="224">
        <v>0</v>
      </c>
      <c r="L82" s="219">
        <f t="shared" ref="L82:L143" si="23">K82*I82</f>
        <v>0</v>
      </c>
      <c r="M82" s="238">
        <f t="shared" ref="M82:M144" si="24">L82/J82*100</f>
        <v>0</v>
      </c>
      <c r="N82" s="222">
        <f t="shared" ref="N82:N144" si="25">G82-K82</f>
        <v>7</v>
      </c>
      <c r="O82" s="219">
        <f t="shared" ref="O82:O144" si="26">N82*I82</f>
        <v>6607.6737649999995</v>
      </c>
      <c r="P82" s="235">
        <f t="shared" ref="P82:P143" si="27">O82/J82*100</f>
        <v>100</v>
      </c>
      <c r="Q82" s="225">
        <f t="shared" si="22"/>
        <v>0</v>
      </c>
    </row>
    <row r="83" spans="2:17" ht="25.5">
      <c r="B83" s="5" t="s">
        <v>422</v>
      </c>
      <c r="C83" s="5">
        <v>91314</v>
      </c>
      <c r="D83" s="43" t="s">
        <v>60</v>
      </c>
      <c r="E83" s="30" t="s">
        <v>543</v>
      </c>
      <c r="F83" s="5" t="s">
        <v>3</v>
      </c>
      <c r="G83" s="22">
        <v>5</v>
      </c>
      <c r="H83" s="95">
        <v>756.07</v>
      </c>
      <c r="I83" s="205">
        <f t="shared" ref="I83:I110" si="28">H83+H83*$J$7</f>
        <v>943.953395</v>
      </c>
      <c r="J83" s="213">
        <f t="shared" ref="J83:J110" si="29">I83*G83</f>
        <v>4719.7669750000005</v>
      </c>
      <c r="K83" s="224">
        <v>0</v>
      </c>
      <c r="L83" s="219">
        <f t="shared" si="23"/>
        <v>0</v>
      </c>
      <c r="M83" s="238">
        <f t="shared" si="24"/>
        <v>0</v>
      </c>
      <c r="N83" s="222">
        <f t="shared" si="25"/>
        <v>5</v>
      </c>
      <c r="O83" s="219">
        <f t="shared" si="26"/>
        <v>4719.7669750000005</v>
      </c>
      <c r="P83" s="235">
        <f t="shared" si="27"/>
        <v>100</v>
      </c>
      <c r="Q83" s="225">
        <f t="shared" si="22"/>
        <v>0</v>
      </c>
    </row>
    <row r="84" spans="2:17" ht="25.5">
      <c r="B84" s="5" t="s">
        <v>423</v>
      </c>
      <c r="C84" s="5">
        <v>91314</v>
      </c>
      <c r="D84" s="43" t="s">
        <v>60</v>
      </c>
      <c r="E84" s="30" t="s">
        <v>544</v>
      </c>
      <c r="F84" s="5" t="s">
        <v>3</v>
      </c>
      <c r="G84" s="22">
        <v>2</v>
      </c>
      <c r="H84" s="95">
        <v>756.07</v>
      </c>
      <c r="I84" s="205">
        <f t="shared" si="28"/>
        <v>943.953395</v>
      </c>
      <c r="J84" s="213">
        <f t="shared" si="29"/>
        <v>1887.90679</v>
      </c>
      <c r="K84" s="224">
        <v>0</v>
      </c>
      <c r="L84" s="219">
        <f t="shared" si="23"/>
        <v>0</v>
      </c>
      <c r="M84" s="238">
        <f t="shared" si="24"/>
        <v>0</v>
      </c>
      <c r="N84" s="222">
        <f t="shared" si="25"/>
        <v>2</v>
      </c>
      <c r="O84" s="219">
        <f t="shared" si="26"/>
        <v>1887.90679</v>
      </c>
      <c r="P84" s="235">
        <f t="shared" si="27"/>
        <v>100</v>
      </c>
      <c r="Q84" s="225">
        <f t="shared" si="22"/>
        <v>0</v>
      </c>
    </row>
    <row r="85" spans="2:17" ht="25.5">
      <c r="B85" s="5" t="s">
        <v>424</v>
      </c>
      <c r="C85" s="206" t="s">
        <v>653</v>
      </c>
      <c r="D85" s="202" t="s">
        <v>60</v>
      </c>
      <c r="E85" s="30" t="s">
        <v>548</v>
      </c>
      <c r="F85" s="5" t="s">
        <v>3</v>
      </c>
      <c r="G85" s="22">
        <v>1</v>
      </c>
      <c r="H85" s="95">
        <v>699</v>
      </c>
      <c r="I85" s="205">
        <f t="shared" si="28"/>
        <v>872.70150000000001</v>
      </c>
      <c r="J85" s="213">
        <f t="shared" si="29"/>
        <v>872.70150000000001</v>
      </c>
      <c r="K85" s="224">
        <v>0</v>
      </c>
      <c r="L85" s="219">
        <f t="shared" si="23"/>
        <v>0</v>
      </c>
      <c r="M85" s="238">
        <f t="shared" si="24"/>
        <v>0</v>
      </c>
      <c r="N85" s="222">
        <f t="shared" si="25"/>
        <v>1</v>
      </c>
      <c r="O85" s="219">
        <f t="shared" si="26"/>
        <v>872.70150000000001</v>
      </c>
      <c r="P85" s="235">
        <f t="shared" si="27"/>
        <v>100</v>
      </c>
      <c r="Q85" s="225">
        <f t="shared" si="22"/>
        <v>0</v>
      </c>
    </row>
    <row r="86" spans="2:17" ht="25.5">
      <c r="B86" s="5" t="s">
        <v>425</v>
      </c>
      <c r="C86" s="206" t="s">
        <v>652</v>
      </c>
      <c r="D86" s="202" t="s">
        <v>60</v>
      </c>
      <c r="E86" s="30" t="s">
        <v>549</v>
      </c>
      <c r="F86" s="5" t="s">
        <v>3</v>
      </c>
      <c r="G86" s="22">
        <v>3</v>
      </c>
      <c r="H86" s="95">
        <v>799</v>
      </c>
      <c r="I86" s="205">
        <f t="shared" si="28"/>
        <v>997.55150000000003</v>
      </c>
      <c r="J86" s="213">
        <f t="shared" si="29"/>
        <v>2992.6545000000001</v>
      </c>
      <c r="K86" s="224">
        <v>0</v>
      </c>
      <c r="L86" s="219">
        <f t="shared" si="23"/>
        <v>0</v>
      </c>
      <c r="M86" s="238">
        <f t="shared" si="24"/>
        <v>0</v>
      </c>
      <c r="N86" s="222">
        <f t="shared" si="25"/>
        <v>3</v>
      </c>
      <c r="O86" s="219">
        <f t="shared" si="26"/>
        <v>2992.6545000000001</v>
      </c>
      <c r="P86" s="235">
        <f t="shared" si="27"/>
        <v>100</v>
      </c>
      <c r="Q86" s="225">
        <f t="shared" si="22"/>
        <v>0</v>
      </c>
    </row>
    <row r="87" spans="2:17" ht="25.5">
      <c r="B87" s="5" t="s">
        <v>426</v>
      </c>
      <c r="C87" s="201" t="s">
        <v>654</v>
      </c>
      <c r="D87" s="202" t="s">
        <v>650</v>
      </c>
      <c r="E87" s="30" t="s">
        <v>545</v>
      </c>
      <c r="F87" s="5" t="s">
        <v>3</v>
      </c>
      <c r="G87" s="22">
        <v>3</v>
      </c>
      <c r="H87" s="95">
        <v>437</v>
      </c>
      <c r="I87" s="205">
        <f t="shared" si="28"/>
        <v>545.59450000000004</v>
      </c>
      <c r="J87" s="213">
        <f t="shared" si="29"/>
        <v>1636.7835</v>
      </c>
      <c r="K87" s="224">
        <v>0</v>
      </c>
      <c r="L87" s="219">
        <f t="shared" si="23"/>
        <v>0</v>
      </c>
      <c r="M87" s="238">
        <f t="shared" si="24"/>
        <v>0</v>
      </c>
      <c r="N87" s="222">
        <f t="shared" si="25"/>
        <v>3</v>
      </c>
      <c r="O87" s="219">
        <f t="shared" si="26"/>
        <v>1636.7835</v>
      </c>
      <c r="P87" s="235">
        <f t="shared" si="27"/>
        <v>100</v>
      </c>
      <c r="Q87" s="225">
        <f t="shared" si="22"/>
        <v>0</v>
      </c>
    </row>
    <row r="88" spans="2:17" ht="25.5">
      <c r="B88" s="5" t="s">
        <v>427</v>
      </c>
      <c r="C88" s="201" t="s">
        <v>655</v>
      </c>
      <c r="D88" s="202" t="s">
        <v>650</v>
      </c>
      <c r="E88" s="30" t="s">
        <v>558</v>
      </c>
      <c r="F88" s="5" t="s">
        <v>3</v>
      </c>
      <c r="G88" s="22">
        <v>2</v>
      </c>
      <c r="H88" s="95">
        <v>549</v>
      </c>
      <c r="I88" s="205">
        <f t="shared" si="28"/>
        <v>685.42650000000003</v>
      </c>
      <c r="J88" s="213">
        <f t="shared" si="29"/>
        <v>1370.8530000000001</v>
      </c>
      <c r="K88" s="224">
        <v>0</v>
      </c>
      <c r="L88" s="219">
        <f t="shared" si="23"/>
        <v>0</v>
      </c>
      <c r="M88" s="238">
        <f t="shared" si="24"/>
        <v>0</v>
      </c>
      <c r="N88" s="222">
        <f t="shared" si="25"/>
        <v>2</v>
      </c>
      <c r="O88" s="219">
        <f t="shared" si="26"/>
        <v>1370.8530000000001</v>
      </c>
      <c r="P88" s="235">
        <f t="shared" si="27"/>
        <v>100</v>
      </c>
      <c r="Q88" s="225">
        <f t="shared" si="22"/>
        <v>0</v>
      </c>
    </row>
    <row r="89" spans="2:17" ht="19.5" customHeight="1">
      <c r="B89" s="109" t="s">
        <v>20</v>
      </c>
      <c r="C89" s="31"/>
      <c r="D89" s="4"/>
      <c r="E89" s="32" t="s">
        <v>62</v>
      </c>
      <c r="F89" s="5"/>
      <c r="G89" s="22">
        <v>0</v>
      </c>
      <c r="H89" s="95"/>
      <c r="I89" s="205">
        <f t="shared" si="28"/>
        <v>0</v>
      </c>
      <c r="J89" s="213">
        <f t="shared" si="29"/>
        <v>0</v>
      </c>
      <c r="K89" s="224"/>
      <c r="L89" s="219"/>
      <c r="M89" s="238"/>
      <c r="N89" s="222"/>
      <c r="O89" s="219"/>
      <c r="P89" s="235"/>
      <c r="Q89" s="225">
        <f t="shared" si="22"/>
        <v>0</v>
      </c>
    </row>
    <row r="90" spans="2:17" ht="25.5">
      <c r="B90" s="5" t="s">
        <v>428</v>
      </c>
      <c r="C90" s="31">
        <v>36206</v>
      </c>
      <c r="D90" s="202" t="s">
        <v>650</v>
      </c>
      <c r="E90" s="30" t="s">
        <v>557</v>
      </c>
      <c r="F90" s="5" t="s">
        <v>2</v>
      </c>
      <c r="G90" s="22">
        <v>3.3</v>
      </c>
      <c r="H90" s="95">
        <v>126</v>
      </c>
      <c r="I90" s="205">
        <f t="shared" si="28"/>
        <v>157.31100000000001</v>
      </c>
      <c r="J90" s="213">
        <f t="shared" si="29"/>
        <v>519.12630000000001</v>
      </c>
      <c r="K90" s="224">
        <v>0</v>
      </c>
      <c r="L90" s="219">
        <f t="shared" si="23"/>
        <v>0</v>
      </c>
      <c r="M90" s="238">
        <f t="shared" si="24"/>
        <v>0</v>
      </c>
      <c r="N90" s="222">
        <f t="shared" si="25"/>
        <v>3.3</v>
      </c>
      <c r="O90" s="219">
        <f t="shared" si="26"/>
        <v>519.12630000000001</v>
      </c>
      <c r="P90" s="235">
        <f t="shared" si="27"/>
        <v>100</v>
      </c>
      <c r="Q90" s="225">
        <f t="shared" si="22"/>
        <v>0</v>
      </c>
    </row>
    <row r="91" spans="2:17" ht="19.5" customHeight="1">
      <c r="B91" s="5" t="s">
        <v>429</v>
      </c>
      <c r="C91" s="5" t="s">
        <v>236</v>
      </c>
      <c r="D91" s="43" t="s">
        <v>60</v>
      </c>
      <c r="E91" s="30" t="s">
        <v>546</v>
      </c>
      <c r="F91" s="5" t="s">
        <v>3</v>
      </c>
      <c r="G91" s="22">
        <v>5</v>
      </c>
      <c r="H91" s="95">
        <v>33.22</v>
      </c>
      <c r="I91" s="205">
        <f t="shared" si="28"/>
        <v>41.475169999999999</v>
      </c>
      <c r="J91" s="213">
        <f t="shared" si="29"/>
        <v>207.37584999999999</v>
      </c>
      <c r="K91" s="224">
        <v>0</v>
      </c>
      <c r="L91" s="219">
        <f t="shared" si="23"/>
        <v>0</v>
      </c>
      <c r="M91" s="238">
        <f t="shared" si="24"/>
        <v>0</v>
      </c>
      <c r="N91" s="222">
        <f t="shared" si="25"/>
        <v>5</v>
      </c>
      <c r="O91" s="219">
        <f t="shared" si="26"/>
        <v>207.37584999999999</v>
      </c>
      <c r="P91" s="235">
        <f t="shared" si="27"/>
        <v>100</v>
      </c>
      <c r="Q91" s="225">
        <f t="shared" si="22"/>
        <v>0</v>
      </c>
    </row>
    <row r="92" spans="2:17" ht="19.5" customHeight="1">
      <c r="B92" s="5" t="s">
        <v>430</v>
      </c>
      <c r="C92" s="5">
        <v>39630</v>
      </c>
      <c r="D92" s="202" t="s">
        <v>650</v>
      </c>
      <c r="E92" s="30" t="s">
        <v>547</v>
      </c>
      <c r="F92" s="5" t="s">
        <v>6</v>
      </c>
      <c r="G92" s="22">
        <v>5.6</v>
      </c>
      <c r="H92" s="95">
        <v>56.7</v>
      </c>
      <c r="I92" s="205">
        <f t="shared" si="28"/>
        <v>70.789950000000005</v>
      </c>
      <c r="J92" s="213">
        <f t="shared" si="29"/>
        <v>396.42372</v>
      </c>
      <c r="K92" s="224">
        <v>0</v>
      </c>
      <c r="L92" s="219">
        <f t="shared" si="23"/>
        <v>0</v>
      </c>
      <c r="M92" s="238">
        <f t="shared" si="24"/>
        <v>0</v>
      </c>
      <c r="N92" s="222">
        <f t="shared" si="25"/>
        <v>5.6</v>
      </c>
      <c r="O92" s="219">
        <f t="shared" si="26"/>
        <v>396.42372</v>
      </c>
      <c r="P92" s="235">
        <f t="shared" si="27"/>
        <v>100</v>
      </c>
      <c r="Q92" s="225">
        <f t="shared" si="22"/>
        <v>0</v>
      </c>
    </row>
    <row r="93" spans="2:17" ht="19.5" customHeight="1">
      <c r="B93" s="3" t="s">
        <v>21</v>
      </c>
      <c r="C93" s="31"/>
      <c r="D93" s="3"/>
      <c r="E93" s="67" t="s">
        <v>63</v>
      </c>
      <c r="F93" s="5"/>
      <c r="G93" s="22">
        <v>0</v>
      </c>
      <c r="H93" s="95"/>
      <c r="I93" s="205">
        <f t="shared" si="28"/>
        <v>0</v>
      </c>
      <c r="J93" s="213">
        <f t="shared" si="29"/>
        <v>0</v>
      </c>
      <c r="K93" s="224"/>
      <c r="L93" s="219"/>
      <c r="M93" s="238"/>
      <c r="N93" s="222"/>
      <c r="O93" s="219"/>
      <c r="P93" s="235"/>
      <c r="Q93" s="225">
        <f t="shared" si="22"/>
        <v>0</v>
      </c>
    </row>
    <row r="94" spans="2:17" ht="38.25">
      <c r="B94" s="5" t="s">
        <v>431</v>
      </c>
      <c r="C94" s="21">
        <v>94805</v>
      </c>
      <c r="D94" s="202" t="s">
        <v>60</v>
      </c>
      <c r="E94" s="30" t="s">
        <v>550</v>
      </c>
      <c r="F94" s="5" t="s">
        <v>3</v>
      </c>
      <c r="G94" s="22">
        <v>1</v>
      </c>
      <c r="H94" s="95">
        <v>918</v>
      </c>
      <c r="I94" s="205">
        <f t="shared" si="28"/>
        <v>1146.123</v>
      </c>
      <c r="J94" s="213">
        <f t="shared" si="29"/>
        <v>1146.123</v>
      </c>
      <c r="K94" s="224">
        <v>0</v>
      </c>
      <c r="L94" s="219">
        <f t="shared" si="23"/>
        <v>0</v>
      </c>
      <c r="M94" s="238">
        <f t="shared" si="24"/>
        <v>0</v>
      </c>
      <c r="N94" s="222">
        <f t="shared" si="25"/>
        <v>1</v>
      </c>
      <c r="O94" s="219">
        <f t="shared" si="26"/>
        <v>1146.123</v>
      </c>
      <c r="P94" s="235">
        <f t="shared" si="27"/>
        <v>100</v>
      </c>
      <c r="Q94" s="225">
        <f t="shared" si="22"/>
        <v>0</v>
      </c>
    </row>
    <row r="95" spans="2:17" ht="19.5" customHeight="1">
      <c r="B95" s="3" t="s">
        <v>22</v>
      </c>
      <c r="C95" s="31"/>
      <c r="D95" s="31"/>
      <c r="E95" s="64" t="s">
        <v>64</v>
      </c>
      <c r="F95" s="64"/>
      <c r="G95" s="22">
        <v>0</v>
      </c>
      <c r="H95" s="95"/>
      <c r="I95" s="205">
        <f t="shared" si="28"/>
        <v>0</v>
      </c>
      <c r="J95" s="213">
        <f t="shared" si="29"/>
        <v>0</v>
      </c>
      <c r="K95" s="224"/>
      <c r="L95" s="219"/>
      <c r="M95" s="238"/>
      <c r="N95" s="222"/>
      <c r="O95" s="219"/>
      <c r="P95" s="235"/>
      <c r="Q95" s="225">
        <f t="shared" si="22"/>
        <v>0</v>
      </c>
    </row>
    <row r="96" spans="2:17" ht="25.5">
      <c r="B96" s="5" t="s">
        <v>432</v>
      </c>
      <c r="C96" s="21">
        <v>94559</v>
      </c>
      <c r="D96" s="43" t="s">
        <v>60</v>
      </c>
      <c r="E96" s="30" t="s">
        <v>291</v>
      </c>
      <c r="F96" s="5" t="s">
        <v>6</v>
      </c>
      <c r="G96" s="22">
        <v>0.24</v>
      </c>
      <c r="H96" s="95">
        <v>428.82</v>
      </c>
      <c r="I96" s="205">
        <f t="shared" si="28"/>
        <v>535.38176999999996</v>
      </c>
      <c r="J96" s="213">
        <f t="shared" si="29"/>
        <v>128.49162479999998</v>
      </c>
      <c r="K96" s="224">
        <v>0</v>
      </c>
      <c r="L96" s="219">
        <f t="shared" si="23"/>
        <v>0</v>
      </c>
      <c r="M96" s="238">
        <f t="shared" si="24"/>
        <v>0</v>
      </c>
      <c r="N96" s="222">
        <f t="shared" si="25"/>
        <v>0.24</v>
      </c>
      <c r="O96" s="219">
        <f t="shared" si="26"/>
        <v>128.49162479999998</v>
      </c>
      <c r="P96" s="235">
        <f t="shared" si="27"/>
        <v>100</v>
      </c>
      <c r="Q96" s="225">
        <f t="shared" si="22"/>
        <v>0</v>
      </c>
    </row>
    <row r="97" spans="2:17" ht="25.5">
      <c r="B97" s="5" t="s">
        <v>433</v>
      </c>
      <c r="C97" s="21">
        <v>94562</v>
      </c>
      <c r="D97" s="43" t="s">
        <v>60</v>
      </c>
      <c r="E97" s="30" t="s">
        <v>552</v>
      </c>
      <c r="F97" s="5" t="s">
        <v>6</v>
      </c>
      <c r="G97" s="22">
        <v>1.08</v>
      </c>
      <c r="H97" s="95">
        <v>390.35</v>
      </c>
      <c r="I97" s="205">
        <f t="shared" si="28"/>
        <v>487.35197500000004</v>
      </c>
      <c r="J97" s="213">
        <f t="shared" si="29"/>
        <v>526.34013300000004</v>
      </c>
      <c r="K97" s="224">
        <v>0</v>
      </c>
      <c r="L97" s="219">
        <f t="shared" si="23"/>
        <v>0</v>
      </c>
      <c r="M97" s="238">
        <f t="shared" si="24"/>
        <v>0</v>
      </c>
      <c r="N97" s="222">
        <f t="shared" si="25"/>
        <v>1.08</v>
      </c>
      <c r="O97" s="219">
        <f t="shared" si="26"/>
        <v>526.34013300000004</v>
      </c>
      <c r="P97" s="235">
        <f t="shared" si="27"/>
        <v>100</v>
      </c>
      <c r="Q97" s="225">
        <f t="shared" si="22"/>
        <v>0</v>
      </c>
    </row>
    <row r="98" spans="2:17" ht="25.5">
      <c r="B98" s="5" t="s">
        <v>434</v>
      </c>
      <c r="C98" s="21">
        <v>94559</v>
      </c>
      <c r="D98" s="43" t="s">
        <v>60</v>
      </c>
      <c r="E98" s="30" t="s">
        <v>292</v>
      </c>
      <c r="F98" s="5" t="s">
        <v>6</v>
      </c>
      <c r="G98" s="22">
        <v>3.2</v>
      </c>
      <c r="H98" s="95">
        <v>428.82</v>
      </c>
      <c r="I98" s="205">
        <f t="shared" si="28"/>
        <v>535.38176999999996</v>
      </c>
      <c r="J98" s="213">
        <f t="shared" si="29"/>
        <v>1713.2216639999999</v>
      </c>
      <c r="K98" s="224">
        <v>0</v>
      </c>
      <c r="L98" s="219">
        <f t="shared" si="23"/>
        <v>0</v>
      </c>
      <c r="M98" s="238">
        <f t="shared" si="24"/>
        <v>0</v>
      </c>
      <c r="N98" s="222">
        <f t="shared" si="25"/>
        <v>3.2</v>
      </c>
      <c r="O98" s="219">
        <f t="shared" si="26"/>
        <v>1713.2216639999999</v>
      </c>
      <c r="P98" s="235">
        <f t="shared" si="27"/>
        <v>100</v>
      </c>
      <c r="Q98" s="225">
        <f t="shared" si="22"/>
        <v>0</v>
      </c>
    </row>
    <row r="99" spans="2:17" ht="25.5">
      <c r="B99" s="5" t="s">
        <v>435</v>
      </c>
      <c r="C99" s="21">
        <v>94562</v>
      </c>
      <c r="D99" s="43" t="s">
        <v>60</v>
      </c>
      <c r="E99" s="30" t="s">
        <v>553</v>
      </c>
      <c r="F99" s="5" t="s">
        <v>6</v>
      </c>
      <c r="G99" s="22">
        <v>0.6</v>
      </c>
      <c r="H99" s="95">
        <v>390.35</v>
      </c>
      <c r="I99" s="205">
        <f t="shared" si="28"/>
        <v>487.35197500000004</v>
      </c>
      <c r="J99" s="213">
        <f t="shared" si="29"/>
        <v>292.41118499999999</v>
      </c>
      <c r="K99" s="224">
        <v>0</v>
      </c>
      <c r="L99" s="219">
        <f t="shared" si="23"/>
        <v>0</v>
      </c>
      <c r="M99" s="238">
        <f t="shared" si="24"/>
        <v>0</v>
      </c>
      <c r="N99" s="222">
        <f t="shared" si="25"/>
        <v>0.6</v>
      </c>
      <c r="O99" s="219">
        <f t="shared" si="26"/>
        <v>292.41118499999999</v>
      </c>
      <c r="P99" s="235">
        <f t="shared" si="27"/>
        <v>100</v>
      </c>
      <c r="Q99" s="225">
        <f t="shared" si="22"/>
        <v>0</v>
      </c>
    </row>
    <row r="100" spans="2:17" ht="25.5">
      <c r="B100" s="5" t="s">
        <v>436</v>
      </c>
      <c r="C100" s="21">
        <v>94562</v>
      </c>
      <c r="D100" s="43" t="s">
        <v>60</v>
      </c>
      <c r="E100" s="30" t="s">
        <v>293</v>
      </c>
      <c r="F100" s="5" t="s">
        <v>6</v>
      </c>
      <c r="G100" s="22">
        <v>6</v>
      </c>
      <c r="H100" s="95">
        <v>390.35</v>
      </c>
      <c r="I100" s="205">
        <f t="shared" si="28"/>
        <v>487.35197500000004</v>
      </c>
      <c r="J100" s="213">
        <f t="shared" si="29"/>
        <v>2924.1118500000002</v>
      </c>
      <c r="K100" s="224">
        <v>0</v>
      </c>
      <c r="L100" s="219">
        <f t="shared" si="23"/>
        <v>0</v>
      </c>
      <c r="M100" s="238">
        <f t="shared" si="24"/>
        <v>0</v>
      </c>
      <c r="N100" s="222">
        <f t="shared" si="25"/>
        <v>6</v>
      </c>
      <c r="O100" s="219">
        <f t="shared" si="26"/>
        <v>2924.1118500000002</v>
      </c>
      <c r="P100" s="235">
        <f t="shared" si="27"/>
        <v>100</v>
      </c>
      <c r="Q100" s="225">
        <f t="shared" si="22"/>
        <v>0</v>
      </c>
    </row>
    <row r="101" spans="2:17" ht="25.5">
      <c r="B101" s="5" t="s">
        <v>437</v>
      </c>
      <c r="C101" s="21">
        <v>94559</v>
      </c>
      <c r="D101" s="43" t="s">
        <v>60</v>
      </c>
      <c r="E101" s="30" t="s">
        <v>294</v>
      </c>
      <c r="F101" s="5" t="s">
        <v>6</v>
      </c>
      <c r="G101" s="22">
        <v>3.3</v>
      </c>
      <c r="H101" s="95">
        <v>428.82</v>
      </c>
      <c r="I101" s="205">
        <f t="shared" si="28"/>
        <v>535.38176999999996</v>
      </c>
      <c r="J101" s="213">
        <f t="shared" si="29"/>
        <v>1766.7598409999998</v>
      </c>
      <c r="K101" s="224">
        <v>0</v>
      </c>
      <c r="L101" s="219">
        <f t="shared" si="23"/>
        <v>0</v>
      </c>
      <c r="M101" s="238">
        <f t="shared" si="24"/>
        <v>0</v>
      </c>
      <c r="N101" s="222">
        <f t="shared" si="25"/>
        <v>3.3</v>
      </c>
      <c r="O101" s="219">
        <f t="shared" si="26"/>
        <v>1766.7598409999998</v>
      </c>
      <c r="P101" s="235">
        <f t="shared" si="27"/>
        <v>100</v>
      </c>
      <c r="Q101" s="225">
        <f t="shared" si="22"/>
        <v>0</v>
      </c>
    </row>
    <row r="102" spans="2:17" ht="25.5">
      <c r="B102" s="5" t="s">
        <v>438</v>
      </c>
      <c r="C102" s="21">
        <v>94559</v>
      </c>
      <c r="D102" s="43" t="s">
        <v>60</v>
      </c>
      <c r="E102" s="30" t="s">
        <v>295</v>
      </c>
      <c r="F102" s="5" t="s">
        <v>6</v>
      </c>
      <c r="G102" s="22">
        <v>8.8000000000000007</v>
      </c>
      <c r="H102" s="95">
        <v>428.82</v>
      </c>
      <c r="I102" s="205">
        <f t="shared" si="28"/>
        <v>535.38176999999996</v>
      </c>
      <c r="J102" s="213">
        <f t="shared" si="29"/>
        <v>4711.3595759999998</v>
      </c>
      <c r="K102" s="224">
        <v>0</v>
      </c>
      <c r="L102" s="219">
        <f t="shared" si="23"/>
        <v>0</v>
      </c>
      <c r="M102" s="238">
        <f t="shared" si="24"/>
        <v>0</v>
      </c>
      <c r="N102" s="222">
        <f t="shared" si="25"/>
        <v>8.8000000000000007</v>
      </c>
      <c r="O102" s="219">
        <f t="shared" si="26"/>
        <v>4711.3595759999998</v>
      </c>
      <c r="P102" s="235">
        <f t="shared" si="27"/>
        <v>100</v>
      </c>
      <c r="Q102" s="225">
        <f t="shared" si="22"/>
        <v>0</v>
      </c>
    </row>
    <row r="103" spans="2:17" ht="25.5">
      <c r="B103" s="5" t="s">
        <v>439</v>
      </c>
      <c r="C103" s="21">
        <v>94559</v>
      </c>
      <c r="D103" s="43" t="s">
        <v>60</v>
      </c>
      <c r="E103" s="30" t="s">
        <v>296</v>
      </c>
      <c r="F103" s="5" t="s">
        <v>6</v>
      </c>
      <c r="G103" s="22">
        <v>48.4</v>
      </c>
      <c r="H103" s="95">
        <v>428.82</v>
      </c>
      <c r="I103" s="205">
        <f t="shared" si="28"/>
        <v>535.38176999999996</v>
      </c>
      <c r="J103" s="213">
        <f t="shared" si="29"/>
        <v>25912.477667999996</v>
      </c>
      <c r="K103" s="224">
        <v>0</v>
      </c>
      <c r="L103" s="219">
        <f t="shared" si="23"/>
        <v>0</v>
      </c>
      <c r="M103" s="238">
        <f t="shared" si="24"/>
        <v>0</v>
      </c>
      <c r="N103" s="222">
        <f t="shared" si="25"/>
        <v>48.4</v>
      </c>
      <c r="O103" s="219">
        <f t="shared" si="26"/>
        <v>25912.477667999996</v>
      </c>
      <c r="P103" s="235">
        <f t="shared" si="27"/>
        <v>100</v>
      </c>
      <c r="Q103" s="225">
        <f t="shared" si="22"/>
        <v>0</v>
      </c>
    </row>
    <row r="104" spans="2:17" ht="25.5">
      <c r="B104" s="5" t="s">
        <v>440</v>
      </c>
      <c r="C104" s="21">
        <v>94562</v>
      </c>
      <c r="D104" s="43" t="s">
        <v>60</v>
      </c>
      <c r="E104" s="30" t="s">
        <v>551</v>
      </c>
      <c r="F104" s="5" t="s">
        <v>6</v>
      </c>
      <c r="G104" s="22">
        <v>6.48</v>
      </c>
      <c r="H104" s="95">
        <v>390.35</v>
      </c>
      <c r="I104" s="205">
        <f t="shared" si="28"/>
        <v>487.35197500000004</v>
      </c>
      <c r="J104" s="213">
        <f t="shared" si="29"/>
        <v>3158.0407980000004</v>
      </c>
      <c r="K104" s="224">
        <v>0</v>
      </c>
      <c r="L104" s="219">
        <f t="shared" si="23"/>
        <v>0</v>
      </c>
      <c r="M104" s="238">
        <f t="shared" si="24"/>
        <v>0</v>
      </c>
      <c r="N104" s="222">
        <f t="shared" si="25"/>
        <v>6.48</v>
      </c>
      <c r="O104" s="219">
        <f t="shared" si="26"/>
        <v>3158.0407980000004</v>
      </c>
      <c r="P104" s="235">
        <f t="shared" si="27"/>
        <v>100</v>
      </c>
      <c r="Q104" s="225">
        <f t="shared" si="22"/>
        <v>0</v>
      </c>
    </row>
    <row r="105" spans="2:17" ht="19.5" customHeight="1">
      <c r="B105" s="5" t="s">
        <v>513</v>
      </c>
      <c r="C105" s="5">
        <v>85010</v>
      </c>
      <c r="D105" s="43" t="s">
        <v>60</v>
      </c>
      <c r="E105" s="30" t="s">
        <v>554</v>
      </c>
      <c r="F105" s="5" t="s">
        <v>6</v>
      </c>
      <c r="G105" s="22">
        <v>1.98</v>
      </c>
      <c r="H105" s="95">
        <v>298.95999999999998</v>
      </c>
      <c r="I105" s="205">
        <f t="shared" si="28"/>
        <v>373.25155999999998</v>
      </c>
      <c r="J105" s="213">
        <f t="shared" si="29"/>
        <v>739.03808879999997</v>
      </c>
      <c r="K105" s="224">
        <v>0</v>
      </c>
      <c r="L105" s="219">
        <f t="shared" si="23"/>
        <v>0</v>
      </c>
      <c r="M105" s="238">
        <f t="shared" si="24"/>
        <v>0</v>
      </c>
      <c r="N105" s="222">
        <f t="shared" si="25"/>
        <v>1.98</v>
      </c>
      <c r="O105" s="219">
        <f t="shared" si="26"/>
        <v>739.03808879999997</v>
      </c>
      <c r="P105" s="235">
        <f t="shared" si="27"/>
        <v>100</v>
      </c>
      <c r="Q105" s="225">
        <f t="shared" si="22"/>
        <v>0</v>
      </c>
    </row>
    <row r="106" spans="2:17" ht="19.5" customHeight="1">
      <c r="B106" s="5" t="s">
        <v>555</v>
      </c>
      <c r="C106" s="5"/>
      <c r="D106" s="43" t="s">
        <v>596</v>
      </c>
      <c r="E106" s="30" t="s">
        <v>65</v>
      </c>
      <c r="F106" s="31" t="s">
        <v>6</v>
      </c>
      <c r="G106" s="22">
        <v>4.2</v>
      </c>
      <c r="H106" s="95">
        <v>38</v>
      </c>
      <c r="I106" s="205">
        <f t="shared" si="28"/>
        <v>47.442999999999998</v>
      </c>
      <c r="J106" s="213">
        <f t="shared" si="29"/>
        <v>199.26060000000001</v>
      </c>
      <c r="K106" s="224">
        <v>0</v>
      </c>
      <c r="L106" s="219">
        <f t="shared" si="23"/>
        <v>0</v>
      </c>
      <c r="M106" s="238">
        <f t="shared" si="24"/>
        <v>0</v>
      </c>
      <c r="N106" s="222">
        <f t="shared" si="25"/>
        <v>4.2</v>
      </c>
      <c r="O106" s="219">
        <f t="shared" si="26"/>
        <v>199.26060000000001</v>
      </c>
      <c r="P106" s="235">
        <f t="shared" si="27"/>
        <v>100</v>
      </c>
      <c r="Q106" s="225">
        <f t="shared" si="22"/>
        <v>0</v>
      </c>
    </row>
    <row r="107" spans="2:17" ht="19.5" customHeight="1">
      <c r="B107" s="3" t="s">
        <v>23</v>
      </c>
      <c r="C107" s="31"/>
      <c r="D107" s="31"/>
      <c r="E107" s="32" t="s">
        <v>66</v>
      </c>
      <c r="F107" s="31"/>
      <c r="G107" s="22">
        <v>0</v>
      </c>
      <c r="H107" s="95"/>
      <c r="I107" s="205">
        <f t="shared" si="28"/>
        <v>0</v>
      </c>
      <c r="J107" s="213">
        <f t="shared" si="29"/>
        <v>0</v>
      </c>
      <c r="K107" s="224"/>
      <c r="L107" s="219"/>
      <c r="M107" s="238"/>
      <c r="N107" s="222">
        <f t="shared" si="25"/>
        <v>0</v>
      </c>
      <c r="O107" s="219"/>
      <c r="P107" s="235"/>
      <c r="Q107" s="225">
        <f t="shared" si="22"/>
        <v>0</v>
      </c>
    </row>
    <row r="108" spans="2:17" ht="19.5" customHeight="1">
      <c r="B108" s="5" t="s">
        <v>441</v>
      </c>
      <c r="C108" s="5">
        <v>72118</v>
      </c>
      <c r="D108" s="43" t="s">
        <v>60</v>
      </c>
      <c r="E108" s="30" t="s">
        <v>67</v>
      </c>
      <c r="F108" s="31" t="s">
        <v>6</v>
      </c>
      <c r="G108" s="22">
        <v>2</v>
      </c>
      <c r="H108" s="95">
        <v>202.66</v>
      </c>
      <c r="I108" s="205">
        <f t="shared" si="28"/>
        <v>253.02100999999999</v>
      </c>
      <c r="J108" s="213">
        <f t="shared" si="29"/>
        <v>506.04201999999998</v>
      </c>
      <c r="K108" s="224">
        <v>0</v>
      </c>
      <c r="L108" s="219">
        <f t="shared" si="23"/>
        <v>0</v>
      </c>
      <c r="M108" s="238">
        <f t="shared" si="24"/>
        <v>0</v>
      </c>
      <c r="N108" s="222">
        <f t="shared" si="25"/>
        <v>2</v>
      </c>
      <c r="O108" s="219">
        <f t="shared" si="26"/>
        <v>506.04201999999998</v>
      </c>
      <c r="P108" s="235">
        <f t="shared" si="27"/>
        <v>100</v>
      </c>
      <c r="Q108" s="225">
        <f t="shared" si="22"/>
        <v>0</v>
      </c>
    </row>
    <row r="109" spans="2:17" ht="19.5" customHeight="1">
      <c r="B109" s="5" t="s">
        <v>442</v>
      </c>
      <c r="C109" s="5">
        <v>72118</v>
      </c>
      <c r="D109" s="43" t="s">
        <v>60</v>
      </c>
      <c r="E109" s="30" t="s">
        <v>556</v>
      </c>
      <c r="F109" s="31" t="s">
        <v>6</v>
      </c>
      <c r="G109" s="22">
        <v>70.42</v>
      </c>
      <c r="H109" s="95">
        <v>202.66</v>
      </c>
      <c r="I109" s="205">
        <f t="shared" si="28"/>
        <v>253.02100999999999</v>
      </c>
      <c r="J109" s="213">
        <f t="shared" si="29"/>
        <v>17817.739524199998</v>
      </c>
      <c r="K109" s="224">
        <v>0</v>
      </c>
      <c r="L109" s="219">
        <f t="shared" si="23"/>
        <v>0</v>
      </c>
      <c r="M109" s="238">
        <f t="shared" si="24"/>
        <v>0</v>
      </c>
      <c r="N109" s="222">
        <f t="shared" si="25"/>
        <v>70.42</v>
      </c>
      <c r="O109" s="219">
        <f t="shared" si="26"/>
        <v>17817.739524199998</v>
      </c>
      <c r="P109" s="235">
        <f t="shared" si="27"/>
        <v>100</v>
      </c>
      <c r="Q109" s="225">
        <f t="shared" si="22"/>
        <v>0</v>
      </c>
    </row>
    <row r="110" spans="2:17" ht="19.5" customHeight="1">
      <c r="B110" s="5" t="s">
        <v>443</v>
      </c>
      <c r="C110" s="5">
        <v>85005</v>
      </c>
      <c r="D110" s="43" t="s">
        <v>60</v>
      </c>
      <c r="E110" s="30" t="s">
        <v>320</v>
      </c>
      <c r="F110" s="31" t="s">
        <v>6</v>
      </c>
      <c r="G110" s="22">
        <v>4.4000000000000004</v>
      </c>
      <c r="H110" s="95">
        <v>398.67</v>
      </c>
      <c r="I110" s="205">
        <f t="shared" si="28"/>
        <v>497.73949500000003</v>
      </c>
      <c r="J110" s="213">
        <f t="shared" si="29"/>
        <v>2190.0537780000004</v>
      </c>
      <c r="K110" s="224">
        <v>0</v>
      </c>
      <c r="L110" s="219">
        <f t="shared" si="23"/>
        <v>0</v>
      </c>
      <c r="M110" s="238">
        <f t="shared" si="24"/>
        <v>0</v>
      </c>
      <c r="N110" s="222">
        <f t="shared" si="25"/>
        <v>4.4000000000000004</v>
      </c>
      <c r="O110" s="219">
        <f t="shared" si="26"/>
        <v>2190.0537780000004</v>
      </c>
      <c r="P110" s="235">
        <f t="shared" si="27"/>
        <v>100</v>
      </c>
      <c r="Q110" s="225">
        <f t="shared" si="22"/>
        <v>0</v>
      </c>
    </row>
    <row r="111" spans="2:17" ht="19.5" customHeight="1">
      <c r="B111" s="101"/>
      <c r="C111" s="102"/>
      <c r="D111" s="102"/>
      <c r="E111" s="102"/>
      <c r="F111" s="102"/>
      <c r="G111" s="102"/>
      <c r="H111" s="103" t="s">
        <v>396</v>
      </c>
      <c r="I111" s="110"/>
      <c r="J111" s="214">
        <f>SUM(J81:J110)</f>
        <v>84942.737250799997</v>
      </c>
      <c r="K111" s="224"/>
      <c r="L111" s="219"/>
      <c r="M111" s="238"/>
      <c r="N111" s="222">
        <f t="shared" si="25"/>
        <v>0</v>
      </c>
      <c r="O111" s="219"/>
      <c r="P111" s="235"/>
      <c r="Q111" s="225"/>
    </row>
    <row r="112" spans="2:17" ht="19.5" customHeight="1">
      <c r="B112" s="1"/>
      <c r="C112" s="1"/>
      <c r="D112" s="1"/>
      <c r="E112" s="86"/>
      <c r="F112" s="87"/>
      <c r="G112" s="116"/>
      <c r="H112" s="111"/>
      <c r="I112" s="111"/>
      <c r="J112" s="19"/>
      <c r="K112" s="226"/>
      <c r="L112" s="219"/>
      <c r="M112" s="238"/>
      <c r="N112" s="222">
        <f t="shared" si="25"/>
        <v>0</v>
      </c>
      <c r="O112" s="219"/>
      <c r="P112" s="235"/>
      <c r="Q112" s="225">
        <f t="shared" si="22"/>
        <v>0</v>
      </c>
    </row>
    <row r="113" spans="2:17" ht="19.5" customHeight="1">
      <c r="B113" s="56" t="s">
        <v>514</v>
      </c>
      <c r="C113" s="44"/>
      <c r="D113" s="44"/>
      <c r="E113" s="45" t="s">
        <v>86</v>
      </c>
      <c r="F113" s="45"/>
      <c r="G113" s="83"/>
      <c r="H113" s="83"/>
      <c r="I113" s="46"/>
      <c r="J113" s="212">
        <f>J122</f>
        <v>186194.97958160003</v>
      </c>
      <c r="K113" s="244"/>
      <c r="L113" s="245">
        <f t="shared" ref="L113" si="30">SUM(L114:L121)</f>
        <v>31520.793266105</v>
      </c>
      <c r="M113" s="246"/>
      <c r="N113" s="247"/>
      <c r="O113" s="245">
        <f>SUM(O114:O121)</f>
        <v>154674.186315495</v>
      </c>
      <c r="P113" s="248"/>
      <c r="Q113" s="225">
        <f t="shared" si="22"/>
        <v>0</v>
      </c>
    </row>
    <row r="114" spans="2:17" ht="25.5">
      <c r="B114" s="5" t="s">
        <v>24</v>
      </c>
      <c r="C114" s="5">
        <v>92550</v>
      </c>
      <c r="D114" s="43" t="s">
        <v>60</v>
      </c>
      <c r="E114" s="30" t="s">
        <v>559</v>
      </c>
      <c r="F114" s="71" t="s">
        <v>3</v>
      </c>
      <c r="G114" s="22">
        <v>18</v>
      </c>
      <c r="H114" s="95">
        <v>1252.9100000000001</v>
      </c>
      <c r="I114" s="205">
        <f>H114+H114*$J$7</f>
        <v>1564.258135</v>
      </c>
      <c r="J114" s="213">
        <f>I114*G114</f>
        <v>28156.646430000001</v>
      </c>
      <c r="K114" s="224">
        <v>2.9319999999999999</v>
      </c>
      <c r="L114" s="219">
        <f t="shared" si="23"/>
        <v>4586.4048518199997</v>
      </c>
      <c r="M114" s="238">
        <f t="shared" si="24"/>
        <v>16.288888888888888</v>
      </c>
      <c r="N114" s="222">
        <f t="shared" si="25"/>
        <v>15.068</v>
      </c>
      <c r="O114" s="219">
        <f t="shared" si="26"/>
        <v>23570.241578180001</v>
      </c>
      <c r="P114" s="235">
        <f t="shared" si="27"/>
        <v>83.711111111111109</v>
      </c>
      <c r="Q114" s="225">
        <f t="shared" si="22"/>
        <v>0</v>
      </c>
    </row>
    <row r="115" spans="2:17" ht="25.5">
      <c r="B115" s="5" t="s">
        <v>154</v>
      </c>
      <c r="C115" s="5">
        <v>92549</v>
      </c>
      <c r="D115" s="43" t="s">
        <v>60</v>
      </c>
      <c r="E115" s="30" t="s">
        <v>560</v>
      </c>
      <c r="F115" s="71" t="s">
        <v>3</v>
      </c>
      <c r="G115" s="22">
        <v>10</v>
      </c>
      <c r="H115" s="95">
        <v>1052.47</v>
      </c>
      <c r="I115" s="205">
        <f t="shared" ref="I115:I121" si="31">H115+H115*$J$7</f>
        <v>1314.008795</v>
      </c>
      <c r="J115" s="213">
        <f t="shared" ref="J115:J121" si="32">I115*G115</f>
        <v>13140.087949999999</v>
      </c>
      <c r="K115" s="224">
        <v>1.629</v>
      </c>
      <c r="L115" s="219">
        <f t="shared" si="23"/>
        <v>2140.5203270550001</v>
      </c>
      <c r="M115" s="238">
        <f t="shared" si="24"/>
        <v>16.290000000000003</v>
      </c>
      <c r="N115" s="222">
        <f t="shared" si="25"/>
        <v>8.3710000000000004</v>
      </c>
      <c r="O115" s="219">
        <f t="shared" si="26"/>
        <v>10999.567622945</v>
      </c>
      <c r="P115" s="235">
        <f t="shared" si="27"/>
        <v>83.710000000000008</v>
      </c>
      <c r="Q115" s="225">
        <f t="shared" si="22"/>
        <v>0</v>
      </c>
    </row>
    <row r="116" spans="2:17" ht="25.5">
      <c r="B116" s="5" t="s">
        <v>155</v>
      </c>
      <c r="C116" s="5">
        <v>92548</v>
      </c>
      <c r="D116" s="43" t="s">
        <v>60</v>
      </c>
      <c r="E116" s="30" t="s">
        <v>561</v>
      </c>
      <c r="F116" s="71" t="s">
        <v>3</v>
      </c>
      <c r="G116" s="22">
        <v>6</v>
      </c>
      <c r="H116" s="95">
        <v>822.15</v>
      </c>
      <c r="I116" s="205">
        <f t="shared" si="31"/>
        <v>1026.4542750000001</v>
      </c>
      <c r="J116" s="213">
        <f t="shared" si="32"/>
        <v>6158.7256500000003</v>
      </c>
      <c r="K116" s="224">
        <v>0.97760000000000002</v>
      </c>
      <c r="L116" s="219">
        <f t="shared" si="23"/>
        <v>1003.46169924</v>
      </c>
      <c r="M116" s="238">
        <f t="shared" si="24"/>
        <v>16.293333333333333</v>
      </c>
      <c r="N116" s="222">
        <f t="shared" si="25"/>
        <v>5.0224000000000002</v>
      </c>
      <c r="O116" s="219">
        <f t="shared" si="26"/>
        <v>5155.2639507600006</v>
      </c>
      <c r="P116" s="235">
        <f t="shared" si="27"/>
        <v>83.706666666666678</v>
      </c>
      <c r="Q116" s="225">
        <f t="shared" si="22"/>
        <v>0</v>
      </c>
    </row>
    <row r="117" spans="2:17" ht="25.5">
      <c r="B117" s="5" t="s">
        <v>156</v>
      </c>
      <c r="C117" s="5">
        <v>92584</v>
      </c>
      <c r="D117" s="43" t="s">
        <v>60</v>
      </c>
      <c r="E117" s="30" t="s">
        <v>566</v>
      </c>
      <c r="F117" s="71" t="s">
        <v>3</v>
      </c>
      <c r="G117" s="22">
        <v>6</v>
      </c>
      <c r="H117" s="95">
        <v>822.15</v>
      </c>
      <c r="I117" s="205">
        <f t="shared" si="31"/>
        <v>1026.4542750000001</v>
      </c>
      <c r="J117" s="213">
        <f t="shared" si="32"/>
        <v>6158.7256500000003</v>
      </c>
      <c r="K117" s="224">
        <v>0.97760000000000002</v>
      </c>
      <c r="L117" s="219">
        <f t="shared" si="23"/>
        <v>1003.46169924</v>
      </c>
      <c r="M117" s="238">
        <f t="shared" si="24"/>
        <v>16.293333333333333</v>
      </c>
      <c r="N117" s="222">
        <f t="shared" si="25"/>
        <v>5.0224000000000002</v>
      </c>
      <c r="O117" s="219">
        <f t="shared" si="26"/>
        <v>5155.2639507600006</v>
      </c>
      <c r="P117" s="235">
        <f t="shared" si="27"/>
        <v>83.706666666666678</v>
      </c>
      <c r="Q117" s="225">
        <f t="shared" si="22"/>
        <v>0</v>
      </c>
    </row>
    <row r="118" spans="2:17" ht="25.5">
      <c r="B118" s="5" t="s">
        <v>254</v>
      </c>
      <c r="C118" s="5">
        <v>92540</v>
      </c>
      <c r="D118" s="43" t="s">
        <v>60</v>
      </c>
      <c r="E118" s="30" t="s">
        <v>564</v>
      </c>
      <c r="F118" s="5" t="s">
        <v>6</v>
      </c>
      <c r="G118" s="22">
        <v>1025.46</v>
      </c>
      <c r="H118" s="95">
        <v>48.36</v>
      </c>
      <c r="I118" s="205">
        <f t="shared" si="31"/>
        <v>60.377459999999999</v>
      </c>
      <c r="J118" s="213">
        <f t="shared" si="32"/>
        <v>61914.670131600004</v>
      </c>
      <c r="K118" s="224">
        <v>167</v>
      </c>
      <c r="L118" s="219">
        <f t="shared" si="23"/>
        <v>10083.035819999999</v>
      </c>
      <c r="M118" s="238">
        <f t="shared" si="24"/>
        <v>16.285374368576054</v>
      </c>
      <c r="N118" s="222">
        <f t="shared" si="25"/>
        <v>858.46</v>
      </c>
      <c r="O118" s="219">
        <f t="shared" si="26"/>
        <v>51831.634311599999</v>
      </c>
      <c r="P118" s="235">
        <f t="shared" si="27"/>
        <v>83.714625631423942</v>
      </c>
      <c r="Q118" s="225">
        <f t="shared" si="22"/>
        <v>0</v>
      </c>
    </row>
    <row r="119" spans="2:17" ht="19.5" customHeight="1">
      <c r="B119" s="5" t="s">
        <v>562</v>
      </c>
      <c r="C119" s="5">
        <v>40905</v>
      </c>
      <c r="D119" s="43" t="s">
        <v>60</v>
      </c>
      <c r="E119" s="30" t="s">
        <v>565</v>
      </c>
      <c r="F119" s="5" t="s">
        <v>6</v>
      </c>
      <c r="G119" s="22">
        <v>1481.16</v>
      </c>
      <c r="H119" s="95">
        <v>18.670000000000002</v>
      </c>
      <c r="I119" s="205">
        <f t="shared" si="31"/>
        <v>23.309495000000002</v>
      </c>
      <c r="J119" s="213">
        <f t="shared" si="32"/>
        <v>34525.091614200006</v>
      </c>
      <c r="K119" s="224">
        <v>241.25</v>
      </c>
      <c r="L119" s="219">
        <f t="shared" si="23"/>
        <v>5623.4156687500008</v>
      </c>
      <c r="M119" s="238">
        <f t="shared" si="24"/>
        <v>16.287909476356369</v>
      </c>
      <c r="N119" s="222">
        <f t="shared" si="25"/>
        <v>1239.9100000000001</v>
      </c>
      <c r="O119" s="219">
        <f t="shared" si="26"/>
        <v>28901.675945450002</v>
      </c>
      <c r="P119" s="235">
        <f t="shared" si="27"/>
        <v>83.712090523643624</v>
      </c>
      <c r="Q119" s="225">
        <f t="shared" si="22"/>
        <v>0</v>
      </c>
    </row>
    <row r="120" spans="2:17" ht="19.5" customHeight="1">
      <c r="B120" s="5" t="s">
        <v>563</v>
      </c>
      <c r="C120" s="21">
        <v>94441</v>
      </c>
      <c r="D120" s="43" t="s">
        <v>60</v>
      </c>
      <c r="E120" s="30" t="s">
        <v>234</v>
      </c>
      <c r="F120" s="5" t="s">
        <v>6</v>
      </c>
      <c r="G120" s="22">
        <v>1025.46</v>
      </c>
      <c r="H120" s="95">
        <v>24.78</v>
      </c>
      <c r="I120" s="205">
        <f t="shared" si="31"/>
        <v>30.937830000000002</v>
      </c>
      <c r="J120" s="213">
        <f t="shared" si="32"/>
        <v>31725.507151800004</v>
      </c>
      <c r="K120" s="224">
        <v>200</v>
      </c>
      <c r="L120" s="219">
        <f t="shared" si="23"/>
        <v>6187.5660000000007</v>
      </c>
      <c r="M120" s="238">
        <f t="shared" si="24"/>
        <v>19.503442357576112</v>
      </c>
      <c r="N120" s="222">
        <f t="shared" si="25"/>
        <v>825.46</v>
      </c>
      <c r="O120" s="219">
        <f t="shared" si="26"/>
        <v>25537.941151800002</v>
      </c>
      <c r="P120" s="235">
        <f t="shared" si="27"/>
        <v>80.49655764242388</v>
      </c>
      <c r="Q120" s="225">
        <f t="shared" si="22"/>
        <v>0</v>
      </c>
    </row>
    <row r="121" spans="2:17" ht="19.5" customHeight="1">
      <c r="B121" s="5" t="s">
        <v>567</v>
      </c>
      <c r="C121" s="201">
        <v>94221</v>
      </c>
      <c r="D121" s="202" t="s">
        <v>60</v>
      </c>
      <c r="E121" s="30" t="s">
        <v>85</v>
      </c>
      <c r="F121" s="5" t="s">
        <v>2</v>
      </c>
      <c r="G121" s="22">
        <v>197.8</v>
      </c>
      <c r="H121" s="95">
        <v>17.88</v>
      </c>
      <c r="I121" s="205">
        <f t="shared" si="31"/>
        <v>22.323180000000001</v>
      </c>
      <c r="J121" s="213">
        <f t="shared" si="32"/>
        <v>4415.5250040000001</v>
      </c>
      <c r="K121" s="224">
        <v>40</v>
      </c>
      <c r="L121" s="219">
        <f t="shared" si="23"/>
        <v>892.92720000000008</v>
      </c>
      <c r="M121" s="238">
        <f t="shared" si="24"/>
        <v>20.222446916076848</v>
      </c>
      <c r="N121" s="222">
        <f t="shared" si="25"/>
        <v>157.80000000000001</v>
      </c>
      <c r="O121" s="219">
        <f t="shared" si="26"/>
        <v>3522.5978040000005</v>
      </c>
      <c r="P121" s="235">
        <f t="shared" si="27"/>
        <v>79.777553083923152</v>
      </c>
      <c r="Q121" s="225">
        <f t="shared" si="22"/>
        <v>0</v>
      </c>
    </row>
    <row r="122" spans="2:17" s="23" customFormat="1" ht="19.5" customHeight="1">
      <c r="B122" s="101"/>
      <c r="C122" s="102"/>
      <c r="D122" s="102"/>
      <c r="E122" s="102"/>
      <c r="F122" s="102"/>
      <c r="G122" s="102"/>
      <c r="H122" s="103" t="s">
        <v>396</v>
      </c>
      <c r="I122" s="110"/>
      <c r="J122" s="214">
        <f>SUM(J114:J121)</f>
        <v>186194.97958160003</v>
      </c>
      <c r="K122" s="227"/>
      <c r="L122" s="219"/>
      <c r="M122" s="238"/>
      <c r="N122" s="222"/>
      <c r="O122" s="219"/>
      <c r="P122" s="235"/>
      <c r="Q122" s="225"/>
    </row>
    <row r="123" spans="2:17" ht="19.5" customHeight="1">
      <c r="B123" s="1"/>
      <c r="C123" s="1"/>
      <c r="D123" s="1"/>
      <c r="E123" s="86"/>
      <c r="F123" s="87"/>
      <c r="G123" s="116"/>
      <c r="H123" s="111"/>
      <c r="I123" s="111"/>
      <c r="J123" s="19"/>
      <c r="K123" s="217"/>
      <c r="L123" s="258"/>
      <c r="M123" s="259"/>
      <c r="N123" s="260"/>
      <c r="O123" s="258"/>
      <c r="P123" s="261"/>
      <c r="Q123" s="225">
        <f t="shared" si="22"/>
        <v>0</v>
      </c>
    </row>
    <row r="124" spans="2:17" ht="19.5" customHeight="1">
      <c r="B124" s="56" t="s">
        <v>515</v>
      </c>
      <c r="C124" s="44"/>
      <c r="D124" s="44"/>
      <c r="E124" s="45" t="s">
        <v>382</v>
      </c>
      <c r="F124" s="45"/>
      <c r="G124" s="83"/>
      <c r="H124" s="83"/>
      <c r="I124" s="46"/>
      <c r="J124" s="212">
        <f>J126</f>
        <v>4721.5584476499998</v>
      </c>
      <c r="K124" s="244"/>
      <c r="L124" s="245">
        <f>L125</f>
        <v>4721.5584476499998</v>
      </c>
      <c r="M124" s="249"/>
      <c r="N124" s="250"/>
      <c r="O124" s="245">
        <f>O125</f>
        <v>0</v>
      </c>
      <c r="P124" s="248"/>
      <c r="Q124" s="225">
        <f>O124+L124</f>
        <v>4721.5584476499998</v>
      </c>
    </row>
    <row r="125" spans="2:17" ht="19.5" customHeight="1">
      <c r="B125" s="5" t="s">
        <v>25</v>
      </c>
      <c r="C125" s="5" t="s">
        <v>240</v>
      </c>
      <c r="D125" s="43" t="s">
        <v>60</v>
      </c>
      <c r="E125" s="30" t="s">
        <v>83</v>
      </c>
      <c r="F125" s="36" t="s">
        <v>6</v>
      </c>
      <c r="G125" s="22">
        <v>401.89</v>
      </c>
      <c r="H125" s="95">
        <v>9.41</v>
      </c>
      <c r="I125" s="117">
        <f>H125+H125*J7</f>
        <v>11.748385000000001</v>
      </c>
      <c r="J125" s="213">
        <f>I125*G125</f>
        <v>4721.5584476499998</v>
      </c>
      <c r="K125" s="224">
        <v>401.89</v>
      </c>
      <c r="L125" s="219">
        <f t="shared" si="23"/>
        <v>4721.5584476499998</v>
      </c>
      <c r="M125" s="238">
        <f t="shared" si="24"/>
        <v>100</v>
      </c>
      <c r="N125" s="222">
        <f t="shared" si="25"/>
        <v>0</v>
      </c>
      <c r="O125" s="219">
        <f t="shared" si="26"/>
        <v>0</v>
      </c>
      <c r="P125" s="235">
        <f t="shared" si="27"/>
        <v>0</v>
      </c>
      <c r="Q125" s="225">
        <f t="shared" si="22"/>
        <v>0</v>
      </c>
    </row>
    <row r="126" spans="2:17" ht="19.5" customHeight="1">
      <c r="B126" s="101"/>
      <c r="C126" s="102"/>
      <c r="D126" s="102"/>
      <c r="E126" s="102"/>
      <c r="F126" s="102"/>
      <c r="G126" s="102"/>
      <c r="H126" s="103" t="s">
        <v>396</v>
      </c>
      <c r="I126" s="110"/>
      <c r="J126" s="214">
        <f>SUM(J125:J125)</f>
        <v>4721.5584476499998</v>
      </c>
      <c r="K126" s="224"/>
      <c r="L126" s="219"/>
      <c r="M126" s="238"/>
      <c r="N126" s="222"/>
      <c r="O126" s="219"/>
      <c r="P126" s="235"/>
      <c r="Q126" s="225"/>
    </row>
    <row r="127" spans="2:17" s="23" customFormat="1" ht="19.5" customHeight="1">
      <c r="B127" s="35"/>
      <c r="C127" s="35"/>
      <c r="D127" s="35"/>
      <c r="E127" s="35"/>
      <c r="F127" s="35"/>
      <c r="G127" s="112"/>
      <c r="H127" s="112"/>
      <c r="I127" s="112"/>
      <c r="J127" s="113"/>
      <c r="K127" s="218"/>
      <c r="L127" s="258"/>
      <c r="M127" s="259"/>
      <c r="N127" s="260"/>
      <c r="O127" s="258"/>
      <c r="P127" s="261"/>
      <c r="Q127" s="225">
        <f t="shared" si="22"/>
        <v>0</v>
      </c>
    </row>
    <row r="128" spans="2:17" s="23" customFormat="1" ht="19.5" customHeight="1">
      <c r="B128" s="56" t="s">
        <v>516</v>
      </c>
      <c r="C128" s="44"/>
      <c r="D128" s="44"/>
      <c r="E128" s="45" t="s">
        <v>87</v>
      </c>
      <c r="F128" s="45"/>
      <c r="G128" s="83"/>
      <c r="H128" s="83"/>
      <c r="I128" s="46"/>
      <c r="J128" s="212">
        <f>J137</f>
        <v>174854.87031210001</v>
      </c>
      <c r="K128" s="244"/>
      <c r="L128" s="245">
        <f>SUM(L129:L136)</f>
        <v>114054.94712700001</v>
      </c>
      <c r="M128" s="246"/>
      <c r="N128" s="247"/>
      <c r="O128" s="245">
        <f>SUM(O129:O136)</f>
        <v>60799.923185099993</v>
      </c>
      <c r="P128" s="248"/>
      <c r="Q128" s="225">
        <f>O128+L128</f>
        <v>174854.87031209999</v>
      </c>
    </row>
    <row r="129" spans="2:17" s="23" customFormat="1" ht="19.5" customHeight="1">
      <c r="B129" s="5" t="s">
        <v>26</v>
      </c>
      <c r="C129" s="5">
        <v>87879</v>
      </c>
      <c r="D129" s="43" t="s">
        <v>60</v>
      </c>
      <c r="E129" s="11" t="s">
        <v>56</v>
      </c>
      <c r="F129" s="12" t="s">
        <v>6</v>
      </c>
      <c r="G129" s="22">
        <v>1706.71</v>
      </c>
      <c r="H129" s="95">
        <v>3.28</v>
      </c>
      <c r="I129" s="205">
        <f>H129*$J$7+H129</f>
        <v>4.0950799999999994</v>
      </c>
      <c r="J129" s="213">
        <f>I129*G129</f>
        <v>6989.1139867999991</v>
      </c>
      <c r="K129" s="227">
        <v>1706.71</v>
      </c>
      <c r="L129" s="219">
        <f t="shared" si="23"/>
        <v>6989.1139867999991</v>
      </c>
      <c r="M129" s="238">
        <f t="shared" si="24"/>
        <v>100</v>
      </c>
      <c r="N129" s="222">
        <f t="shared" si="25"/>
        <v>0</v>
      </c>
      <c r="O129" s="219">
        <f t="shared" si="26"/>
        <v>0</v>
      </c>
      <c r="P129" s="235">
        <f t="shared" si="27"/>
        <v>0</v>
      </c>
      <c r="Q129" s="225">
        <f t="shared" si="22"/>
        <v>0</v>
      </c>
    </row>
    <row r="130" spans="2:17" s="23" customFormat="1" ht="19.5" customHeight="1">
      <c r="B130" s="5" t="s">
        <v>27</v>
      </c>
      <c r="C130" s="5">
        <v>87882</v>
      </c>
      <c r="D130" s="43" t="s">
        <v>60</v>
      </c>
      <c r="E130" s="20" t="s">
        <v>57</v>
      </c>
      <c r="F130" s="21" t="s">
        <v>6</v>
      </c>
      <c r="G130" s="22">
        <v>483.57</v>
      </c>
      <c r="H130" s="95">
        <v>4.8600000000000003</v>
      </c>
      <c r="I130" s="205">
        <f t="shared" ref="I130:I136" si="33">H130*$J$7+H130</f>
        <v>6.0677099999999999</v>
      </c>
      <c r="J130" s="213">
        <f t="shared" ref="J130:J136" si="34">I130*G130</f>
        <v>2934.1625246999997</v>
      </c>
      <c r="K130" s="227">
        <v>483.57</v>
      </c>
      <c r="L130" s="219">
        <f t="shared" si="23"/>
        <v>2934.1625246999997</v>
      </c>
      <c r="M130" s="238">
        <f t="shared" si="24"/>
        <v>100</v>
      </c>
      <c r="N130" s="222">
        <f t="shared" si="25"/>
        <v>0</v>
      </c>
      <c r="O130" s="219">
        <f t="shared" si="26"/>
        <v>0</v>
      </c>
      <c r="P130" s="235">
        <f t="shared" si="27"/>
        <v>0</v>
      </c>
      <c r="Q130" s="225">
        <f t="shared" si="22"/>
        <v>0</v>
      </c>
    </row>
    <row r="131" spans="2:17" s="23" customFormat="1" ht="19.5" customHeight="1">
      <c r="B131" s="5" t="s">
        <v>28</v>
      </c>
      <c r="C131" s="5">
        <v>87531</v>
      </c>
      <c r="D131" s="43" t="s">
        <v>60</v>
      </c>
      <c r="E131" s="20" t="s">
        <v>568</v>
      </c>
      <c r="F131" s="21" t="s">
        <v>6</v>
      </c>
      <c r="G131" s="22">
        <v>1706.71</v>
      </c>
      <c r="H131" s="95">
        <v>28.67</v>
      </c>
      <c r="I131" s="205">
        <f t="shared" si="33"/>
        <v>35.794495000000005</v>
      </c>
      <c r="J131" s="213">
        <f t="shared" si="34"/>
        <v>61090.822561450012</v>
      </c>
      <c r="K131" s="227">
        <v>1650.7</v>
      </c>
      <c r="L131" s="219">
        <f t="shared" si="23"/>
        <v>59085.97289650001</v>
      </c>
      <c r="M131" s="238">
        <f t="shared" si="24"/>
        <v>96.718247388249907</v>
      </c>
      <c r="N131" s="222">
        <f t="shared" si="25"/>
        <v>56.009999999999991</v>
      </c>
      <c r="O131" s="219">
        <f t="shared" si="26"/>
        <v>2004.84966495</v>
      </c>
      <c r="P131" s="235">
        <f t="shared" si="27"/>
        <v>3.2817526117500919</v>
      </c>
      <c r="Q131" s="225">
        <f t="shared" si="22"/>
        <v>0</v>
      </c>
    </row>
    <row r="132" spans="2:17" s="23" customFormat="1" ht="23.25" customHeight="1">
      <c r="B132" s="5" t="s">
        <v>157</v>
      </c>
      <c r="C132" s="5">
        <v>87530</v>
      </c>
      <c r="D132" s="43" t="s">
        <v>60</v>
      </c>
      <c r="E132" s="266" t="s">
        <v>668</v>
      </c>
      <c r="F132" s="201" t="s">
        <v>6</v>
      </c>
      <c r="G132" s="22">
        <v>1099.45</v>
      </c>
      <c r="H132" s="95">
        <v>31.56</v>
      </c>
      <c r="I132" s="205">
        <f t="shared" si="33"/>
        <v>39.402659999999997</v>
      </c>
      <c r="J132" s="213">
        <f t="shared" si="34"/>
        <v>43321.254537000001</v>
      </c>
      <c r="K132" s="227">
        <v>934.53</v>
      </c>
      <c r="L132" s="219">
        <f t="shared" si="23"/>
        <v>36822.967849799999</v>
      </c>
      <c r="M132" s="238">
        <f t="shared" si="24"/>
        <v>84.999772613579523</v>
      </c>
      <c r="N132" s="222">
        <f t="shared" si="25"/>
        <v>164.92000000000007</v>
      </c>
      <c r="O132" s="219">
        <f t="shared" si="26"/>
        <v>6498.2866872000022</v>
      </c>
      <c r="P132" s="235">
        <f t="shared" si="27"/>
        <v>15.000227386420487</v>
      </c>
      <c r="Q132" s="225">
        <f t="shared" si="22"/>
        <v>0</v>
      </c>
    </row>
    <row r="133" spans="2:17" s="23" customFormat="1" ht="19.5" customHeight="1">
      <c r="B133" s="5" t="s">
        <v>158</v>
      </c>
      <c r="C133" s="21">
        <v>90409</v>
      </c>
      <c r="D133" s="43" t="s">
        <v>60</v>
      </c>
      <c r="E133" s="20" t="s">
        <v>635</v>
      </c>
      <c r="F133" s="21" t="s">
        <v>6</v>
      </c>
      <c r="G133" s="22">
        <v>483.57</v>
      </c>
      <c r="H133" s="95">
        <v>27.24</v>
      </c>
      <c r="I133" s="205">
        <f t="shared" si="33"/>
        <v>34.009139999999995</v>
      </c>
      <c r="J133" s="213">
        <f t="shared" si="34"/>
        <v>16445.799829799998</v>
      </c>
      <c r="K133" s="227">
        <v>241.78</v>
      </c>
      <c r="L133" s="219">
        <f t="shared" si="23"/>
        <v>8222.7298691999986</v>
      </c>
      <c r="M133" s="238">
        <f t="shared" si="24"/>
        <v>49.998966023533306</v>
      </c>
      <c r="N133" s="222">
        <f t="shared" si="25"/>
        <v>241.79</v>
      </c>
      <c r="O133" s="219">
        <f t="shared" si="26"/>
        <v>8223.069960599998</v>
      </c>
      <c r="P133" s="235">
        <f t="shared" si="27"/>
        <v>50.001033976466694</v>
      </c>
      <c r="Q133" s="225">
        <f t="shared" si="22"/>
        <v>0</v>
      </c>
    </row>
    <row r="134" spans="2:17" ht="25.5">
      <c r="B134" s="5" t="s">
        <v>159</v>
      </c>
      <c r="C134" s="5">
        <v>87275</v>
      </c>
      <c r="D134" s="43" t="s">
        <v>60</v>
      </c>
      <c r="E134" s="20" t="s">
        <v>88</v>
      </c>
      <c r="F134" s="21" t="s">
        <v>6</v>
      </c>
      <c r="G134" s="22">
        <v>390.57</v>
      </c>
      <c r="H134" s="95">
        <v>55.83</v>
      </c>
      <c r="I134" s="205">
        <f t="shared" si="33"/>
        <v>69.703755000000001</v>
      </c>
      <c r="J134" s="213">
        <f t="shared" si="34"/>
        <v>27224.195590349998</v>
      </c>
      <c r="K134" s="224">
        <v>0</v>
      </c>
      <c r="L134" s="219">
        <f t="shared" si="23"/>
        <v>0</v>
      </c>
      <c r="M134" s="238">
        <f t="shared" si="24"/>
        <v>0</v>
      </c>
      <c r="N134" s="222">
        <f t="shared" si="25"/>
        <v>390.57</v>
      </c>
      <c r="O134" s="219">
        <f t="shared" si="26"/>
        <v>27224.195590349998</v>
      </c>
      <c r="P134" s="235">
        <f t="shared" si="27"/>
        <v>100</v>
      </c>
      <c r="Q134" s="225">
        <f t="shared" si="22"/>
        <v>0</v>
      </c>
    </row>
    <row r="135" spans="2:17" ht="25.5">
      <c r="B135" s="5" t="s">
        <v>160</v>
      </c>
      <c r="C135" s="5">
        <v>87267</v>
      </c>
      <c r="D135" s="43" t="s">
        <v>60</v>
      </c>
      <c r="E135" s="30" t="s">
        <v>89</v>
      </c>
      <c r="F135" s="21" t="s">
        <v>6</v>
      </c>
      <c r="G135" s="22">
        <v>216.7</v>
      </c>
      <c r="H135" s="95">
        <v>50.01</v>
      </c>
      <c r="I135" s="205">
        <f t="shared" si="33"/>
        <v>62.437484999999995</v>
      </c>
      <c r="J135" s="213">
        <f t="shared" si="34"/>
        <v>13530.202999499998</v>
      </c>
      <c r="K135" s="224">
        <v>0</v>
      </c>
      <c r="L135" s="219">
        <f t="shared" si="23"/>
        <v>0</v>
      </c>
      <c r="M135" s="238">
        <f t="shared" si="24"/>
        <v>0</v>
      </c>
      <c r="N135" s="222">
        <f t="shared" si="25"/>
        <v>216.7</v>
      </c>
      <c r="O135" s="219">
        <f t="shared" si="26"/>
        <v>13530.202999499998</v>
      </c>
      <c r="P135" s="235">
        <f t="shared" si="27"/>
        <v>100</v>
      </c>
      <c r="Q135" s="225">
        <f t="shared" si="22"/>
        <v>0</v>
      </c>
    </row>
    <row r="136" spans="2:17" ht="19.5" customHeight="1">
      <c r="B136" s="5" t="s">
        <v>667</v>
      </c>
      <c r="C136" s="206" t="s">
        <v>651</v>
      </c>
      <c r="D136" s="43" t="s">
        <v>596</v>
      </c>
      <c r="E136" s="30" t="s">
        <v>91</v>
      </c>
      <c r="F136" s="25" t="s">
        <v>2</v>
      </c>
      <c r="G136" s="22">
        <v>202.95</v>
      </c>
      <c r="H136" s="95">
        <v>13.1</v>
      </c>
      <c r="I136" s="205">
        <f t="shared" si="33"/>
        <v>16.355350000000001</v>
      </c>
      <c r="J136" s="213">
        <f t="shared" si="34"/>
        <v>3319.3182824999999</v>
      </c>
      <c r="K136" s="224">
        <v>0</v>
      </c>
      <c r="L136" s="219">
        <f t="shared" si="23"/>
        <v>0</v>
      </c>
      <c r="M136" s="238">
        <f t="shared" si="24"/>
        <v>0</v>
      </c>
      <c r="N136" s="222">
        <f t="shared" si="25"/>
        <v>202.95</v>
      </c>
      <c r="O136" s="219">
        <f t="shared" si="26"/>
        <v>3319.3182824999999</v>
      </c>
      <c r="P136" s="235">
        <f t="shared" si="27"/>
        <v>100</v>
      </c>
      <c r="Q136" s="225">
        <f t="shared" si="22"/>
        <v>0</v>
      </c>
    </row>
    <row r="137" spans="2:17" ht="19.5" customHeight="1">
      <c r="B137" s="101"/>
      <c r="C137" s="102"/>
      <c r="D137" s="102"/>
      <c r="E137" s="102"/>
      <c r="F137" s="102"/>
      <c r="G137" s="102"/>
      <c r="H137" s="103" t="s">
        <v>396</v>
      </c>
      <c r="I137" s="110"/>
      <c r="J137" s="214">
        <f>SUM(J129:J136)</f>
        <v>174854.87031210001</v>
      </c>
      <c r="K137" s="224"/>
      <c r="L137" s="219"/>
      <c r="M137" s="238"/>
      <c r="N137" s="222"/>
      <c r="O137" s="219"/>
      <c r="P137" s="235"/>
      <c r="Q137" s="225"/>
    </row>
    <row r="138" spans="2:17" ht="19.5" customHeight="1">
      <c r="B138" s="35"/>
      <c r="C138" s="35"/>
      <c r="D138" s="35"/>
      <c r="E138" s="35"/>
      <c r="F138" s="35"/>
      <c r="G138" s="112"/>
      <c r="H138" s="112"/>
      <c r="I138" s="112"/>
      <c r="J138" s="113"/>
      <c r="K138" s="217"/>
      <c r="L138" s="258"/>
      <c r="M138" s="259"/>
      <c r="N138" s="260"/>
      <c r="O138" s="258"/>
      <c r="P138" s="261"/>
      <c r="Q138" s="225">
        <f t="shared" si="22"/>
        <v>0</v>
      </c>
    </row>
    <row r="139" spans="2:17" ht="19.5" customHeight="1">
      <c r="B139" s="56" t="s">
        <v>517</v>
      </c>
      <c r="C139" s="44"/>
      <c r="D139" s="44"/>
      <c r="E139" s="45" t="s">
        <v>90</v>
      </c>
      <c r="F139" s="45"/>
      <c r="G139" s="83"/>
      <c r="H139" s="83"/>
      <c r="I139" s="46"/>
      <c r="J139" s="212">
        <f>J153</f>
        <v>146167.88243145001</v>
      </c>
      <c r="K139" s="244"/>
      <c r="L139" s="245">
        <f t="shared" ref="L139" si="35">SUM(L141:L152)</f>
        <v>50359.734463500004</v>
      </c>
      <c r="M139" s="246"/>
      <c r="N139" s="247"/>
      <c r="O139" s="245">
        <f>SUM(O141:O152)</f>
        <v>95808.147967950004</v>
      </c>
      <c r="P139" s="248"/>
      <c r="Q139" s="225">
        <f>O139+L139</f>
        <v>146167.88243145001</v>
      </c>
    </row>
    <row r="140" spans="2:17" ht="19.5" customHeight="1">
      <c r="B140" s="109" t="s">
        <v>29</v>
      </c>
      <c r="C140" s="70"/>
      <c r="D140" s="60"/>
      <c r="E140" s="39" t="s">
        <v>518</v>
      </c>
      <c r="F140" s="12"/>
      <c r="G140" s="22">
        <v>0</v>
      </c>
      <c r="H140" s="95"/>
      <c r="I140" s="117"/>
      <c r="J140" s="213"/>
      <c r="K140" s="224"/>
      <c r="L140" s="219"/>
      <c r="M140" s="238"/>
      <c r="N140" s="222"/>
      <c r="O140" s="219"/>
      <c r="P140" s="235"/>
      <c r="Q140" s="225">
        <f t="shared" si="22"/>
        <v>0</v>
      </c>
    </row>
    <row r="141" spans="2:17" ht="19.5" customHeight="1">
      <c r="B141" s="5" t="s">
        <v>444</v>
      </c>
      <c r="C141" s="21">
        <v>87690</v>
      </c>
      <c r="D141" s="43" t="s">
        <v>60</v>
      </c>
      <c r="E141" s="30" t="s">
        <v>569</v>
      </c>
      <c r="F141" s="12" t="s">
        <v>6</v>
      </c>
      <c r="G141" s="22">
        <v>694.26</v>
      </c>
      <c r="H141" s="95">
        <v>40.35</v>
      </c>
      <c r="I141" s="205">
        <f>H141+H141*$J$7</f>
        <v>50.376975000000002</v>
      </c>
      <c r="J141" s="213">
        <f>I141*G141</f>
        <v>34974.718663500003</v>
      </c>
      <c r="K141" s="224">
        <v>694.26</v>
      </c>
      <c r="L141" s="219">
        <f t="shared" si="23"/>
        <v>34974.718663500003</v>
      </c>
      <c r="M141" s="238">
        <f t="shared" si="24"/>
        <v>100</v>
      </c>
      <c r="N141" s="222">
        <f t="shared" si="25"/>
        <v>0</v>
      </c>
      <c r="O141" s="219">
        <f t="shared" si="26"/>
        <v>0</v>
      </c>
      <c r="P141" s="235">
        <f t="shared" si="27"/>
        <v>0</v>
      </c>
      <c r="Q141" s="225">
        <f t="shared" si="22"/>
        <v>0</v>
      </c>
    </row>
    <row r="142" spans="2:17" ht="19.5" customHeight="1">
      <c r="B142" s="5" t="s">
        <v>445</v>
      </c>
      <c r="C142" s="5">
        <v>87739</v>
      </c>
      <c r="D142" s="43" t="s">
        <v>60</v>
      </c>
      <c r="E142" s="37" t="s">
        <v>570</v>
      </c>
      <c r="F142" s="13" t="s">
        <v>6</v>
      </c>
      <c r="G142" s="22">
        <v>694.26</v>
      </c>
      <c r="H142" s="95">
        <v>44.36</v>
      </c>
      <c r="I142" s="205">
        <f t="shared" ref="I142:I152" si="36">H142+H142*$J$7</f>
        <v>55.383459999999999</v>
      </c>
      <c r="J142" s="213">
        <f t="shared" ref="J142:J152" si="37">I142*G142</f>
        <v>38450.520939599999</v>
      </c>
      <c r="K142" s="224">
        <v>0</v>
      </c>
      <c r="L142" s="219">
        <f t="shared" si="23"/>
        <v>0</v>
      </c>
      <c r="M142" s="238">
        <f t="shared" si="24"/>
        <v>0</v>
      </c>
      <c r="N142" s="222">
        <f t="shared" si="25"/>
        <v>694.26</v>
      </c>
      <c r="O142" s="219">
        <f t="shared" si="26"/>
        <v>38450.520939599999</v>
      </c>
      <c r="P142" s="235">
        <f t="shared" si="27"/>
        <v>100</v>
      </c>
      <c r="Q142" s="225">
        <f t="shared" si="22"/>
        <v>0</v>
      </c>
    </row>
    <row r="143" spans="2:17" ht="25.5">
      <c r="B143" s="5" t="s">
        <v>446</v>
      </c>
      <c r="C143" s="5">
        <v>87251</v>
      </c>
      <c r="D143" s="43" t="s">
        <v>60</v>
      </c>
      <c r="E143" s="30" t="s">
        <v>297</v>
      </c>
      <c r="F143" s="5" t="s">
        <v>6</v>
      </c>
      <c r="G143" s="22">
        <v>65.28</v>
      </c>
      <c r="H143" s="95">
        <v>34.4</v>
      </c>
      <c r="I143" s="205">
        <f t="shared" si="36"/>
        <v>42.948399999999999</v>
      </c>
      <c r="J143" s="213">
        <f t="shared" si="37"/>
        <v>2803.6715519999998</v>
      </c>
      <c r="K143" s="224">
        <v>0</v>
      </c>
      <c r="L143" s="219">
        <f t="shared" si="23"/>
        <v>0</v>
      </c>
      <c r="M143" s="238">
        <f t="shared" si="24"/>
        <v>0</v>
      </c>
      <c r="N143" s="222">
        <f t="shared" si="25"/>
        <v>65.28</v>
      </c>
      <c r="O143" s="219">
        <f t="shared" si="26"/>
        <v>2803.6715519999998</v>
      </c>
      <c r="P143" s="235">
        <f t="shared" si="27"/>
        <v>100</v>
      </c>
      <c r="Q143" s="225">
        <f t="shared" si="22"/>
        <v>0</v>
      </c>
    </row>
    <row r="144" spans="2:17" ht="25.5">
      <c r="B144" s="5" t="s">
        <v>447</v>
      </c>
      <c r="C144" s="5">
        <v>87251</v>
      </c>
      <c r="D144" s="43" t="s">
        <v>60</v>
      </c>
      <c r="E144" s="30" t="s">
        <v>298</v>
      </c>
      <c r="F144" s="5" t="s">
        <v>6</v>
      </c>
      <c r="G144" s="22">
        <v>628.98</v>
      </c>
      <c r="H144" s="95">
        <v>34.4</v>
      </c>
      <c r="I144" s="205">
        <f t="shared" si="36"/>
        <v>42.948399999999999</v>
      </c>
      <c r="J144" s="213">
        <f t="shared" si="37"/>
        <v>27013.684632</v>
      </c>
      <c r="K144" s="224">
        <v>0</v>
      </c>
      <c r="L144" s="219">
        <f t="shared" ref="L144:L207" si="38">K144*I144</f>
        <v>0</v>
      </c>
      <c r="M144" s="238">
        <f t="shared" si="24"/>
        <v>0</v>
      </c>
      <c r="N144" s="222">
        <f t="shared" si="25"/>
        <v>628.98</v>
      </c>
      <c r="O144" s="219">
        <f t="shared" si="26"/>
        <v>27013.684632</v>
      </c>
      <c r="P144" s="235">
        <f t="shared" ref="P144:P207" si="39">O144/J144*100</f>
        <v>100</v>
      </c>
      <c r="Q144" s="225">
        <f t="shared" si="22"/>
        <v>0</v>
      </c>
    </row>
    <row r="145" spans="2:17" ht="25.5">
      <c r="B145" s="5" t="s">
        <v>448</v>
      </c>
      <c r="C145" s="21" t="s">
        <v>95</v>
      </c>
      <c r="D145" s="43" t="s">
        <v>126</v>
      </c>
      <c r="E145" s="38" t="s">
        <v>93</v>
      </c>
      <c r="F145" s="16" t="s">
        <v>6</v>
      </c>
      <c r="G145" s="22">
        <v>35.369999999999997</v>
      </c>
      <c r="H145" s="95">
        <v>170.53</v>
      </c>
      <c r="I145" s="205">
        <f t="shared" si="36"/>
        <v>212.90670499999999</v>
      </c>
      <c r="J145" s="213">
        <f t="shared" si="37"/>
        <v>7530.5101558499991</v>
      </c>
      <c r="K145" s="224">
        <v>0</v>
      </c>
      <c r="L145" s="219">
        <f t="shared" si="38"/>
        <v>0</v>
      </c>
      <c r="M145" s="238">
        <f t="shared" ref="M145:M208" si="40">L145/J145*100</f>
        <v>0</v>
      </c>
      <c r="N145" s="222">
        <f t="shared" ref="N145:N208" si="41">G145-K145</f>
        <v>35.369999999999997</v>
      </c>
      <c r="O145" s="219">
        <f t="shared" ref="O145:O208" si="42">N145*I145</f>
        <v>7530.5101558499991</v>
      </c>
      <c r="P145" s="235">
        <f t="shared" si="39"/>
        <v>100</v>
      </c>
      <c r="Q145" s="225">
        <f t="shared" ref="Q145:Q208" si="43">J145-L145-O145</f>
        <v>0</v>
      </c>
    </row>
    <row r="146" spans="2:17" ht="19.5" customHeight="1">
      <c r="B146" s="5" t="s">
        <v>449</v>
      </c>
      <c r="C146" s="21" t="s">
        <v>95</v>
      </c>
      <c r="D146" s="43" t="s">
        <v>126</v>
      </c>
      <c r="E146" s="30" t="s">
        <v>94</v>
      </c>
      <c r="F146" s="13" t="s">
        <v>6</v>
      </c>
      <c r="G146" s="22">
        <v>5.4</v>
      </c>
      <c r="H146" s="95">
        <v>170.53</v>
      </c>
      <c r="I146" s="205">
        <f t="shared" si="36"/>
        <v>212.90670499999999</v>
      </c>
      <c r="J146" s="213">
        <f t="shared" si="37"/>
        <v>1149.696207</v>
      </c>
      <c r="K146" s="224">
        <v>0</v>
      </c>
      <c r="L146" s="219">
        <f t="shared" si="38"/>
        <v>0</v>
      </c>
      <c r="M146" s="238">
        <f t="shared" si="40"/>
        <v>0</v>
      </c>
      <c r="N146" s="222">
        <f t="shared" si="41"/>
        <v>5.4</v>
      </c>
      <c r="O146" s="219">
        <f t="shared" si="42"/>
        <v>1149.696207</v>
      </c>
      <c r="P146" s="235">
        <f t="shared" si="39"/>
        <v>100</v>
      </c>
      <c r="Q146" s="225">
        <f t="shared" si="43"/>
        <v>0</v>
      </c>
    </row>
    <row r="147" spans="2:17" s="23" customFormat="1" ht="19.5" customHeight="1">
      <c r="B147" s="5" t="s">
        <v>450</v>
      </c>
      <c r="C147" s="5" t="s">
        <v>259</v>
      </c>
      <c r="D147" s="43" t="s">
        <v>126</v>
      </c>
      <c r="E147" s="30" t="s">
        <v>96</v>
      </c>
      <c r="F147" s="13" t="s">
        <v>2</v>
      </c>
      <c r="G147" s="22">
        <v>16.7</v>
      </c>
      <c r="H147" s="95">
        <v>81.75</v>
      </c>
      <c r="I147" s="205">
        <f t="shared" si="36"/>
        <v>102.064875</v>
      </c>
      <c r="J147" s="213">
        <f t="shared" si="37"/>
        <v>1704.4834125</v>
      </c>
      <c r="K147" s="227">
        <v>0</v>
      </c>
      <c r="L147" s="219">
        <f t="shared" si="38"/>
        <v>0</v>
      </c>
      <c r="M147" s="238">
        <f t="shared" si="40"/>
        <v>0</v>
      </c>
      <c r="N147" s="222">
        <f t="shared" si="41"/>
        <v>16.7</v>
      </c>
      <c r="O147" s="219">
        <f t="shared" si="42"/>
        <v>1704.4834125</v>
      </c>
      <c r="P147" s="235">
        <f t="shared" si="39"/>
        <v>100</v>
      </c>
      <c r="Q147" s="225">
        <f t="shared" si="43"/>
        <v>0</v>
      </c>
    </row>
    <row r="148" spans="2:17" s="23" customFormat="1" ht="19.5" customHeight="1">
      <c r="B148" s="109" t="s">
        <v>42</v>
      </c>
      <c r="C148" s="70"/>
      <c r="D148" s="60"/>
      <c r="E148" s="39" t="s">
        <v>98</v>
      </c>
      <c r="F148" s="13"/>
      <c r="G148" s="22"/>
      <c r="H148" s="95"/>
      <c r="I148" s="205"/>
      <c r="J148" s="213"/>
      <c r="K148" s="227"/>
      <c r="L148" s="219"/>
      <c r="M148" s="238"/>
      <c r="N148" s="222"/>
      <c r="O148" s="219"/>
      <c r="P148" s="235"/>
      <c r="Q148" s="225">
        <f t="shared" si="43"/>
        <v>0</v>
      </c>
    </row>
    <row r="149" spans="2:17" s="23" customFormat="1" ht="19.5" customHeight="1">
      <c r="B149" s="5" t="s">
        <v>451</v>
      </c>
      <c r="C149" s="21">
        <v>94992</v>
      </c>
      <c r="D149" s="43" t="s">
        <v>60</v>
      </c>
      <c r="E149" s="30" t="s">
        <v>92</v>
      </c>
      <c r="F149" s="13" t="s">
        <v>6</v>
      </c>
      <c r="G149" s="22">
        <v>239.94</v>
      </c>
      <c r="H149" s="95">
        <v>68.459999999999994</v>
      </c>
      <c r="I149" s="205">
        <f t="shared" si="36"/>
        <v>85.472309999999993</v>
      </c>
      <c r="J149" s="213">
        <f t="shared" si="37"/>
        <v>20508.226061399997</v>
      </c>
      <c r="K149" s="227">
        <v>180</v>
      </c>
      <c r="L149" s="219">
        <f t="shared" si="38"/>
        <v>15385.015799999999</v>
      </c>
      <c r="M149" s="238">
        <f t="shared" si="40"/>
        <v>75.018754688672175</v>
      </c>
      <c r="N149" s="222">
        <f t="shared" si="41"/>
        <v>59.94</v>
      </c>
      <c r="O149" s="219">
        <f t="shared" si="42"/>
        <v>5123.2102613999996</v>
      </c>
      <c r="P149" s="235">
        <f t="shared" si="39"/>
        <v>24.981245311327836</v>
      </c>
      <c r="Q149" s="225">
        <f t="shared" si="43"/>
        <v>0</v>
      </c>
    </row>
    <row r="150" spans="2:17" ht="19.5" customHeight="1">
      <c r="B150" s="5" t="s">
        <v>452</v>
      </c>
      <c r="C150" s="21">
        <v>94963</v>
      </c>
      <c r="D150" s="43" t="s">
        <v>60</v>
      </c>
      <c r="E150" s="24" t="s">
        <v>53</v>
      </c>
      <c r="F150" s="25" t="s">
        <v>6</v>
      </c>
      <c r="G150" s="22">
        <v>11.98</v>
      </c>
      <c r="H150" s="95">
        <v>455.55</v>
      </c>
      <c r="I150" s="205">
        <f t="shared" si="36"/>
        <v>568.75417500000003</v>
      </c>
      <c r="J150" s="213">
        <f t="shared" si="37"/>
        <v>6813.6750165000003</v>
      </c>
      <c r="K150" s="224">
        <v>0</v>
      </c>
      <c r="L150" s="219">
        <f t="shared" si="38"/>
        <v>0</v>
      </c>
      <c r="M150" s="238">
        <f t="shared" si="40"/>
        <v>0</v>
      </c>
      <c r="N150" s="222">
        <f t="shared" si="41"/>
        <v>11.98</v>
      </c>
      <c r="O150" s="219">
        <f t="shared" si="42"/>
        <v>6813.6750165000003</v>
      </c>
      <c r="P150" s="235">
        <f t="shared" si="39"/>
        <v>100</v>
      </c>
      <c r="Q150" s="225">
        <f t="shared" si="43"/>
        <v>0</v>
      </c>
    </row>
    <row r="151" spans="2:17" ht="19.5" customHeight="1">
      <c r="B151" s="5" t="s">
        <v>453</v>
      </c>
      <c r="C151" s="21">
        <v>94265</v>
      </c>
      <c r="D151" s="43" t="s">
        <v>60</v>
      </c>
      <c r="E151" s="30" t="s">
        <v>571</v>
      </c>
      <c r="F151" s="25" t="s">
        <v>2</v>
      </c>
      <c r="G151" s="22">
        <v>27.3</v>
      </c>
      <c r="H151" s="95">
        <v>26.07</v>
      </c>
      <c r="I151" s="205">
        <f t="shared" si="36"/>
        <v>32.548394999999999</v>
      </c>
      <c r="J151" s="213">
        <f t="shared" si="37"/>
        <v>888.57118349999996</v>
      </c>
      <c r="K151" s="224">
        <v>0</v>
      </c>
      <c r="L151" s="219">
        <f t="shared" si="38"/>
        <v>0</v>
      </c>
      <c r="M151" s="238">
        <f t="shared" si="40"/>
        <v>0</v>
      </c>
      <c r="N151" s="222">
        <f t="shared" si="41"/>
        <v>27.3</v>
      </c>
      <c r="O151" s="219">
        <f t="shared" si="42"/>
        <v>888.57118349999996</v>
      </c>
      <c r="P151" s="235">
        <f t="shared" si="39"/>
        <v>100</v>
      </c>
      <c r="Q151" s="225">
        <f t="shared" si="43"/>
        <v>0</v>
      </c>
    </row>
    <row r="152" spans="2:17" ht="19.5" customHeight="1">
      <c r="B152" s="5" t="s">
        <v>454</v>
      </c>
      <c r="C152" s="21">
        <v>6514</v>
      </c>
      <c r="D152" s="43" t="s">
        <v>60</v>
      </c>
      <c r="E152" s="30" t="s">
        <v>321</v>
      </c>
      <c r="F152" s="25" t="s">
        <v>6</v>
      </c>
      <c r="G152" s="22">
        <v>11.28</v>
      </c>
      <c r="H152" s="95">
        <v>307.47000000000003</v>
      </c>
      <c r="I152" s="205">
        <f t="shared" si="36"/>
        <v>383.87629500000003</v>
      </c>
      <c r="J152" s="213">
        <f t="shared" si="37"/>
        <v>4330.1246075999998</v>
      </c>
      <c r="K152" s="224">
        <v>0</v>
      </c>
      <c r="L152" s="219">
        <f t="shared" si="38"/>
        <v>0</v>
      </c>
      <c r="M152" s="238">
        <f t="shared" si="40"/>
        <v>0</v>
      </c>
      <c r="N152" s="222">
        <f t="shared" si="41"/>
        <v>11.28</v>
      </c>
      <c r="O152" s="219">
        <f t="shared" si="42"/>
        <v>4330.1246075999998</v>
      </c>
      <c r="P152" s="235">
        <f t="shared" si="39"/>
        <v>100</v>
      </c>
      <c r="Q152" s="225">
        <f t="shared" si="43"/>
        <v>0</v>
      </c>
    </row>
    <row r="153" spans="2:17" ht="19.5" customHeight="1">
      <c r="B153" s="101"/>
      <c r="C153" s="102"/>
      <c r="D153" s="102"/>
      <c r="E153" s="102"/>
      <c r="F153" s="102"/>
      <c r="G153" s="102"/>
      <c r="H153" s="103" t="s">
        <v>396</v>
      </c>
      <c r="I153" s="110"/>
      <c r="J153" s="214">
        <f>SUM(J140:J152)</f>
        <v>146167.88243145001</v>
      </c>
      <c r="K153" s="224"/>
      <c r="L153" s="219"/>
      <c r="M153" s="238"/>
      <c r="N153" s="222"/>
      <c r="O153" s="219"/>
      <c r="P153" s="235"/>
      <c r="Q153" s="225"/>
    </row>
    <row r="154" spans="2:17" ht="19.5" customHeight="1">
      <c r="B154" s="35"/>
      <c r="C154" s="35"/>
      <c r="D154" s="35"/>
      <c r="E154" s="35"/>
      <c r="F154" s="35"/>
      <c r="G154" s="112"/>
      <c r="H154" s="112"/>
      <c r="I154" s="112"/>
      <c r="J154" s="113"/>
      <c r="K154" s="217"/>
      <c r="L154" s="258"/>
      <c r="M154" s="259"/>
      <c r="N154" s="260"/>
      <c r="O154" s="258"/>
      <c r="P154" s="261"/>
      <c r="Q154" s="225">
        <f t="shared" si="43"/>
        <v>0</v>
      </c>
    </row>
    <row r="155" spans="2:17" s="23" customFormat="1" ht="19.5" customHeight="1">
      <c r="B155" s="56" t="s">
        <v>523</v>
      </c>
      <c r="C155" s="44"/>
      <c r="D155" s="44"/>
      <c r="E155" s="45" t="s">
        <v>7</v>
      </c>
      <c r="F155" s="45"/>
      <c r="G155" s="83"/>
      <c r="H155" s="83"/>
      <c r="I155" s="46"/>
      <c r="J155" s="212">
        <f>J163</f>
        <v>38271.576805550008</v>
      </c>
      <c r="K155" s="244"/>
      <c r="L155" s="245">
        <f t="shared" ref="L155" si="44">SUM(L156:L162)</f>
        <v>0</v>
      </c>
      <c r="M155" s="246"/>
      <c r="N155" s="247"/>
      <c r="O155" s="245">
        <f>SUM(O156:O162)</f>
        <v>38271.576805550008</v>
      </c>
      <c r="P155" s="248"/>
      <c r="Q155" s="225">
        <f t="shared" si="43"/>
        <v>0</v>
      </c>
    </row>
    <row r="156" spans="2:17" ht="19.5" customHeight="1">
      <c r="B156" s="5" t="s">
        <v>30</v>
      </c>
      <c r="C156" s="5" t="s">
        <v>503</v>
      </c>
      <c r="D156" s="43" t="s">
        <v>126</v>
      </c>
      <c r="E156" s="30" t="s">
        <v>101</v>
      </c>
      <c r="F156" s="21" t="s">
        <v>6</v>
      </c>
      <c r="G156" s="22">
        <v>352.87</v>
      </c>
      <c r="H156" s="95">
        <v>12.16</v>
      </c>
      <c r="I156" s="205">
        <f>H156+H156*$J$7</f>
        <v>15.181760000000001</v>
      </c>
      <c r="J156" s="213">
        <f>I156*G156</f>
        <v>5357.1876511999999</v>
      </c>
      <c r="K156" s="224">
        <v>0</v>
      </c>
      <c r="L156" s="219">
        <f t="shared" si="38"/>
        <v>0</v>
      </c>
      <c r="M156" s="238">
        <f t="shared" si="40"/>
        <v>0</v>
      </c>
      <c r="N156" s="222">
        <f t="shared" si="41"/>
        <v>352.87</v>
      </c>
      <c r="O156" s="219">
        <f t="shared" si="42"/>
        <v>5357.1876511999999</v>
      </c>
      <c r="P156" s="235">
        <f t="shared" si="39"/>
        <v>100</v>
      </c>
      <c r="Q156" s="225">
        <f t="shared" si="43"/>
        <v>0</v>
      </c>
    </row>
    <row r="157" spans="2:17" ht="19.5" customHeight="1">
      <c r="B157" s="5" t="s">
        <v>31</v>
      </c>
      <c r="C157" s="5" t="s">
        <v>503</v>
      </c>
      <c r="D157" s="43" t="s">
        <v>126</v>
      </c>
      <c r="E157" s="30" t="s">
        <v>99</v>
      </c>
      <c r="F157" s="21" t="s">
        <v>6</v>
      </c>
      <c r="G157" s="22">
        <v>483.57</v>
      </c>
      <c r="H157" s="95">
        <v>12.16</v>
      </c>
      <c r="I157" s="205">
        <f t="shared" ref="I157:I162" si="45">H157+H157*$J$7</f>
        <v>15.181760000000001</v>
      </c>
      <c r="J157" s="213">
        <f t="shared" ref="J157:J162" si="46">I157*G157</f>
        <v>7341.4436832000001</v>
      </c>
      <c r="K157" s="224">
        <v>0</v>
      </c>
      <c r="L157" s="219">
        <f t="shared" si="38"/>
        <v>0</v>
      </c>
      <c r="M157" s="238">
        <f t="shared" si="40"/>
        <v>0</v>
      </c>
      <c r="N157" s="222">
        <f t="shared" si="41"/>
        <v>483.57</v>
      </c>
      <c r="O157" s="219">
        <f t="shared" si="42"/>
        <v>7341.4436832000001</v>
      </c>
      <c r="P157" s="235">
        <f t="shared" si="39"/>
        <v>100</v>
      </c>
      <c r="Q157" s="225">
        <f t="shared" si="43"/>
        <v>0</v>
      </c>
    </row>
    <row r="158" spans="2:17" ht="19.5" customHeight="1">
      <c r="B158" s="5" t="s">
        <v>32</v>
      </c>
      <c r="C158" s="5">
        <v>88489</v>
      </c>
      <c r="D158" s="43" t="s">
        <v>60</v>
      </c>
      <c r="E158" s="30" t="s">
        <v>390</v>
      </c>
      <c r="F158" s="21" t="s">
        <v>6</v>
      </c>
      <c r="G158" s="22">
        <v>1099.45</v>
      </c>
      <c r="H158" s="95">
        <v>12.05</v>
      </c>
      <c r="I158" s="205">
        <f t="shared" si="45"/>
        <v>15.044425</v>
      </c>
      <c r="J158" s="213">
        <f t="shared" si="46"/>
        <v>16540.59306625</v>
      </c>
      <c r="K158" s="224">
        <v>0</v>
      </c>
      <c r="L158" s="219">
        <f t="shared" si="38"/>
        <v>0</v>
      </c>
      <c r="M158" s="238">
        <f t="shared" si="40"/>
        <v>0</v>
      </c>
      <c r="N158" s="222">
        <f t="shared" si="41"/>
        <v>1099.45</v>
      </c>
      <c r="O158" s="219">
        <f t="shared" si="42"/>
        <v>16540.59306625</v>
      </c>
      <c r="P158" s="235">
        <f t="shared" si="39"/>
        <v>100</v>
      </c>
      <c r="Q158" s="225">
        <f t="shared" si="43"/>
        <v>0</v>
      </c>
    </row>
    <row r="159" spans="2:17" ht="19.5" customHeight="1">
      <c r="B159" s="5" t="s">
        <v>139</v>
      </c>
      <c r="C159" s="5">
        <v>88486</v>
      </c>
      <c r="D159" s="43" t="s">
        <v>60</v>
      </c>
      <c r="E159" s="30" t="s">
        <v>100</v>
      </c>
      <c r="F159" s="5" t="s">
        <v>6</v>
      </c>
      <c r="G159" s="22">
        <v>483.57</v>
      </c>
      <c r="H159" s="95">
        <v>10.6</v>
      </c>
      <c r="I159" s="205">
        <f t="shared" si="45"/>
        <v>13.2341</v>
      </c>
      <c r="J159" s="213">
        <f t="shared" si="46"/>
        <v>6399.6137369999997</v>
      </c>
      <c r="K159" s="224">
        <v>0</v>
      </c>
      <c r="L159" s="219">
        <f t="shared" si="38"/>
        <v>0</v>
      </c>
      <c r="M159" s="238">
        <f t="shared" si="40"/>
        <v>0</v>
      </c>
      <c r="N159" s="222">
        <f t="shared" si="41"/>
        <v>483.57</v>
      </c>
      <c r="O159" s="219">
        <f t="shared" si="42"/>
        <v>6399.6137369999997</v>
      </c>
      <c r="P159" s="235">
        <f t="shared" si="39"/>
        <v>100</v>
      </c>
      <c r="Q159" s="225">
        <f t="shared" si="43"/>
        <v>0</v>
      </c>
    </row>
    <row r="160" spans="2:17" ht="19.5" customHeight="1">
      <c r="B160" s="5" t="s">
        <v>52</v>
      </c>
      <c r="C160" s="5" t="s">
        <v>249</v>
      </c>
      <c r="D160" s="43" t="s">
        <v>60</v>
      </c>
      <c r="E160" s="30" t="s">
        <v>102</v>
      </c>
      <c r="F160" s="5" t="s">
        <v>6</v>
      </c>
      <c r="G160" s="22">
        <v>20.3</v>
      </c>
      <c r="H160" s="95">
        <v>20.51</v>
      </c>
      <c r="I160" s="205">
        <f t="shared" si="45"/>
        <v>25.606735</v>
      </c>
      <c r="J160" s="213">
        <f t="shared" si="46"/>
        <v>519.81672049999997</v>
      </c>
      <c r="K160" s="224">
        <v>0</v>
      </c>
      <c r="L160" s="219">
        <f t="shared" si="38"/>
        <v>0</v>
      </c>
      <c r="M160" s="238">
        <f t="shared" si="40"/>
        <v>0</v>
      </c>
      <c r="N160" s="222">
        <f t="shared" si="41"/>
        <v>20.3</v>
      </c>
      <c r="O160" s="219">
        <f t="shared" si="42"/>
        <v>519.81672049999997</v>
      </c>
      <c r="P160" s="235">
        <f t="shared" si="39"/>
        <v>100</v>
      </c>
      <c r="Q160" s="225">
        <f t="shared" si="43"/>
        <v>0</v>
      </c>
    </row>
    <row r="161" spans="2:17" ht="19.5" customHeight="1">
      <c r="B161" s="5" t="s">
        <v>257</v>
      </c>
      <c r="C161" s="5" t="s">
        <v>250</v>
      </c>
      <c r="D161" s="43" t="s">
        <v>60</v>
      </c>
      <c r="E161" s="30" t="s">
        <v>323</v>
      </c>
      <c r="F161" s="5" t="s">
        <v>6</v>
      </c>
      <c r="G161" s="22">
        <v>21.6</v>
      </c>
      <c r="H161" s="95">
        <v>21.72</v>
      </c>
      <c r="I161" s="205">
        <f t="shared" si="45"/>
        <v>27.117419999999999</v>
      </c>
      <c r="J161" s="213">
        <f t="shared" si="46"/>
        <v>585.73627199999999</v>
      </c>
      <c r="K161" s="224">
        <v>0</v>
      </c>
      <c r="L161" s="219">
        <f t="shared" si="38"/>
        <v>0</v>
      </c>
      <c r="M161" s="238">
        <f t="shared" si="40"/>
        <v>0</v>
      </c>
      <c r="N161" s="222">
        <f t="shared" si="41"/>
        <v>21.6</v>
      </c>
      <c r="O161" s="219">
        <f t="shared" si="42"/>
        <v>585.73627199999999</v>
      </c>
      <c r="P161" s="235">
        <f t="shared" si="39"/>
        <v>100</v>
      </c>
      <c r="Q161" s="225">
        <f t="shared" si="43"/>
        <v>0</v>
      </c>
    </row>
    <row r="162" spans="2:17" ht="19.5" customHeight="1">
      <c r="B162" s="5" t="s">
        <v>322</v>
      </c>
      <c r="C162" s="5" t="s">
        <v>249</v>
      </c>
      <c r="D162" s="43" t="s">
        <v>60</v>
      </c>
      <c r="E162" s="30" t="s">
        <v>572</v>
      </c>
      <c r="F162" s="5" t="s">
        <v>6</v>
      </c>
      <c r="G162" s="22">
        <v>59.64</v>
      </c>
      <c r="H162" s="95">
        <v>20.51</v>
      </c>
      <c r="I162" s="205">
        <f t="shared" si="45"/>
        <v>25.606735</v>
      </c>
      <c r="J162" s="213">
        <f t="shared" si="46"/>
        <v>1527.1856754</v>
      </c>
      <c r="K162" s="224">
        <v>0</v>
      </c>
      <c r="L162" s="219">
        <f t="shared" si="38"/>
        <v>0</v>
      </c>
      <c r="M162" s="238">
        <f t="shared" si="40"/>
        <v>0</v>
      </c>
      <c r="N162" s="222">
        <f t="shared" si="41"/>
        <v>59.64</v>
      </c>
      <c r="O162" s="219">
        <f t="shared" si="42"/>
        <v>1527.1856754</v>
      </c>
      <c r="P162" s="235">
        <f t="shared" si="39"/>
        <v>100</v>
      </c>
      <c r="Q162" s="225">
        <f t="shared" si="43"/>
        <v>0</v>
      </c>
    </row>
    <row r="163" spans="2:17" s="23" customFormat="1" ht="19.5" customHeight="1">
      <c r="B163" s="101"/>
      <c r="C163" s="102"/>
      <c r="D163" s="102"/>
      <c r="E163" s="102"/>
      <c r="F163" s="102"/>
      <c r="G163" s="102"/>
      <c r="H163" s="103" t="s">
        <v>396</v>
      </c>
      <c r="I163" s="110"/>
      <c r="J163" s="214">
        <f>SUM(J156:J162)</f>
        <v>38271.576805550008</v>
      </c>
      <c r="K163" s="227"/>
      <c r="L163" s="219"/>
      <c r="M163" s="238"/>
      <c r="N163" s="222">
        <f t="shared" si="41"/>
        <v>0</v>
      </c>
      <c r="O163" s="219"/>
      <c r="P163" s="235"/>
      <c r="Q163" s="225"/>
    </row>
    <row r="164" spans="2:17" s="23" customFormat="1" ht="19.5" customHeight="1">
      <c r="B164" s="35"/>
      <c r="C164" s="35"/>
      <c r="D164" s="35"/>
      <c r="E164" s="35"/>
      <c r="F164" s="35"/>
      <c r="G164" s="112"/>
      <c r="H164" s="112"/>
      <c r="I164" s="112"/>
      <c r="J164" s="113"/>
      <c r="K164" s="218"/>
      <c r="L164" s="258"/>
      <c r="M164" s="259"/>
      <c r="N164" s="260">
        <f t="shared" si="41"/>
        <v>0</v>
      </c>
      <c r="O164" s="258"/>
      <c r="P164" s="261"/>
      <c r="Q164" s="225">
        <f t="shared" si="43"/>
        <v>0</v>
      </c>
    </row>
    <row r="165" spans="2:17" s="23" customFormat="1" ht="19.5" customHeight="1">
      <c r="B165" s="56" t="s">
        <v>524</v>
      </c>
      <c r="C165" s="44"/>
      <c r="D165" s="44"/>
      <c r="E165" s="45" t="s">
        <v>455</v>
      </c>
      <c r="F165" s="45"/>
      <c r="G165" s="83"/>
      <c r="H165" s="83"/>
      <c r="I165" s="46"/>
      <c r="J165" s="212">
        <f>J193</f>
        <v>43802.885884999996</v>
      </c>
      <c r="K165" s="244"/>
      <c r="L165" s="245">
        <f t="shared" ref="L165" si="47">SUM(L166:L192)</f>
        <v>0</v>
      </c>
      <c r="M165" s="246"/>
      <c r="N165" s="247"/>
      <c r="O165" s="245">
        <f>SUM(O166:O192)</f>
        <v>43802.885884999996</v>
      </c>
      <c r="P165" s="248"/>
      <c r="Q165" s="225">
        <f t="shared" si="43"/>
        <v>0</v>
      </c>
    </row>
    <row r="166" spans="2:17" s="23" customFormat="1" ht="19.5" customHeight="1">
      <c r="B166" s="5" t="s">
        <v>33</v>
      </c>
      <c r="C166" s="5">
        <v>89401</v>
      </c>
      <c r="D166" s="43" t="s">
        <v>60</v>
      </c>
      <c r="E166" s="62" t="s">
        <v>573</v>
      </c>
      <c r="F166" s="71" t="s">
        <v>2</v>
      </c>
      <c r="G166" s="22">
        <v>23</v>
      </c>
      <c r="H166" s="95">
        <v>5.33</v>
      </c>
      <c r="I166" s="205">
        <f>H166+H166*$J$7</f>
        <v>6.6545050000000003</v>
      </c>
      <c r="J166" s="213">
        <f>I166*G166</f>
        <v>153.05361500000001</v>
      </c>
      <c r="K166" s="227">
        <v>0</v>
      </c>
      <c r="L166" s="219">
        <f t="shared" si="38"/>
        <v>0</v>
      </c>
      <c r="M166" s="238">
        <f t="shared" si="40"/>
        <v>0</v>
      </c>
      <c r="N166" s="222">
        <f t="shared" si="41"/>
        <v>23</v>
      </c>
      <c r="O166" s="219">
        <f t="shared" si="42"/>
        <v>153.05361500000001</v>
      </c>
      <c r="P166" s="235">
        <f t="shared" si="39"/>
        <v>100</v>
      </c>
      <c r="Q166" s="225">
        <f t="shared" si="43"/>
        <v>0</v>
      </c>
    </row>
    <row r="167" spans="2:17" s="23" customFormat="1" ht="19.5" customHeight="1">
      <c r="B167" s="5" t="s">
        <v>34</v>
      </c>
      <c r="C167" s="5">
        <v>89446</v>
      </c>
      <c r="D167" s="43" t="s">
        <v>60</v>
      </c>
      <c r="E167" s="62" t="s">
        <v>574</v>
      </c>
      <c r="F167" s="71" t="s">
        <v>2</v>
      </c>
      <c r="G167" s="22">
        <v>8</v>
      </c>
      <c r="H167" s="95">
        <v>3.16</v>
      </c>
      <c r="I167" s="205">
        <f t="shared" ref="I167:I192" si="48">H167+H167*$J$7</f>
        <v>3.9452600000000002</v>
      </c>
      <c r="J167" s="213">
        <f t="shared" ref="J167:J191" si="49">I167*G167</f>
        <v>31.562080000000002</v>
      </c>
      <c r="K167" s="227">
        <v>0</v>
      </c>
      <c r="L167" s="219">
        <f t="shared" si="38"/>
        <v>0</v>
      </c>
      <c r="M167" s="238">
        <f t="shared" si="40"/>
        <v>0</v>
      </c>
      <c r="N167" s="222">
        <f t="shared" si="41"/>
        <v>8</v>
      </c>
      <c r="O167" s="219">
        <f t="shared" si="42"/>
        <v>31.562080000000002</v>
      </c>
      <c r="P167" s="235">
        <f t="shared" si="39"/>
        <v>100</v>
      </c>
      <c r="Q167" s="225">
        <f t="shared" si="43"/>
        <v>0</v>
      </c>
    </row>
    <row r="168" spans="2:17" s="23" customFormat="1" ht="19.5" customHeight="1">
      <c r="B168" s="5" t="s">
        <v>35</v>
      </c>
      <c r="C168" s="5">
        <v>89447</v>
      </c>
      <c r="D168" s="43" t="s">
        <v>60</v>
      </c>
      <c r="E168" s="62" t="s">
        <v>575</v>
      </c>
      <c r="F168" s="71" t="s">
        <v>2</v>
      </c>
      <c r="G168" s="22">
        <v>3</v>
      </c>
      <c r="H168" s="95">
        <v>6.56</v>
      </c>
      <c r="I168" s="205">
        <f t="shared" si="48"/>
        <v>8.1901599999999988</v>
      </c>
      <c r="J168" s="213">
        <f t="shared" si="49"/>
        <v>24.570479999999996</v>
      </c>
      <c r="K168" s="227">
        <v>0</v>
      </c>
      <c r="L168" s="219">
        <f t="shared" si="38"/>
        <v>0</v>
      </c>
      <c r="M168" s="238">
        <f t="shared" si="40"/>
        <v>0</v>
      </c>
      <c r="N168" s="222">
        <f t="shared" si="41"/>
        <v>3</v>
      </c>
      <c r="O168" s="219">
        <f t="shared" si="42"/>
        <v>24.570479999999996</v>
      </c>
      <c r="P168" s="235">
        <f t="shared" si="39"/>
        <v>100</v>
      </c>
      <c r="Q168" s="225">
        <f t="shared" si="43"/>
        <v>0</v>
      </c>
    </row>
    <row r="169" spans="2:17" s="23" customFormat="1" ht="19.5" customHeight="1">
      <c r="B169" s="5" t="s">
        <v>161</v>
      </c>
      <c r="C169" s="5">
        <v>89448</v>
      </c>
      <c r="D169" s="43" t="s">
        <v>60</v>
      </c>
      <c r="E169" s="62" t="s">
        <v>576</v>
      </c>
      <c r="F169" s="71" t="s">
        <v>2</v>
      </c>
      <c r="G169" s="22">
        <v>11</v>
      </c>
      <c r="H169" s="95">
        <v>9.4</v>
      </c>
      <c r="I169" s="205">
        <f t="shared" si="48"/>
        <v>11.735900000000001</v>
      </c>
      <c r="J169" s="213">
        <f t="shared" si="49"/>
        <v>129.0949</v>
      </c>
      <c r="K169" s="227">
        <v>0</v>
      </c>
      <c r="L169" s="219">
        <f t="shared" si="38"/>
        <v>0</v>
      </c>
      <c r="M169" s="238">
        <f t="shared" si="40"/>
        <v>0</v>
      </c>
      <c r="N169" s="222">
        <f t="shared" si="41"/>
        <v>11</v>
      </c>
      <c r="O169" s="219">
        <f t="shared" si="42"/>
        <v>129.0949</v>
      </c>
      <c r="P169" s="235">
        <f t="shared" si="39"/>
        <v>100</v>
      </c>
      <c r="Q169" s="225">
        <f t="shared" si="43"/>
        <v>0</v>
      </c>
    </row>
    <row r="170" spans="2:17" s="23" customFormat="1" ht="19.5" customHeight="1">
      <c r="B170" s="5" t="s">
        <v>162</v>
      </c>
      <c r="C170" s="5">
        <v>89449</v>
      </c>
      <c r="D170" s="43" t="s">
        <v>60</v>
      </c>
      <c r="E170" s="62" t="s">
        <v>577</v>
      </c>
      <c r="F170" s="71" t="s">
        <v>2</v>
      </c>
      <c r="G170" s="22">
        <v>4</v>
      </c>
      <c r="H170" s="95">
        <v>10.81</v>
      </c>
      <c r="I170" s="205">
        <f t="shared" si="48"/>
        <v>13.496285</v>
      </c>
      <c r="J170" s="213">
        <f t="shared" si="49"/>
        <v>53.985140000000001</v>
      </c>
      <c r="K170" s="227">
        <v>0</v>
      </c>
      <c r="L170" s="219">
        <f t="shared" si="38"/>
        <v>0</v>
      </c>
      <c r="M170" s="238">
        <f t="shared" si="40"/>
        <v>0</v>
      </c>
      <c r="N170" s="222">
        <f t="shared" si="41"/>
        <v>4</v>
      </c>
      <c r="O170" s="219">
        <f t="shared" si="42"/>
        <v>53.985140000000001</v>
      </c>
      <c r="P170" s="235">
        <f t="shared" si="39"/>
        <v>100</v>
      </c>
      <c r="Q170" s="225">
        <f t="shared" si="43"/>
        <v>0</v>
      </c>
    </row>
    <row r="171" spans="2:17" s="23" customFormat="1" ht="19.5" customHeight="1">
      <c r="B171" s="5" t="s">
        <v>163</v>
      </c>
      <c r="C171" s="5">
        <v>89450</v>
      </c>
      <c r="D171" s="43" t="s">
        <v>60</v>
      </c>
      <c r="E171" s="62" t="s">
        <v>578</v>
      </c>
      <c r="F171" s="71" t="s">
        <v>2</v>
      </c>
      <c r="G171" s="22">
        <v>69</v>
      </c>
      <c r="H171" s="95">
        <v>17.75</v>
      </c>
      <c r="I171" s="205">
        <f t="shared" si="48"/>
        <v>22.160875000000001</v>
      </c>
      <c r="J171" s="213">
        <f t="shared" si="49"/>
        <v>1529.100375</v>
      </c>
      <c r="K171" s="227">
        <v>0</v>
      </c>
      <c r="L171" s="219">
        <f t="shared" si="38"/>
        <v>0</v>
      </c>
      <c r="M171" s="238">
        <f t="shared" si="40"/>
        <v>0</v>
      </c>
      <c r="N171" s="222">
        <f t="shared" si="41"/>
        <v>69</v>
      </c>
      <c r="O171" s="219">
        <f t="shared" si="42"/>
        <v>1529.100375</v>
      </c>
      <c r="P171" s="235">
        <f t="shared" si="39"/>
        <v>100</v>
      </c>
      <c r="Q171" s="225">
        <f t="shared" si="43"/>
        <v>0</v>
      </c>
    </row>
    <row r="172" spans="2:17" s="23" customFormat="1" ht="19.5" customHeight="1">
      <c r="B172" s="5" t="s">
        <v>164</v>
      </c>
      <c r="C172" s="5">
        <v>89404</v>
      </c>
      <c r="D172" s="43" t="s">
        <v>60</v>
      </c>
      <c r="E172" s="59" t="s">
        <v>579</v>
      </c>
      <c r="F172" s="43" t="s">
        <v>3</v>
      </c>
      <c r="G172" s="22">
        <v>14</v>
      </c>
      <c r="H172" s="95">
        <v>3.49</v>
      </c>
      <c r="I172" s="205">
        <f t="shared" si="48"/>
        <v>4.3572649999999999</v>
      </c>
      <c r="J172" s="213">
        <f t="shared" si="49"/>
        <v>61.001710000000003</v>
      </c>
      <c r="K172" s="227">
        <v>0</v>
      </c>
      <c r="L172" s="219">
        <f t="shared" si="38"/>
        <v>0</v>
      </c>
      <c r="M172" s="238">
        <f t="shared" si="40"/>
        <v>0</v>
      </c>
      <c r="N172" s="222">
        <f t="shared" si="41"/>
        <v>14</v>
      </c>
      <c r="O172" s="219">
        <f t="shared" si="42"/>
        <v>61.001710000000003</v>
      </c>
      <c r="P172" s="235">
        <f t="shared" si="39"/>
        <v>100</v>
      </c>
      <c r="Q172" s="225">
        <f t="shared" si="43"/>
        <v>0</v>
      </c>
    </row>
    <row r="173" spans="2:17" s="23" customFormat="1" ht="19.5" customHeight="1">
      <c r="B173" s="5" t="s">
        <v>165</v>
      </c>
      <c r="C173" s="5">
        <v>89481</v>
      </c>
      <c r="D173" s="43" t="s">
        <v>60</v>
      </c>
      <c r="E173" s="59" t="s">
        <v>580</v>
      </c>
      <c r="F173" s="43" t="s">
        <v>3</v>
      </c>
      <c r="G173" s="22">
        <v>15</v>
      </c>
      <c r="H173" s="95">
        <v>3.18</v>
      </c>
      <c r="I173" s="205">
        <f t="shared" si="48"/>
        <v>3.9702299999999999</v>
      </c>
      <c r="J173" s="213">
        <f t="shared" si="49"/>
        <v>59.553449999999998</v>
      </c>
      <c r="K173" s="227">
        <v>0</v>
      </c>
      <c r="L173" s="219">
        <f t="shared" si="38"/>
        <v>0</v>
      </c>
      <c r="M173" s="238">
        <f t="shared" si="40"/>
        <v>0</v>
      </c>
      <c r="N173" s="222">
        <f t="shared" si="41"/>
        <v>15</v>
      </c>
      <c r="O173" s="219">
        <f t="shared" si="42"/>
        <v>59.553449999999998</v>
      </c>
      <c r="P173" s="235">
        <f t="shared" si="39"/>
        <v>100</v>
      </c>
      <c r="Q173" s="225">
        <f t="shared" si="43"/>
        <v>0</v>
      </c>
    </row>
    <row r="174" spans="2:17" s="23" customFormat="1" ht="19.5" customHeight="1">
      <c r="B174" s="5" t="s">
        <v>166</v>
      </c>
      <c r="C174" s="5">
        <v>89492</v>
      </c>
      <c r="D174" s="43" t="s">
        <v>60</v>
      </c>
      <c r="E174" s="59" t="s">
        <v>582</v>
      </c>
      <c r="F174" s="43" t="s">
        <v>3</v>
      </c>
      <c r="G174" s="22">
        <v>42</v>
      </c>
      <c r="H174" s="95">
        <v>4.82</v>
      </c>
      <c r="I174" s="205">
        <f t="shared" si="48"/>
        <v>6.0177700000000005</v>
      </c>
      <c r="J174" s="213">
        <f t="shared" si="49"/>
        <v>252.74634000000003</v>
      </c>
      <c r="K174" s="227">
        <v>0</v>
      </c>
      <c r="L174" s="219">
        <f t="shared" si="38"/>
        <v>0</v>
      </c>
      <c r="M174" s="238">
        <f t="shared" si="40"/>
        <v>0</v>
      </c>
      <c r="N174" s="222">
        <f t="shared" si="41"/>
        <v>42</v>
      </c>
      <c r="O174" s="219">
        <f t="shared" si="42"/>
        <v>252.74634000000003</v>
      </c>
      <c r="P174" s="235">
        <f t="shared" si="39"/>
        <v>100</v>
      </c>
      <c r="Q174" s="225">
        <f t="shared" si="43"/>
        <v>0</v>
      </c>
    </row>
    <row r="175" spans="2:17" s="23" customFormat="1" ht="19.5" customHeight="1">
      <c r="B175" s="5" t="s">
        <v>167</v>
      </c>
      <c r="C175" s="5">
        <v>89497</v>
      </c>
      <c r="D175" s="43" t="s">
        <v>60</v>
      </c>
      <c r="E175" s="59" t="s">
        <v>581</v>
      </c>
      <c r="F175" s="43" t="s">
        <v>3</v>
      </c>
      <c r="G175" s="22">
        <v>8</v>
      </c>
      <c r="H175" s="95">
        <v>7.65</v>
      </c>
      <c r="I175" s="205">
        <f t="shared" si="48"/>
        <v>9.551025000000001</v>
      </c>
      <c r="J175" s="213">
        <f t="shared" si="49"/>
        <v>76.408200000000008</v>
      </c>
      <c r="K175" s="227">
        <v>0</v>
      </c>
      <c r="L175" s="219">
        <f t="shared" si="38"/>
        <v>0</v>
      </c>
      <c r="M175" s="238">
        <f t="shared" si="40"/>
        <v>0</v>
      </c>
      <c r="N175" s="222">
        <f t="shared" si="41"/>
        <v>8</v>
      </c>
      <c r="O175" s="219">
        <f t="shared" si="42"/>
        <v>76.408200000000008</v>
      </c>
      <c r="P175" s="235">
        <f t="shared" si="39"/>
        <v>100</v>
      </c>
      <c r="Q175" s="225">
        <f t="shared" si="43"/>
        <v>0</v>
      </c>
    </row>
    <row r="176" spans="2:17" s="23" customFormat="1" ht="19.5" customHeight="1">
      <c r="B176" s="5" t="s">
        <v>168</v>
      </c>
      <c r="C176" s="5">
        <v>89505</v>
      </c>
      <c r="D176" s="43" t="s">
        <v>60</v>
      </c>
      <c r="E176" s="59" t="s">
        <v>583</v>
      </c>
      <c r="F176" s="43" t="s">
        <v>3</v>
      </c>
      <c r="G176" s="22">
        <v>2</v>
      </c>
      <c r="H176" s="95">
        <v>23.05</v>
      </c>
      <c r="I176" s="205">
        <f t="shared" si="48"/>
        <v>28.777925</v>
      </c>
      <c r="J176" s="213">
        <f t="shared" si="49"/>
        <v>57.55585</v>
      </c>
      <c r="K176" s="227">
        <v>0</v>
      </c>
      <c r="L176" s="219">
        <f t="shared" si="38"/>
        <v>0</v>
      </c>
      <c r="M176" s="238">
        <f t="shared" si="40"/>
        <v>0</v>
      </c>
      <c r="N176" s="222">
        <f t="shared" si="41"/>
        <v>2</v>
      </c>
      <c r="O176" s="219">
        <f t="shared" si="42"/>
        <v>57.55585</v>
      </c>
      <c r="P176" s="235">
        <f t="shared" si="39"/>
        <v>100</v>
      </c>
      <c r="Q176" s="225">
        <f t="shared" si="43"/>
        <v>0</v>
      </c>
    </row>
    <row r="177" spans="2:17" s="23" customFormat="1" ht="19.5" customHeight="1">
      <c r="B177" s="5" t="s">
        <v>169</v>
      </c>
      <c r="C177" s="5">
        <v>89619</v>
      </c>
      <c r="D177" s="43" t="s">
        <v>60</v>
      </c>
      <c r="E177" s="59" t="s">
        <v>336</v>
      </c>
      <c r="F177" s="43" t="s">
        <v>3</v>
      </c>
      <c r="G177" s="22">
        <v>2</v>
      </c>
      <c r="H177" s="95">
        <v>5.92</v>
      </c>
      <c r="I177" s="205">
        <f t="shared" si="48"/>
        <v>7.3911199999999999</v>
      </c>
      <c r="J177" s="213">
        <f t="shared" si="49"/>
        <v>14.78224</v>
      </c>
      <c r="K177" s="227">
        <v>0</v>
      </c>
      <c r="L177" s="219">
        <f t="shared" si="38"/>
        <v>0</v>
      </c>
      <c r="M177" s="238">
        <f t="shared" si="40"/>
        <v>0</v>
      </c>
      <c r="N177" s="222">
        <f t="shared" si="41"/>
        <v>2</v>
      </c>
      <c r="O177" s="219">
        <f t="shared" si="42"/>
        <v>14.78224</v>
      </c>
      <c r="P177" s="235">
        <f t="shared" si="39"/>
        <v>100</v>
      </c>
      <c r="Q177" s="225">
        <f t="shared" si="43"/>
        <v>0</v>
      </c>
    </row>
    <row r="178" spans="2:17" s="23" customFormat="1" ht="19.5" customHeight="1">
      <c r="B178" s="5" t="s">
        <v>170</v>
      </c>
      <c r="C178" s="5">
        <v>89622</v>
      </c>
      <c r="D178" s="43" t="s">
        <v>60</v>
      </c>
      <c r="E178" s="59" t="s">
        <v>337</v>
      </c>
      <c r="F178" s="43" t="s">
        <v>3</v>
      </c>
      <c r="G178" s="22">
        <v>1</v>
      </c>
      <c r="H178" s="95">
        <v>8.82</v>
      </c>
      <c r="I178" s="205">
        <f t="shared" si="48"/>
        <v>11.01177</v>
      </c>
      <c r="J178" s="213">
        <f t="shared" si="49"/>
        <v>11.01177</v>
      </c>
      <c r="K178" s="227">
        <v>0</v>
      </c>
      <c r="L178" s="219">
        <f t="shared" si="38"/>
        <v>0</v>
      </c>
      <c r="M178" s="238">
        <f t="shared" si="40"/>
        <v>0</v>
      </c>
      <c r="N178" s="222">
        <f t="shared" si="41"/>
        <v>1</v>
      </c>
      <c r="O178" s="219">
        <f t="shared" si="42"/>
        <v>11.01177</v>
      </c>
      <c r="P178" s="235">
        <f t="shared" si="39"/>
        <v>100</v>
      </c>
      <c r="Q178" s="225">
        <f t="shared" si="43"/>
        <v>0</v>
      </c>
    </row>
    <row r="179" spans="2:17" s="23" customFormat="1" ht="19.5" customHeight="1">
      <c r="B179" s="5" t="s">
        <v>171</v>
      </c>
      <c r="C179" s="5">
        <v>89626</v>
      </c>
      <c r="D179" s="43" t="s">
        <v>60</v>
      </c>
      <c r="E179" s="59" t="s">
        <v>338</v>
      </c>
      <c r="F179" s="43" t="s">
        <v>3</v>
      </c>
      <c r="G179" s="22">
        <v>2</v>
      </c>
      <c r="H179" s="95">
        <v>19.5</v>
      </c>
      <c r="I179" s="205">
        <f t="shared" si="48"/>
        <v>24.345749999999999</v>
      </c>
      <c r="J179" s="213">
        <f t="shared" si="49"/>
        <v>48.691499999999998</v>
      </c>
      <c r="K179" s="227">
        <v>0</v>
      </c>
      <c r="L179" s="219">
        <f t="shared" si="38"/>
        <v>0</v>
      </c>
      <c r="M179" s="238">
        <f t="shared" si="40"/>
        <v>0</v>
      </c>
      <c r="N179" s="222">
        <f t="shared" si="41"/>
        <v>2</v>
      </c>
      <c r="O179" s="219">
        <f t="shared" si="42"/>
        <v>48.691499999999998</v>
      </c>
      <c r="P179" s="235">
        <f t="shared" si="39"/>
        <v>100</v>
      </c>
      <c r="Q179" s="225">
        <f t="shared" si="43"/>
        <v>0</v>
      </c>
    </row>
    <row r="180" spans="2:17" s="23" customFormat="1" ht="19.5" customHeight="1">
      <c r="B180" s="5" t="s">
        <v>172</v>
      </c>
      <c r="C180" s="5">
        <v>89627</v>
      </c>
      <c r="D180" s="43" t="s">
        <v>60</v>
      </c>
      <c r="E180" s="59" t="s">
        <v>339</v>
      </c>
      <c r="F180" s="43" t="s">
        <v>3</v>
      </c>
      <c r="G180" s="22">
        <v>5</v>
      </c>
      <c r="H180" s="95">
        <v>13.53</v>
      </c>
      <c r="I180" s="205">
        <f t="shared" si="48"/>
        <v>16.892205000000001</v>
      </c>
      <c r="J180" s="213">
        <f t="shared" si="49"/>
        <v>84.461025000000006</v>
      </c>
      <c r="K180" s="227">
        <v>0</v>
      </c>
      <c r="L180" s="219">
        <f t="shared" si="38"/>
        <v>0</v>
      </c>
      <c r="M180" s="238">
        <f t="shared" si="40"/>
        <v>0</v>
      </c>
      <c r="N180" s="222">
        <f t="shared" si="41"/>
        <v>5</v>
      </c>
      <c r="O180" s="219">
        <f t="shared" si="42"/>
        <v>84.461025000000006</v>
      </c>
      <c r="P180" s="235">
        <f t="shared" si="39"/>
        <v>100</v>
      </c>
      <c r="Q180" s="225">
        <f t="shared" si="43"/>
        <v>0</v>
      </c>
    </row>
    <row r="181" spans="2:17" s="23" customFormat="1" ht="19.5" customHeight="1">
      <c r="B181" s="5" t="s">
        <v>280</v>
      </c>
      <c r="C181" s="5">
        <v>89630</v>
      </c>
      <c r="D181" s="43" t="s">
        <v>60</v>
      </c>
      <c r="E181" s="59" t="s">
        <v>340</v>
      </c>
      <c r="F181" s="43" t="s">
        <v>3</v>
      </c>
      <c r="G181" s="22">
        <v>2</v>
      </c>
      <c r="H181" s="95">
        <v>46.54</v>
      </c>
      <c r="I181" s="205">
        <f t="shared" si="48"/>
        <v>58.10519</v>
      </c>
      <c r="J181" s="213">
        <f t="shared" si="49"/>
        <v>116.21038</v>
      </c>
      <c r="K181" s="227">
        <v>0</v>
      </c>
      <c r="L181" s="219">
        <f t="shared" si="38"/>
        <v>0</v>
      </c>
      <c r="M181" s="238">
        <f t="shared" si="40"/>
        <v>0</v>
      </c>
      <c r="N181" s="222">
        <f t="shared" si="41"/>
        <v>2</v>
      </c>
      <c r="O181" s="219">
        <f t="shared" si="42"/>
        <v>116.21038</v>
      </c>
      <c r="P181" s="235">
        <f t="shared" si="39"/>
        <v>100</v>
      </c>
      <c r="Q181" s="225">
        <f t="shared" si="43"/>
        <v>0</v>
      </c>
    </row>
    <row r="182" spans="2:17" s="23" customFormat="1" ht="19.5" customHeight="1">
      <c r="B182" s="5" t="s">
        <v>281</v>
      </c>
      <c r="C182" s="5">
        <v>89438</v>
      </c>
      <c r="D182" s="43" t="s">
        <v>60</v>
      </c>
      <c r="E182" s="59" t="s">
        <v>342</v>
      </c>
      <c r="F182" s="43" t="s">
        <v>3</v>
      </c>
      <c r="G182" s="22">
        <v>6</v>
      </c>
      <c r="H182" s="95">
        <v>4.9400000000000004</v>
      </c>
      <c r="I182" s="205">
        <f t="shared" si="48"/>
        <v>6.1675900000000006</v>
      </c>
      <c r="J182" s="213">
        <f t="shared" si="49"/>
        <v>37.005540000000003</v>
      </c>
      <c r="K182" s="227">
        <v>0</v>
      </c>
      <c r="L182" s="219">
        <f t="shared" si="38"/>
        <v>0</v>
      </c>
      <c r="M182" s="238">
        <f t="shared" si="40"/>
        <v>0</v>
      </c>
      <c r="N182" s="222">
        <f t="shared" si="41"/>
        <v>6</v>
      </c>
      <c r="O182" s="219">
        <f t="shared" si="42"/>
        <v>37.005540000000003</v>
      </c>
      <c r="P182" s="235">
        <f t="shared" si="39"/>
        <v>100</v>
      </c>
      <c r="Q182" s="225">
        <f t="shared" si="43"/>
        <v>0</v>
      </c>
    </row>
    <row r="183" spans="2:17" s="23" customFormat="1" ht="19.5" customHeight="1">
      <c r="B183" s="5" t="s">
        <v>282</v>
      </c>
      <c r="C183" s="5">
        <v>89617</v>
      </c>
      <c r="D183" s="43" t="s">
        <v>60</v>
      </c>
      <c r="E183" s="59" t="s">
        <v>352</v>
      </c>
      <c r="F183" s="43" t="s">
        <v>3</v>
      </c>
      <c r="G183" s="22">
        <v>4</v>
      </c>
      <c r="H183" s="95">
        <v>4.58</v>
      </c>
      <c r="I183" s="205">
        <f t="shared" si="48"/>
        <v>5.7181300000000004</v>
      </c>
      <c r="J183" s="213">
        <f t="shared" si="49"/>
        <v>22.872520000000002</v>
      </c>
      <c r="K183" s="227">
        <v>0</v>
      </c>
      <c r="L183" s="219">
        <f t="shared" si="38"/>
        <v>0</v>
      </c>
      <c r="M183" s="238">
        <f t="shared" si="40"/>
        <v>0</v>
      </c>
      <c r="N183" s="222">
        <f t="shared" si="41"/>
        <v>4</v>
      </c>
      <c r="O183" s="219">
        <f t="shared" si="42"/>
        <v>22.872520000000002</v>
      </c>
      <c r="P183" s="235">
        <f t="shared" si="39"/>
        <v>100</v>
      </c>
      <c r="Q183" s="225">
        <f t="shared" si="43"/>
        <v>0</v>
      </c>
    </row>
    <row r="184" spans="2:17" s="23" customFormat="1" ht="19.5" customHeight="1">
      <c r="B184" s="5" t="s">
        <v>343</v>
      </c>
      <c r="C184" s="5">
        <v>89623</v>
      </c>
      <c r="D184" s="43" t="s">
        <v>60</v>
      </c>
      <c r="E184" s="59" t="s">
        <v>354</v>
      </c>
      <c r="F184" s="43" t="s">
        <v>3</v>
      </c>
      <c r="G184" s="22">
        <v>1</v>
      </c>
      <c r="H184" s="95">
        <v>11.83</v>
      </c>
      <c r="I184" s="205">
        <f t="shared" si="48"/>
        <v>14.769755</v>
      </c>
      <c r="J184" s="213">
        <f t="shared" si="49"/>
        <v>14.769755</v>
      </c>
      <c r="K184" s="227">
        <v>0</v>
      </c>
      <c r="L184" s="219">
        <f t="shared" si="38"/>
        <v>0</v>
      </c>
      <c r="M184" s="238">
        <f t="shared" si="40"/>
        <v>0</v>
      </c>
      <c r="N184" s="222">
        <f t="shared" si="41"/>
        <v>1</v>
      </c>
      <c r="O184" s="219">
        <f t="shared" si="42"/>
        <v>14.769755</v>
      </c>
      <c r="P184" s="235">
        <f t="shared" si="39"/>
        <v>100</v>
      </c>
      <c r="Q184" s="225">
        <f t="shared" si="43"/>
        <v>0</v>
      </c>
    </row>
    <row r="185" spans="2:17" s="23" customFormat="1" ht="19.5" customHeight="1">
      <c r="B185" s="5" t="s">
        <v>344</v>
      </c>
      <c r="C185" s="5">
        <v>89628</v>
      </c>
      <c r="D185" s="43" t="s">
        <v>60</v>
      </c>
      <c r="E185" s="59" t="s">
        <v>341</v>
      </c>
      <c r="F185" s="43" t="s">
        <v>3</v>
      </c>
      <c r="G185" s="22">
        <v>8</v>
      </c>
      <c r="H185" s="95">
        <v>29.51</v>
      </c>
      <c r="I185" s="205">
        <f t="shared" si="48"/>
        <v>36.843235</v>
      </c>
      <c r="J185" s="213">
        <f t="shared" si="49"/>
        <v>294.74588</v>
      </c>
      <c r="K185" s="227">
        <v>0</v>
      </c>
      <c r="L185" s="219">
        <f t="shared" si="38"/>
        <v>0</v>
      </c>
      <c r="M185" s="238">
        <f t="shared" si="40"/>
        <v>0</v>
      </c>
      <c r="N185" s="222">
        <f t="shared" si="41"/>
        <v>8</v>
      </c>
      <c r="O185" s="219">
        <f t="shared" si="42"/>
        <v>294.74588</v>
      </c>
      <c r="P185" s="235">
        <f t="shared" si="39"/>
        <v>100</v>
      </c>
      <c r="Q185" s="225">
        <f t="shared" si="43"/>
        <v>0</v>
      </c>
    </row>
    <row r="186" spans="2:17" s="23" customFormat="1" ht="19.5" customHeight="1">
      <c r="B186" s="5" t="s">
        <v>345</v>
      </c>
      <c r="C186" s="21">
        <v>94495</v>
      </c>
      <c r="D186" s="43" t="s">
        <v>60</v>
      </c>
      <c r="E186" s="62" t="s">
        <v>140</v>
      </c>
      <c r="F186" s="71" t="s">
        <v>3</v>
      </c>
      <c r="G186" s="22">
        <v>4</v>
      </c>
      <c r="H186" s="95">
        <v>59.56</v>
      </c>
      <c r="I186" s="205">
        <f t="shared" si="48"/>
        <v>74.360659999999996</v>
      </c>
      <c r="J186" s="213">
        <f t="shared" si="49"/>
        <v>297.44263999999998</v>
      </c>
      <c r="K186" s="227">
        <v>0</v>
      </c>
      <c r="L186" s="219">
        <f t="shared" si="38"/>
        <v>0</v>
      </c>
      <c r="M186" s="238">
        <f t="shared" si="40"/>
        <v>0</v>
      </c>
      <c r="N186" s="222">
        <f t="shared" si="41"/>
        <v>4</v>
      </c>
      <c r="O186" s="219">
        <f t="shared" si="42"/>
        <v>297.44263999999998</v>
      </c>
      <c r="P186" s="235">
        <f t="shared" si="39"/>
        <v>100</v>
      </c>
      <c r="Q186" s="225">
        <f t="shared" si="43"/>
        <v>0</v>
      </c>
    </row>
    <row r="187" spans="2:17" s="23" customFormat="1" ht="19.5" customHeight="1">
      <c r="B187" s="5" t="s">
        <v>346</v>
      </c>
      <c r="C187" s="21">
        <v>94496</v>
      </c>
      <c r="D187" s="43" t="s">
        <v>60</v>
      </c>
      <c r="E187" s="62" t="s">
        <v>353</v>
      </c>
      <c r="F187" s="71" t="s">
        <v>3</v>
      </c>
      <c r="G187" s="22">
        <v>2</v>
      </c>
      <c r="H187" s="95">
        <v>72.34</v>
      </c>
      <c r="I187" s="205">
        <f t="shared" si="48"/>
        <v>90.316490000000002</v>
      </c>
      <c r="J187" s="213">
        <f t="shared" si="49"/>
        <v>180.63298</v>
      </c>
      <c r="K187" s="227">
        <v>0</v>
      </c>
      <c r="L187" s="219">
        <f t="shared" si="38"/>
        <v>0</v>
      </c>
      <c r="M187" s="238">
        <f t="shared" si="40"/>
        <v>0</v>
      </c>
      <c r="N187" s="222">
        <f t="shared" si="41"/>
        <v>2</v>
      </c>
      <c r="O187" s="219">
        <f t="shared" si="42"/>
        <v>180.63298</v>
      </c>
      <c r="P187" s="235">
        <f t="shared" si="39"/>
        <v>100</v>
      </c>
      <c r="Q187" s="225">
        <f t="shared" si="43"/>
        <v>0</v>
      </c>
    </row>
    <row r="188" spans="2:17" s="23" customFormat="1" ht="19.5" customHeight="1">
      <c r="B188" s="5" t="s">
        <v>347</v>
      </c>
      <c r="C188" s="21">
        <v>94497</v>
      </c>
      <c r="D188" s="43" t="s">
        <v>60</v>
      </c>
      <c r="E188" s="62" t="s">
        <v>224</v>
      </c>
      <c r="F188" s="71" t="s">
        <v>3</v>
      </c>
      <c r="G188" s="22">
        <v>1</v>
      </c>
      <c r="H188" s="95">
        <v>84.36</v>
      </c>
      <c r="I188" s="205">
        <f t="shared" si="48"/>
        <v>105.32346</v>
      </c>
      <c r="J188" s="213">
        <f t="shared" si="49"/>
        <v>105.32346</v>
      </c>
      <c r="K188" s="227">
        <v>0</v>
      </c>
      <c r="L188" s="219">
        <f t="shared" si="38"/>
        <v>0</v>
      </c>
      <c r="M188" s="238">
        <f t="shared" si="40"/>
        <v>0</v>
      </c>
      <c r="N188" s="222">
        <f t="shared" si="41"/>
        <v>1</v>
      </c>
      <c r="O188" s="219">
        <f t="shared" si="42"/>
        <v>105.32346</v>
      </c>
      <c r="P188" s="235">
        <f t="shared" si="39"/>
        <v>100</v>
      </c>
      <c r="Q188" s="225">
        <f t="shared" si="43"/>
        <v>0</v>
      </c>
    </row>
    <row r="189" spans="2:17" s="23" customFormat="1" ht="19.5" customHeight="1">
      <c r="B189" s="5" t="s">
        <v>348</v>
      </c>
      <c r="C189" s="21">
        <v>94498</v>
      </c>
      <c r="D189" s="43" t="s">
        <v>60</v>
      </c>
      <c r="E189" s="62" t="s">
        <v>335</v>
      </c>
      <c r="F189" s="71" t="s">
        <v>3</v>
      </c>
      <c r="G189" s="22">
        <v>1</v>
      </c>
      <c r="H189" s="95">
        <v>108.23</v>
      </c>
      <c r="I189" s="205">
        <f t="shared" si="48"/>
        <v>135.12515500000001</v>
      </c>
      <c r="J189" s="213">
        <f t="shared" si="49"/>
        <v>135.12515500000001</v>
      </c>
      <c r="K189" s="227">
        <v>0</v>
      </c>
      <c r="L189" s="219">
        <f t="shared" si="38"/>
        <v>0</v>
      </c>
      <c r="M189" s="238">
        <f t="shared" si="40"/>
        <v>0</v>
      </c>
      <c r="N189" s="222">
        <f t="shared" si="41"/>
        <v>1</v>
      </c>
      <c r="O189" s="219">
        <f t="shared" si="42"/>
        <v>135.12515500000001</v>
      </c>
      <c r="P189" s="235">
        <f t="shared" si="39"/>
        <v>100</v>
      </c>
      <c r="Q189" s="225">
        <f t="shared" si="43"/>
        <v>0</v>
      </c>
    </row>
    <row r="190" spans="2:17" ht="19.5" customHeight="1">
      <c r="B190" s="5" t="s">
        <v>349</v>
      </c>
      <c r="C190" s="21">
        <v>94499</v>
      </c>
      <c r="D190" s="43" t="s">
        <v>60</v>
      </c>
      <c r="E190" s="33" t="s">
        <v>351</v>
      </c>
      <c r="F190" s="71" t="s">
        <v>3</v>
      </c>
      <c r="G190" s="22">
        <v>2</v>
      </c>
      <c r="H190" s="95">
        <v>194.66</v>
      </c>
      <c r="I190" s="205">
        <f t="shared" si="48"/>
        <v>243.03300999999999</v>
      </c>
      <c r="J190" s="213">
        <f t="shared" si="49"/>
        <v>486.06601999999998</v>
      </c>
      <c r="K190" s="224">
        <v>0</v>
      </c>
      <c r="L190" s="219">
        <f t="shared" si="38"/>
        <v>0</v>
      </c>
      <c r="M190" s="238">
        <f t="shared" si="40"/>
        <v>0</v>
      </c>
      <c r="N190" s="222">
        <f t="shared" si="41"/>
        <v>2</v>
      </c>
      <c r="O190" s="219">
        <f t="shared" si="42"/>
        <v>486.06601999999998</v>
      </c>
      <c r="P190" s="235">
        <f t="shared" si="39"/>
        <v>100</v>
      </c>
      <c r="Q190" s="225">
        <f t="shared" si="43"/>
        <v>0</v>
      </c>
    </row>
    <row r="191" spans="2:17" ht="19.5" customHeight="1">
      <c r="B191" s="5" t="s">
        <v>355</v>
      </c>
      <c r="C191" s="5">
        <v>89985</v>
      </c>
      <c r="D191" s="43" t="s">
        <v>60</v>
      </c>
      <c r="E191" s="62" t="s">
        <v>350</v>
      </c>
      <c r="F191" s="71" t="s">
        <v>3</v>
      </c>
      <c r="G191" s="22">
        <v>1</v>
      </c>
      <c r="H191" s="95">
        <v>58.08</v>
      </c>
      <c r="I191" s="205">
        <f t="shared" si="48"/>
        <v>72.512879999999996</v>
      </c>
      <c r="J191" s="213">
        <f t="shared" si="49"/>
        <v>72.512879999999996</v>
      </c>
      <c r="K191" s="224">
        <v>0</v>
      </c>
      <c r="L191" s="219">
        <f t="shared" si="38"/>
        <v>0</v>
      </c>
      <c r="M191" s="238">
        <f t="shared" si="40"/>
        <v>0</v>
      </c>
      <c r="N191" s="222">
        <f t="shared" si="41"/>
        <v>1</v>
      </c>
      <c r="O191" s="219">
        <f t="shared" si="42"/>
        <v>72.512879999999996</v>
      </c>
      <c r="P191" s="235">
        <f t="shared" si="39"/>
        <v>100</v>
      </c>
      <c r="Q191" s="225">
        <f t="shared" si="43"/>
        <v>0</v>
      </c>
    </row>
    <row r="192" spans="2:17" ht="19.5" customHeight="1">
      <c r="B192" s="5" t="s">
        <v>356</v>
      </c>
      <c r="C192" s="201" t="s">
        <v>657</v>
      </c>
      <c r="D192" s="43" t="s">
        <v>68</v>
      </c>
      <c r="E192" s="59" t="s">
        <v>313</v>
      </c>
      <c r="F192" s="43" t="s">
        <v>3</v>
      </c>
      <c r="G192" s="22">
        <v>1</v>
      </c>
      <c r="H192" s="95">
        <v>31600</v>
      </c>
      <c r="I192" s="205">
        <f t="shared" si="48"/>
        <v>39452.6</v>
      </c>
      <c r="J192" s="213">
        <f>I192*G192</f>
        <v>39452.6</v>
      </c>
      <c r="K192" s="224">
        <v>0</v>
      </c>
      <c r="L192" s="219">
        <f t="shared" si="38"/>
        <v>0</v>
      </c>
      <c r="M192" s="238">
        <f t="shared" si="40"/>
        <v>0</v>
      </c>
      <c r="N192" s="222">
        <f t="shared" si="41"/>
        <v>1</v>
      </c>
      <c r="O192" s="219">
        <f t="shared" si="42"/>
        <v>39452.6</v>
      </c>
      <c r="P192" s="235">
        <f t="shared" si="39"/>
        <v>100</v>
      </c>
      <c r="Q192" s="225">
        <f t="shared" si="43"/>
        <v>0</v>
      </c>
    </row>
    <row r="193" spans="2:17" ht="19.5" customHeight="1">
      <c r="B193" s="101"/>
      <c r="C193" s="102"/>
      <c r="D193" s="102"/>
      <c r="E193" s="102"/>
      <c r="F193" s="102"/>
      <c r="G193" s="102"/>
      <c r="H193" s="103" t="s">
        <v>396</v>
      </c>
      <c r="I193" s="110"/>
      <c r="J193" s="214">
        <f>SUM(J166:J192)</f>
        <v>43802.885884999996</v>
      </c>
      <c r="K193" s="224"/>
      <c r="L193" s="219"/>
      <c r="M193" s="238"/>
      <c r="N193" s="222"/>
      <c r="O193" s="219"/>
      <c r="P193" s="235"/>
      <c r="Q193" s="225"/>
    </row>
    <row r="194" spans="2:17" ht="19.5" customHeight="1">
      <c r="B194" s="6"/>
      <c r="C194" s="40"/>
      <c r="D194" s="40"/>
      <c r="E194" s="40"/>
      <c r="F194" s="40"/>
      <c r="G194" s="54"/>
      <c r="H194" s="54"/>
      <c r="I194" s="54"/>
      <c r="J194" s="54"/>
      <c r="K194" s="217"/>
      <c r="L194" s="258"/>
      <c r="M194" s="259"/>
      <c r="N194" s="260"/>
      <c r="O194" s="258"/>
      <c r="P194" s="261"/>
      <c r="Q194" s="225">
        <f t="shared" si="43"/>
        <v>0</v>
      </c>
    </row>
    <row r="195" spans="2:17" ht="19.5" customHeight="1">
      <c r="B195" s="56" t="s">
        <v>526</v>
      </c>
      <c r="C195" s="44"/>
      <c r="D195" s="44"/>
      <c r="E195" s="45" t="s">
        <v>525</v>
      </c>
      <c r="F195" s="45"/>
      <c r="G195" s="83"/>
      <c r="H195" s="83"/>
      <c r="I195" s="46"/>
      <c r="J195" s="212">
        <f>J214</f>
        <v>46441.427830599998</v>
      </c>
      <c r="K195" s="244"/>
      <c r="L195" s="245">
        <f t="shared" ref="L195" si="50">SUM(L196:L213)</f>
        <v>22361.153127500002</v>
      </c>
      <c r="M195" s="246"/>
      <c r="N195" s="247"/>
      <c r="O195" s="245">
        <f>SUM(O196:O213)</f>
        <v>24080.2747031</v>
      </c>
      <c r="P195" s="248"/>
      <c r="Q195" s="225">
        <f t="shared" si="43"/>
        <v>0</v>
      </c>
    </row>
    <row r="196" spans="2:17" ht="19.5" customHeight="1">
      <c r="B196" s="5" t="s">
        <v>173</v>
      </c>
      <c r="C196" s="5">
        <v>89711</v>
      </c>
      <c r="D196" s="43" t="s">
        <v>60</v>
      </c>
      <c r="E196" s="62" t="s">
        <v>586</v>
      </c>
      <c r="F196" s="71" t="s">
        <v>2</v>
      </c>
      <c r="G196" s="22">
        <v>28</v>
      </c>
      <c r="H196" s="95">
        <v>13.1</v>
      </c>
      <c r="I196" s="205">
        <f>H196+H196*$J$7</f>
        <v>16.355350000000001</v>
      </c>
      <c r="J196" s="213">
        <f>I196*G196</f>
        <v>457.94980000000004</v>
      </c>
      <c r="K196" s="224">
        <v>14</v>
      </c>
      <c r="L196" s="219">
        <f t="shared" si="38"/>
        <v>228.97490000000002</v>
      </c>
      <c r="M196" s="238">
        <f t="shared" si="40"/>
        <v>50</v>
      </c>
      <c r="N196" s="222">
        <f t="shared" si="41"/>
        <v>14</v>
      </c>
      <c r="O196" s="219">
        <f t="shared" si="42"/>
        <v>228.97490000000002</v>
      </c>
      <c r="P196" s="235">
        <f t="shared" si="39"/>
        <v>50</v>
      </c>
      <c r="Q196" s="225">
        <f t="shared" si="43"/>
        <v>0</v>
      </c>
    </row>
    <row r="197" spans="2:17" ht="19.5" customHeight="1">
      <c r="B197" s="5" t="s">
        <v>174</v>
      </c>
      <c r="C197" s="5">
        <v>89712</v>
      </c>
      <c r="D197" s="43" t="s">
        <v>60</v>
      </c>
      <c r="E197" s="62" t="s">
        <v>587</v>
      </c>
      <c r="F197" s="71" t="s">
        <v>2</v>
      </c>
      <c r="G197" s="22">
        <v>25</v>
      </c>
      <c r="H197" s="95">
        <v>19.11</v>
      </c>
      <c r="I197" s="205">
        <f t="shared" ref="I197:I213" si="51">H197+H197*$J$7</f>
        <v>23.858834999999999</v>
      </c>
      <c r="J197" s="213">
        <f t="shared" ref="J197:J213" si="52">I197*G197</f>
        <v>596.47087499999998</v>
      </c>
      <c r="K197" s="224">
        <v>12.5</v>
      </c>
      <c r="L197" s="219">
        <f t="shared" si="38"/>
        <v>298.23543749999999</v>
      </c>
      <c r="M197" s="238">
        <f t="shared" si="40"/>
        <v>50</v>
      </c>
      <c r="N197" s="222">
        <f t="shared" si="41"/>
        <v>12.5</v>
      </c>
      <c r="O197" s="219">
        <f t="shared" si="42"/>
        <v>298.23543749999999</v>
      </c>
      <c r="P197" s="235">
        <f t="shared" si="39"/>
        <v>50</v>
      </c>
      <c r="Q197" s="225">
        <f t="shared" si="43"/>
        <v>0</v>
      </c>
    </row>
    <row r="198" spans="2:17" ht="19.5" customHeight="1">
      <c r="B198" s="5" t="s">
        <v>175</v>
      </c>
      <c r="C198" s="5">
        <v>89848</v>
      </c>
      <c r="D198" s="43" t="s">
        <v>60</v>
      </c>
      <c r="E198" s="62" t="s">
        <v>585</v>
      </c>
      <c r="F198" s="71" t="s">
        <v>2</v>
      </c>
      <c r="G198" s="22">
        <v>77</v>
      </c>
      <c r="H198" s="95">
        <v>18.940000000000001</v>
      </c>
      <c r="I198" s="205">
        <f t="shared" si="51"/>
        <v>23.646590000000003</v>
      </c>
      <c r="J198" s="213">
        <f t="shared" si="52"/>
        <v>1820.7874300000003</v>
      </c>
      <c r="K198" s="224">
        <v>38.5</v>
      </c>
      <c r="L198" s="219">
        <f t="shared" si="38"/>
        <v>910.39371500000016</v>
      </c>
      <c r="M198" s="238">
        <f t="shared" si="40"/>
        <v>50</v>
      </c>
      <c r="N198" s="222">
        <f t="shared" si="41"/>
        <v>38.5</v>
      </c>
      <c r="O198" s="219">
        <f t="shared" si="42"/>
        <v>910.39371500000016</v>
      </c>
      <c r="P198" s="235">
        <f t="shared" si="39"/>
        <v>50</v>
      </c>
      <c r="Q198" s="225">
        <f t="shared" si="43"/>
        <v>0</v>
      </c>
    </row>
    <row r="199" spans="2:17" ht="19.5" customHeight="1">
      <c r="B199" s="5" t="s">
        <v>43</v>
      </c>
      <c r="C199" s="5">
        <v>89849</v>
      </c>
      <c r="D199" s="43" t="s">
        <v>60</v>
      </c>
      <c r="E199" s="62" t="s">
        <v>588</v>
      </c>
      <c r="F199" s="71" t="s">
        <v>2</v>
      </c>
      <c r="G199" s="22">
        <v>2</v>
      </c>
      <c r="H199" s="95">
        <v>35.42</v>
      </c>
      <c r="I199" s="205">
        <f t="shared" si="51"/>
        <v>44.221870000000003</v>
      </c>
      <c r="J199" s="213">
        <f t="shared" si="52"/>
        <v>88.443740000000005</v>
      </c>
      <c r="K199" s="224">
        <v>1</v>
      </c>
      <c r="L199" s="219">
        <f t="shared" si="38"/>
        <v>44.221870000000003</v>
      </c>
      <c r="M199" s="238">
        <f t="shared" si="40"/>
        <v>50</v>
      </c>
      <c r="N199" s="222">
        <f t="shared" si="41"/>
        <v>1</v>
      </c>
      <c r="O199" s="219">
        <f t="shared" si="42"/>
        <v>44.221870000000003</v>
      </c>
      <c r="P199" s="235">
        <f t="shared" si="39"/>
        <v>50</v>
      </c>
      <c r="Q199" s="225">
        <f t="shared" si="43"/>
        <v>0</v>
      </c>
    </row>
    <row r="200" spans="2:17" ht="19.5" customHeight="1">
      <c r="B200" s="5" t="s">
        <v>44</v>
      </c>
      <c r="C200" s="5">
        <v>89726</v>
      </c>
      <c r="D200" s="43" t="s">
        <v>60</v>
      </c>
      <c r="E200" s="62" t="s">
        <v>589</v>
      </c>
      <c r="F200" s="71" t="s">
        <v>3</v>
      </c>
      <c r="G200" s="22">
        <v>4</v>
      </c>
      <c r="H200" s="95">
        <v>5.04</v>
      </c>
      <c r="I200" s="205">
        <f t="shared" si="51"/>
        <v>6.29244</v>
      </c>
      <c r="J200" s="213">
        <f t="shared" si="52"/>
        <v>25.16976</v>
      </c>
      <c r="K200" s="224">
        <v>2</v>
      </c>
      <c r="L200" s="219">
        <f t="shared" si="38"/>
        <v>12.58488</v>
      </c>
      <c r="M200" s="238">
        <f t="shared" si="40"/>
        <v>50</v>
      </c>
      <c r="N200" s="222">
        <f t="shared" si="41"/>
        <v>2</v>
      </c>
      <c r="O200" s="219">
        <f t="shared" si="42"/>
        <v>12.58488</v>
      </c>
      <c r="P200" s="235">
        <f t="shared" si="39"/>
        <v>50</v>
      </c>
      <c r="Q200" s="225">
        <f t="shared" si="43"/>
        <v>0</v>
      </c>
    </row>
    <row r="201" spans="2:17" ht="19.5" customHeight="1">
      <c r="B201" s="5" t="s">
        <v>54</v>
      </c>
      <c r="C201" s="5">
        <v>89724</v>
      </c>
      <c r="D201" s="43" t="s">
        <v>60</v>
      </c>
      <c r="E201" s="62" t="s">
        <v>590</v>
      </c>
      <c r="F201" s="71" t="s">
        <v>3</v>
      </c>
      <c r="G201" s="22">
        <v>20</v>
      </c>
      <c r="H201" s="95">
        <v>6.43</v>
      </c>
      <c r="I201" s="205">
        <f t="shared" si="51"/>
        <v>8.0278549999999989</v>
      </c>
      <c r="J201" s="213">
        <f t="shared" si="52"/>
        <v>160.55709999999999</v>
      </c>
      <c r="K201" s="224">
        <v>10</v>
      </c>
      <c r="L201" s="219">
        <f t="shared" si="38"/>
        <v>80.278549999999996</v>
      </c>
      <c r="M201" s="238">
        <f t="shared" si="40"/>
        <v>50</v>
      </c>
      <c r="N201" s="222">
        <f t="shared" si="41"/>
        <v>10</v>
      </c>
      <c r="O201" s="219">
        <f t="shared" si="42"/>
        <v>80.278549999999996</v>
      </c>
      <c r="P201" s="235">
        <f t="shared" si="39"/>
        <v>50</v>
      </c>
      <c r="Q201" s="225">
        <f t="shared" si="43"/>
        <v>0</v>
      </c>
    </row>
    <row r="202" spans="2:17" ht="19.5" customHeight="1">
      <c r="B202" s="5" t="s">
        <v>55</v>
      </c>
      <c r="C202" s="5">
        <v>89809</v>
      </c>
      <c r="D202" s="43" t="s">
        <v>60</v>
      </c>
      <c r="E202" s="62" t="s">
        <v>591</v>
      </c>
      <c r="F202" s="71" t="s">
        <v>3</v>
      </c>
      <c r="G202" s="22">
        <v>8</v>
      </c>
      <c r="H202" s="95">
        <v>11.73</v>
      </c>
      <c r="I202" s="205">
        <f t="shared" si="51"/>
        <v>14.644905000000001</v>
      </c>
      <c r="J202" s="213">
        <f t="shared" si="52"/>
        <v>117.15924000000001</v>
      </c>
      <c r="K202" s="224">
        <v>4</v>
      </c>
      <c r="L202" s="219">
        <f t="shared" si="38"/>
        <v>58.579620000000006</v>
      </c>
      <c r="M202" s="238">
        <f t="shared" si="40"/>
        <v>50</v>
      </c>
      <c r="N202" s="222">
        <f t="shared" si="41"/>
        <v>4</v>
      </c>
      <c r="O202" s="219">
        <f t="shared" si="42"/>
        <v>58.579620000000006</v>
      </c>
      <c r="P202" s="235">
        <f t="shared" si="39"/>
        <v>50</v>
      </c>
      <c r="Q202" s="225">
        <f t="shared" si="43"/>
        <v>0</v>
      </c>
    </row>
    <row r="203" spans="2:17" ht="19.5" customHeight="1">
      <c r="B203" s="5" t="s">
        <v>176</v>
      </c>
      <c r="C203" s="5">
        <v>89783</v>
      </c>
      <c r="D203" s="43" t="s">
        <v>60</v>
      </c>
      <c r="E203" s="62" t="s">
        <v>333</v>
      </c>
      <c r="F203" s="71" t="s">
        <v>3</v>
      </c>
      <c r="G203" s="22">
        <v>9</v>
      </c>
      <c r="H203" s="95">
        <v>8.06</v>
      </c>
      <c r="I203" s="205">
        <f t="shared" si="51"/>
        <v>10.06291</v>
      </c>
      <c r="J203" s="213">
        <f t="shared" si="52"/>
        <v>90.566190000000006</v>
      </c>
      <c r="K203" s="224">
        <v>4.5</v>
      </c>
      <c r="L203" s="219">
        <f t="shared" si="38"/>
        <v>45.283095000000003</v>
      </c>
      <c r="M203" s="238">
        <f t="shared" si="40"/>
        <v>50</v>
      </c>
      <c r="N203" s="222">
        <f t="shared" si="41"/>
        <v>4.5</v>
      </c>
      <c r="O203" s="219">
        <f t="shared" si="42"/>
        <v>45.283095000000003</v>
      </c>
      <c r="P203" s="235">
        <f t="shared" si="39"/>
        <v>50</v>
      </c>
      <c r="Q203" s="225">
        <f t="shared" si="43"/>
        <v>0</v>
      </c>
    </row>
    <row r="204" spans="2:17" ht="19.5" customHeight="1">
      <c r="B204" s="5" t="s">
        <v>177</v>
      </c>
      <c r="C204" s="5">
        <v>89834</v>
      </c>
      <c r="D204" s="43" t="s">
        <v>60</v>
      </c>
      <c r="E204" s="62" t="s">
        <v>334</v>
      </c>
      <c r="F204" s="71" t="s">
        <v>3</v>
      </c>
      <c r="G204" s="22">
        <v>5</v>
      </c>
      <c r="H204" s="95">
        <v>23.47</v>
      </c>
      <c r="I204" s="205">
        <f t="shared" si="51"/>
        <v>29.302294999999997</v>
      </c>
      <c r="J204" s="213">
        <f t="shared" si="52"/>
        <v>146.51147499999999</v>
      </c>
      <c r="K204" s="224">
        <v>2.5</v>
      </c>
      <c r="L204" s="219">
        <f t="shared" si="38"/>
        <v>73.255737499999995</v>
      </c>
      <c r="M204" s="238">
        <f t="shared" si="40"/>
        <v>50</v>
      </c>
      <c r="N204" s="222">
        <f t="shared" si="41"/>
        <v>2.5</v>
      </c>
      <c r="O204" s="219">
        <f t="shared" si="42"/>
        <v>73.255737499999995</v>
      </c>
      <c r="P204" s="235">
        <f t="shared" si="39"/>
        <v>50</v>
      </c>
      <c r="Q204" s="225">
        <f t="shared" si="43"/>
        <v>0</v>
      </c>
    </row>
    <row r="205" spans="2:17" ht="19.5" customHeight="1">
      <c r="B205" s="5" t="s">
        <v>178</v>
      </c>
      <c r="C205" s="5">
        <v>89834</v>
      </c>
      <c r="D205" s="43" t="s">
        <v>60</v>
      </c>
      <c r="E205" s="62" t="s">
        <v>227</v>
      </c>
      <c r="F205" s="71" t="s">
        <v>3</v>
      </c>
      <c r="G205" s="22">
        <v>3</v>
      </c>
      <c r="H205" s="95">
        <v>23.47</v>
      </c>
      <c r="I205" s="205">
        <f t="shared" si="51"/>
        <v>29.302294999999997</v>
      </c>
      <c r="J205" s="213">
        <f t="shared" si="52"/>
        <v>87.906884999999988</v>
      </c>
      <c r="K205" s="224">
        <v>1.5</v>
      </c>
      <c r="L205" s="219">
        <f t="shared" si="38"/>
        <v>43.953442499999994</v>
      </c>
      <c r="M205" s="238">
        <f t="shared" si="40"/>
        <v>50</v>
      </c>
      <c r="N205" s="222">
        <f t="shared" si="41"/>
        <v>1.5</v>
      </c>
      <c r="O205" s="219">
        <f t="shared" si="42"/>
        <v>43.953442499999994</v>
      </c>
      <c r="P205" s="235">
        <f t="shared" si="39"/>
        <v>50</v>
      </c>
      <c r="Q205" s="225">
        <f t="shared" si="43"/>
        <v>0</v>
      </c>
    </row>
    <row r="206" spans="2:17" ht="19.5" customHeight="1">
      <c r="B206" s="5" t="s">
        <v>179</v>
      </c>
      <c r="C206" s="5">
        <v>89707</v>
      </c>
      <c r="D206" s="43" t="s">
        <v>60</v>
      </c>
      <c r="E206" s="62" t="s">
        <v>141</v>
      </c>
      <c r="F206" s="71" t="s">
        <v>3</v>
      </c>
      <c r="G206" s="22">
        <v>4</v>
      </c>
      <c r="H206" s="95">
        <v>22.62</v>
      </c>
      <c r="I206" s="205">
        <f t="shared" si="51"/>
        <v>28.241070000000001</v>
      </c>
      <c r="J206" s="213">
        <f t="shared" si="52"/>
        <v>112.96428</v>
      </c>
      <c r="K206" s="224">
        <v>2</v>
      </c>
      <c r="L206" s="219">
        <f t="shared" si="38"/>
        <v>56.482140000000001</v>
      </c>
      <c r="M206" s="238">
        <f t="shared" si="40"/>
        <v>50</v>
      </c>
      <c r="N206" s="222">
        <f t="shared" si="41"/>
        <v>2</v>
      </c>
      <c r="O206" s="219">
        <f t="shared" si="42"/>
        <v>56.482140000000001</v>
      </c>
      <c r="P206" s="235">
        <f t="shared" si="39"/>
        <v>50</v>
      </c>
      <c r="Q206" s="225">
        <f t="shared" si="43"/>
        <v>0</v>
      </c>
    </row>
    <row r="207" spans="2:17" ht="19.5" customHeight="1">
      <c r="B207" s="5" t="s">
        <v>180</v>
      </c>
      <c r="C207" s="5">
        <v>89709</v>
      </c>
      <c r="D207" s="43" t="s">
        <v>60</v>
      </c>
      <c r="E207" s="62" t="s">
        <v>584</v>
      </c>
      <c r="F207" s="71" t="s">
        <v>3</v>
      </c>
      <c r="G207" s="22">
        <v>4</v>
      </c>
      <c r="H207" s="95">
        <v>8.42</v>
      </c>
      <c r="I207" s="205">
        <f t="shared" si="51"/>
        <v>10.512370000000001</v>
      </c>
      <c r="J207" s="213">
        <f t="shared" si="52"/>
        <v>42.049480000000003</v>
      </c>
      <c r="K207" s="224">
        <v>2</v>
      </c>
      <c r="L207" s="219">
        <f t="shared" si="38"/>
        <v>21.024740000000001</v>
      </c>
      <c r="M207" s="238">
        <f t="shared" si="40"/>
        <v>50</v>
      </c>
      <c r="N207" s="222">
        <f t="shared" si="41"/>
        <v>2</v>
      </c>
      <c r="O207" s="219">
        <f t="shared" si="42"/>
        <v>21.024740000000001</v>
      </c>
      <c r="P207" s="235">
        <f t="shared" si="39"/>
        <v>50</v>
      </c>
      <c r="Q207" s="225">
        <f t="shared" si="43"/>
        <v>0</v>
      </c>
    </row>
    <row r="208" spans="2:17" ht="19.5" customHeight="1">
      <c r="B208" s="5" t="s">
        <v>181</v>
      </c>
      <c r="C208" s="5" t="s">
        <v>262</v>
      </c>
      <c r="D208" s="43" t="s">
        <v>126</v>
      </c>
      <c r="E208" s="62" t="s">
        <v>331</v>
      </c>
      <c r="F208" s="71" t="s">
        <v>3</v>
      </c>
      <c r="G208" s="22">
        <v>4</v>
      </c>
      <c r="H208" s="95">
        <v>45.58</v>
      </c>
      <c r="I208" s="205">
        <f t="shared" si="51"/>
        <v>56.90663</v>
      </c>
      <c r="J208" s="213">
        <f t="shared" si="52"/>
        <v>227.62652</v>
      </c>
      <c r="K208" s="224"/>
      <c r="L208" s="219">
        <f t="shared" ref="L208:L273" si="53">K208*I208</f>
        <v>0</v>
      </c>
      <c r="M208" s="238">
        <f t="shared" si="40"/>
        <v>0</v>
      </c>
      <c r="N208" s="222">
        <f t="shared" si="41"/>
        <v>4</v>
      </c>
      <c r="O208" s="219">
        <f t="shared" si="42"/>
        <v>227.62652</v>
      </c>
      <c r="P208" s="235">
        <f t="shared" ref="P208:P271" si="54">O208/J208*100</f>
        <v>100</v>
      </c>
      <c r="Q208" s="225">
        <f t="shared" si="43"/>
        <v>0</v>
      </c>
    </row>
    <row r="209" spans="2:17" ht="25.5">
      <c r="B209" s="5" t="s">
        <v>182</v>
      </c>
      <c r="C209" s="5">
        <v>98109</v>
      </c>
      <c r="D209" s="43" t="s">
        <v>60</v>
      </c>
      <c r="E209" s="33" t="s">
        <v>142</v>
      </c>
      <c r="F209" s="71" t="s">
        <v>3</v>
      </c>
      <c r="G209" s="22">
        <v>10</v>
      </c>
      <c r="H209" s="95">
        <v>618</v>
      </c>
      <c r="I209" s="205">
        <f t="shared" si="51"/>
        <v>771.57299999999998</v>
      </c>
      <c r="J209" s="213">
        <f t="shared" si="52"/>
        <v>7715.73</v>
      </c>
      <c r="K209" s="224">
        <v>5</v>
      </c>
      <c r="L209" s="219">
        <f t="shared" si="53"/>
        <v>3857.8649999999998</v>
      </c>
      <c r="M209" s="238">
        <f t="shared" ref="M209:M272" si="55">L209/J209*100</f>
        <v>50</v>
      </c>
      <c r="N209" s="222">
        <f t="shared" ref="N209:N272" si="56">G209-K209</f>
        <v>5</v>
      </c>
      <c r="O209" s="219">
        <f t="shared" ref="O209:O272" si="57">N209*I209</f>
        <v>3857.8649999999998</v>
      </c>
      <c r="P209" s="235">
        <f t="shared" si="54"/>
        <v>50</v>
      </c>
      <c r="Q209" s="225">
        <f t="shared" ref="Q209:Q272" si="58">J209-L209-O209</f>
        <v>0</v>
      </c>
    </row>
    <row r="210" spans="2:17" ht="25.5">
      <c r="B210" s="5" t="s">
        <v>183</v>
      </c>
      <c r="C210" s="5">
        <v>98110</v>
      </c>
      <c r="D210" s="43" t="s">
        <v>60</v>
      </c>
      <c r="E210" s="33" t="s">
        <v>319</v>
      </c>
      <c r="F210" s="71" t="s">
        <v>3</v>
      </c>
      <c r="G210" s="22">
        <v>1</v>
      </c>
      <c r="H210" s="95">
        <v>365</v>
      </c>
      <c r="I210" s="205">
        <f t="shared" si="51"/>
        <v>455.70249999999999</v>
      </c>
      <c r="J210" s="213">
        <f t="shared" si="52"/>
        <v>455.70249999999999</v>
      </c>
      <c r="K210" s="224">
        <v>0.5</v>
      </c>
      <c r="L210" s="219">
        <f t="shared" si="53"/>
        <v>227.85124999999999</v>
      </c>
      <c r="M210" s="238">
        <f t="shared" si="55"/>
        <v>50</v>
      </c>
      <c r="N210" s="222">
        <f t="shared" si="56"/>
        <v>0.5</v>
      </c>
      <c r="O210" s="219">
        <f t="shared" si="57"/>
        <v>227.85124999999999</v>
      </c>
      <c r="P210" s="235">
        <f t="shared" si="54"/>
        <v>50</v>
      </c>
      <c r="Q210" s="225">
        <f t="shared" si="58"/>
        <v>0</v>
      </c>
    </row>
    <row r="211" spans="2:17" ht="19.5" customHeight="1">
      <c r="B211" s="5" t="s">
        <v>184</v>
      </c>
      <c r="C211" s="5">
        <v>98079</v>
      </c>
      <c r="D211" s="43" t="s">
        <v>60</v>
      </c>
      <c r="E211" s="33" t="s">
        <v>226</v>
      </c>
      <c r="F211" s="71" t="s">
        <v>3</v>
      </c>
      <c r="G211" s="22">
        <v>4</v>
      </c>
      <c r="H211" s="95">
        <v>5685</v>
      </c>
      <c r="I211" s="205">
        <f t="shared" si="51"/>
        <v>7097.7224999999999</v>
      </c>
      <c r="J211" s="213">
        <f t="shared" si="52"/>
        <v>28390.89</v>
      </c>
      <c r="K211" s="224">
        <v>2</v>
      </c>
      <c r="L211" s="219">
        <f t="shared" si="53"/>
        <v>14195.445</v>
      </c>
      <c r="M211" s="238">
        <f t="shared" si="55"/>
        <v>50</v>
      </c>
      <c r="N211" s="222">
        <f t="shared" si="56"/>
        <v>2</v>
      </c>
      <c r="O211" s="219">
        <f t="shared" si="57"/>
        <v>14195.445</v>
      </c>
      <c r="P211" s="235">
        <f t="shared" si="54"/>
        <v>50</v>
      </c>
      <c r="Q211" s="225">
        <f t="shared" si="58"/>
        <v>0</v>
      </c>
    </row>
    <row r="212" spans="2:17" ht="19.5" customHeight="1">
      <c r="B212" s="5" t="s">
        <v>185</v>
      </c>
      <c r="C212" s="21">
        <v>98054</v>
      </c>
      <c r="D212" s="43" t="s">
        <v>60</v>
      </c>
      <c r="E212" s="33" t="s">
        <v>225</v>
      </c>
      <c r="F212" s="71" t="s">
        <v>3</v>
      </c>
      <c r="G212" s="22">
        <v>1</v>
      </c>
      <c r="H212" s="95">
        <v>3535</v>
      </c>
      <c r="I212" s="205">
        <f t="shared" si="51"/>
        <v>4413.4475000000002</v>
      </c>
      <c r="J212" s="213">
        <f t="shared" si="52"/>
        <v>4413.4475000000002</v>
      </c>
      <c r="K212" s="224">
        <v>0.5</v>
      </c>
      <c r="L212" s="219">
        <f t="shared" si="53"/>
        <v>2206.7237500000001</v>
      </c>
      <c r="M212" s="238">
        <f t="shared" si="55"/>
        <v>50</v>
      </c>
      <c r="N212" s="222">
        <f t="shared" si="56"/>
        <v>0.5</v>
      </c>
      <c r="O212" s="219">
        <f t="shared" si="57"/>
        <v>2206.7237500000001</v>
      </c>
      <c r="P212" s="235">
        <f t="shared" si="54"/>
        <v>50</v>
      </c>
      <c r="Q212" s="225">
        <f t="shared" si="58"/>
        <v>0</v>
      </c>
    </row>
    <row r="213" spans="2:17" ht="19.5" customHeight="1">
      <c r="B213" s="5" t="s">
        <v>381</v>
      </c>
      <c r="C213" s="5" t="s">
        <v>265</v>
      </c>
      <c r="D213" s="43" t="s">
        <v>126</v>
      </c>
      <c r="E213" s="33" t="s">
        <v>330</v>
      </c>
      <c r="F213" s="71" t="s">
        <v>2</v>
      </c>
      <c r="G213" s="22">
        <v>8.42</v>
      </c>
      <c r="H213" s="95">
        <v>141.88</v>
      </c>
      <c r="I213" s="205">
        <f t="shared" si="51"/>
        <v>177.13718</v>
      </c>
      <c r="J213" s="213">
        <f t="shared" si="52"/>
        <v>1491.4950555999999</v>
      </c>
      <c r="K213" s="224">
        <v>0</v>
      </c>
      <c r="L213" s="219">
        <f t="shared" si="53"/>
        <v>0</v>
      </c>
      <c r="M213" s="238">
        <f t="shared" si="55"/>
        <v>0</v>
      </c>
      <c r="N213" s="222">
        <f t="shared" si="56"/>
        <v>8.42</v>
      </c>
      <c r="O213" s="219">
        <f t="shared" si="57"/>
        <v>1491.4950555999999</v>
      </c>
      <c r="P213" s="235">
        <f t="shared" si="54"/>
        <v>100</v>
      </c>
      <c r="Q213" s="225">
        <f t="shared" si="58"/>
        <v>0</v>
      </c>
    </row>
    <row r="214" spans="2:17" s="23" customFormat="1" ht="19.5" customHeight="1">
      <c r="B214" s="101"/>
      <c r="C214" s="102"/>
      <c r="D214" s="102"/>
      <c r="E214" s="102"/>
      <c r="F214" s="102"/>
      <c r="G214" s="102"/>
      <c r="H214" s="103" t="s">
        <v>396</v>
      </c>
      <c r="I214" s="110"/>
      <c r="J214" s="214">
        <f>SUM(J196:J213)</f>
        <v>46441.427830599998</v>
      </c>
      <c r="K214" s="227"/>
      <c r="L214" s="219"/>
      <c r="M214" s="238"/>
      <c r="N214" s="222">
        <f t="shared" si="56"/>
        <v>0</v>
      </c>
      <c r="O214" s="219"/>
      <c r="P214" s="235"/>
      <c r="Q214" s="225"/>
    </row>
    <row r="215" spans="2:17" s="23" customFormat="1" ht="19.5" customHeight="1">
      <c r="B215" s="63"/>
      <c r="C215" s="63"/>
      <c r="D215" s="63"/>
      <c r="E215" s="1"/>
      <c r="F215" s="9"/>
      <c r="G215" s="19"/>
      <c r="H215" s="19"/>
      <c r="I215" s="111"/>
      <c r="J215" s="19"/>
      <c r="K215" s="218"/>
      <c r="L215" s="258"/>
      <c r="M215" s="259"/>
      <c r="N215" s="260">
        <f t="shared" si="56"/>
        <v>0</v>
      </c>
      <c r="O215" s="258"/>
      <c r="P215" s="261"/>
      <c r="Q215" s="225">
        <f t="shared" si="58"/>
        <v>0</v>
      </c>
    </row>
    <row r="216" spans="2:17" s="23" customFormat="1" ht="19.5" customHeight="1">
      <c r="B216" s="56" t="s">
        <v>527</v>
      </c>
      <c r="C216" s="44"/>
      <c r="D216" s="44"/>
      <c r="E216" s="45" t="s">
        <v>4</v>
      </c>
      <c r="F216" s="45"/>
      <c r="G216" s="83"/>
      <c r="H216" s="83"/>
      <c r="I216" s="46"/>
      <c r="J216" s="212">
        <f>J238</f>
        <v>17118.008710000002</v>
      </c>
      <c r="K216" s="244"/>
      <c r="L216" s="245">
        <f t="shared" ref="L216" si="59">SUM(L217:L237)</f>
        <v>0</v>
      </c>
      <c r="M216" s="246"/>
      <c r="N216" s="247"/>
      <c r="O216" s="245">
        <f>SUM(O217:O237)</f>
        <v>17118.008710000002</v>
      </c>
      <c r="P216" s="248"/>
      <c r="Q216" s="225">
        <f t="shared" si="58"/>
        <v>0</v>
      </c>
    </row>
    <row r="217" spans="2:17" s="23" customFormat="1" ht="25.5">
      <c r="B217" s="5" t="s">
        <v>36</v>
      </c>
      <c r="C217" s="5">
        <v>38189</v>
      </c>
      <c r="D217" s="202" t="s">
        <v>650</v>
      </c>
      <c r="E217" s="33" t="s">
        <v>69</v>
      </c>
      <c r="F217" s="27" t="s">
        <v>3</v>
      </c>
      <c r="G217" s="22">
        <v>2</v>
      </c>
      <c r="H217" s="95">
        <v>233.4</v>
      </c>
      <c r="I217" s="117">
        <f>H217+H217*$J$7</f>
        <v>291.3999</v>
      </c>
      <c r="J217" s="213">
        <f>I217*G217</f>
        <v>582.7998</v>
      </c>
      <c r="K217" s="227">
        <v>0</v>
      </c>
      <c r="L217" s="219">
        <f t="shared" si="53"/>
        <v>0</v>
      </c>
      <c r="M217" s="238">
        <f t="shared" si="55"/>
        <v>0</v>
      </c>
      <c r="N217" s="222">
        <f t="shared" si="56"/>
        <v>2</v>
      </c>
      <c r="O217" s="219">
        <f t="shared" si="57"/>
        <v>582.7998</v>
      </c>
      <c r="P217" s="235">
        <f t="shared" si="54"/>
        <v>100</v>
      </c>
      <c r="Q217" s="225">
        <f t="shared" si="58"/>
        <v>0</v>
      </c>
    </row>
    <row r="218" spans="2:17" s="23" customFormat="1" ht="25.5">
      <c r="B218" s="5" t="s">
        <v>186</v>
      </c>
      <c r="C218" s="21">
        <v>86888</v>
      </c>
      <c r="D218" s="43" t="s">
        <v>60</v>
      </c>
      <c r="E218" s="33" t="s">
        <v>300</v>
      </c>
      <c r="F218" s="27" t="s">
        <v>3</v>
      </c>
      <c r="G218" s="22">
        <v>5</v>
      </c>
      <c r="H218" s="95">
        <v>363.04</v>
      </c>
      <c r="I218" s="117">
        <f t="shared" ref="I218:I237" si="60">H218+H218*$J$7</f>
        <v>453.25544000000002</v>
      </c>
      <c r="J218" s="213">
        <f t="shared" ref="J218:J237" si="61">I218*G218</f>
        <v>2266.2772</v>
      </c>
      <c r="K218" s="227">
        <v>0</v>
      </c>
      <c r="L218" s="219">
        <f t="shared" si="53"/>
        <v>0</v>
      </c>
      <c r="M218" s="238">
        <f t="shared" si="55"/>
        <v>0</v>
      </c>
      <c r="N218" s="222">
        <f t="shared" si="56"/>
        <v>5</v>
      </c>
      <c r="O218" s="219">
        <f t="shared" si="57"/>
        <v>2266.2772</v>
      </c>
      <c r="P218" s="235">
        <f t="shared" si="54"/>
        <v>100</v>
      </c>
      <c r="Q218" s="225">
        <f t="shared" si="58"/>
        <v>0</v>
      </c>
    </row>
    <row r="219" spans="2:17" s="23" customFormat="1" ht="25.5">
      <c r="B219" s="5" t="s">
        <v>187</v>
      </c>
      <c r="C219" s="5">
        <v>10228</v>
      </c>
      <c r="D219" s="202" t="s">
        <v>650</v>
      </c>
      <c r="E219" s="33" t="s">
        <v>70</v>
      </c>
      <c r="F219" s="27" t="s">
        <v>3</v>
      </c>
      <c r="G219" s="22">
        <v>5</v>
      </c>
      <c r="H219" s="95">
        <v>203.7</v>
      </c>
      <c r="I219" s="117">
        <f t="shared" si="60"/>
        <v>254.31944999999999</v>
      </c>
      <c r="J219" s="213">
        <f t="shared" si="61"/>
        <v>1271.59725</v>
      </c>
      <c r="K219" s="227">
        <v>0</v>
      </c>
      <c r="L219" s="219">
        <f t="shared" si="53"/>
        <v>0</v>
      </c>
      <c r="M219" s="238">
        <f t="shared" si="55"/>
        <v>0</v>
      </c>
      <c r="N219" s="222">
        <f t="shared" si="56"/>
        <v>5</v>
      </c>
      <c r="O219" s="219">
        <f t="shared" si="57"/>
        <v>1271.59725</v>
      </c>
      <c r="P219" s="235">
        <f t="shared" si="54"/>
        <v>100</v>
      </c>
      <c r="Q219" s="225">
        <f t="shared" si="58"/>
        <v>0</v>
      </c>
    </row>
    <row r="220" spans="2:17" s="23" customFormat="1" ht="25.5">
      <c r="B220" s="5" t="s">
        <v>188</v>
      </c>
      <c r="C220" s="5">
        <v>86931</v>
      </c>
      <c r="D220" s="43" t="s">
        <v>60</v>
      </c>
      <c r="E220" s="33" t="s">
        <v>299</v>
      </c>
      <c r="F220" s="27" t="s">
        <v>3</v>
      </c>
      <c r="G220" s="22">
        <v>3</v>
      </c>
      <c r="H220" s="95">
        <v>370.78</v>
      </c>
      <c r="I220" s="117">
        <f t="shared" si="60"/>
        <v>462.91882999999996</v>
      </c>
      <c r="J220" s="213">
        <f t="shared" si="61"/>
        <v>1388.7564899999998</v>
      </c>
      <c r="K220" s="227">
        <v>0</v>
      </c>
      <c r="L220" s="219">
        <f t="shared" si="53"/>
        <v>0</v>
      </c>
      <c r="M220" s="238">
        <f t="shared" si="55"/>
        <v>0</v>
      </c>
      <c r="N220" s="222">
        <f t="shared" si="56"/>
        <v>3</v>
      </c>
      <c r="O220" s="219">
        <f t="shared" si="57"/>
        <v>1388.7564899999998</v>
      </c>
      <c r="P220" s="235">
        <f t="shared" si="54"/>
        <v>100</v>
      </c>
      <c r="Q220" s="225">
        <f t="shared" si="58"/>
        <v>0</v>
      </c>
    </row>
    <row r="221" spans="2:17" s="23" customFormat="1" ht="19.5" customHeight="1">
      <c r="B221" s="5" t="s">
        <v>189</v>
      </c>
      <c r="C221" s="5">
        <v>377</v>
      </c>
      <c r="D221" s="202" t="s">
        <v>650</v>
      </c>
      <c r="E221" s="33" t="s">
        <v>301</v>
      </c>
      <c r="F221" s="27" t="s">
        <v>3</v>
      </c>
      <c r="G221" s="22">
        <v>8</v>
      </c>
      <c r="H221" s="95">
        <v>24.9</v>
      </c>
      <c r="I221" s="117">
        <f t="shared" si="60"/>
        <v>31.087649999999996</v>
      </c>
      <c r="J221" s="213">
        <f t="shared" si="61"/>
        <v>248.70119999999997</v>
      </c>
      <c r="K221" s="227">
        <v>0</v>
      </c>
      <c r="L221" s="219">
        <f t="shared" si="53"/>
        <v>0</v>
      </c>
      <c r="M221" s="238">
        <f t="shared" si="55"/>
        <v>0</v>
      </c>
      <c r="N221" s="222">
        <f t="shared" si="56"/>
        <v>8</v>
      </c>
      <c r="O221" s="219">
        <f t="shared" si="57"/>
        <v>248.70119999999997</v>
      </c>
      <c r="P221" s="235">
        <f t="shared" si="54"/>
        <v>100</v>
      </c>
      <c r="Q221" s="225">
        <f t="shared" si="58"/>
        <v>0</v>
      </c>
    </row>
    <row r="222" spans="2:17" s="23" customFormat="1" ht="19.5" customHeight="1">
      <c r="B222" s="5" t="s">
        <v>190</v>
      </c>
      <c r="C222" s="5" t="s">
        <v>248</v>
      </c>
      <c r="D222" s="43" t="s">
        <v>60</v>
      </c>
      <c r="E222" s="33" t="s">
        <v>314</v>
      </c>
      <c r="F222" s="27" t="s">
        <v>3</v>
      </c>
      <c r="G222" s="22">
        <v>1</v>
      </c>
      <c r="H222" s="95">
        <v>467.27</v>
      </c>
      <c r="I222" s="117">
        <f t="shared" si="60"/>
        <v>583.38659499999994</v>
      </c>
      <c r="J222" s="213">
        <f t="shared" si="61"/>
        <v>583.38659499999994</v>
      </c>
      <c r="K222" s="227">
        <v>0</v>
      </c>
      <c r="L222" s="219">
        <f t="shared" si="53"/>
        <v>0</v>
      </c>
      <c r="M222" s="238">
        <f t="shared" si="55"/>
        <v>0</v>
      </c>
      <c r="N222" s="222">
        <f t="shared" si="56"/>
        <v>1</v>
      </c>
      <c r="O222" s="219">
        <f t="shared" si="57"/>
        <v>583.38659499999994</v>
      </c>
      <c r="P222" s="235">
        <f t="shared" si="54"/>
        <v>100</v>
      </c>
      <c r="Q222" s="225">
        <f t="shared" si="58"/>
        <v>0</v>
      </c>
    </row>
    <row r="223" spans="2:17" s="23" customFormat="1" ht="25.5">
      <c r="B223" s="5" t="s">
        <v>191</v>
      </c>
      <c r="C223" s="5">
        <v>86942</v>
      </c>
      <c r="D223" s="43" t="s">
        <v>60</v>
      </c>
      <c r="E223" s="33" t="s">
        <v>71</v>
      </c>
      <c r="F223" s="27" t="s">
        <v>3</v>
      </c>
      <c r="G223" s="22">
        <v>5</v>
      </c>
      <c r="H223" s="95">
        <v>171.68</v>
      </c>
      <c r="I223" s="117">
        <f t="shared" si="60"/>
        <v>214.34248000000002</v>
      </c>
      <c r="J223" s="213">
        <f t="shared" si="61"/>
        <v>1071.7124000000001</v>
      </c>
      <c r="K223" s="227">
        <v>0</v>
      </c>
      <c r="L223" s="219">
        <f t="shared" si="53"/>
        <v>0</v>
      </c>
      <c r="M223" s="238">
        <f t="shared" si="55"/>
        <v>0</v>
      </c>
      <c r="N223" s="222">
        <f t="shared" si="56"/>
        <v>5</v>
      </c>
      <c r="O223" s="219">
        <f t="shared" si="57"/>
        <v>1071.7124000000001</v>
      </c>
      <c r="P223" s="235">
        <f t="shared" si="54"/>
        <v>100</v>
      </c>
      <c r="Q223" s="225">
        <f t="shared" si="58"/>
        <v>0</v>
      </c>
    </row>
    <row r="224" spans="2:17" s="23" customFormat="1" ht="38.25">
      <c r="B224" s="5" t="s">
        <v>192</v>
      </c>
      <c r="C224" s="5">
        <v>86938</v>
      </c>
      <c r="D224" s="43" t="s">
        <v>60</v>
      </c>
      <c r="E224" s="33" t="s">
        <v>302</v>
      </c>
      <c r="F224" s="27" t="s">
        <v>3</v>
      </c>
      <c r="G224" s="22">
        <v>6</v>
      </c>
      <c r="H224" s="95">
        <v>289.52999999999997</v>
      </c>
      <c r="I224" s="117">
        <f t="shared" si="60"/>
        <v>361.47820499999995</v>
      </c>
      <c r="J224" s="213">
        <f t="shared" si="61"/>
        <v>2168.8692299999998</v>
      </c>
      <c r="K224" s="227">
        <v>0</v>
      </c>
      <c r="L224" s="219">
        <f t="shared" si="53"/>
        <v>0</v>
      </c>
      <c r="M224" s="238">
        <f t="shared" si="55"/>
        <v>0</v>
      </c>
      <c r="N224" s="222">
        <f t="shared" si="56"/>
        <v>6</v>
      </c>
      <c r="O224" s="219">
        <f t="shared" si="57"/>
        <v>2168.8692299999998</v>
      </c>
      <c r="P224" s="235">
        <f t="shared" si="54"/>
        <v>100</v>
      </c>
      <c r="Q224" s="225">
        <f t="shared" si="58"/>
        <v>0</v>
      </c>
    </row>
    <row r="225" spans="2:17" s="23" customFormat="1" ht="19.5" customHeight="1">
      <c r="B225" s="5" t="s">
        <v>193</v>
      </c>
      <c r="C225" s="5">
        <v>86906</v>
      </c>
      <c r="D225" s="43" t="s">
        <v>60</v>
      </c>
      <c r="E225" s="33" t="s">
        <v>72</v>
      </c>
      <c r="F225" s="27" t="s">
        <v>3</v>
      </c>
      <c r="G225" s="22">
        <v>11</v>
      </c>
      <c r="H225" s="95">
        <v>43.13</v>
      </c>
      <c r="I225" s="117">
        <f t="shared" si="60"/>
        <v>53.847805000000001</v>
      </c>
      <c r="J225" s="213">
        <f t="shared" si="61"/>
        <v>592.32585500000005</v>
      </c>
      <c r="K225" s="227">
        <v>0</v>
      </c>
      <c r="L225" s="219">
        <f t="shared" si="53"/>
        <v>0</v>
      </c>
      <c r="M225" s="238">
        <f t="shared" si="55"/>
        <v>0</v>
      </c>
      <c r="N225" s="222">
        <f t="shared" si="56"/>
        <v>11</v>
      </c>
      <c r="O225" s="219">
        <f t="shared" si="57"/>
        <v>592.32585500000005</v>
      </c>
      <c r="P225" s="235">
        <f t="shared" si="54"/>
        <v>100</v>
      </c>
      <c r="Q225" s="225">
        <f t="shared" si="58"/>
        <v>0</v>
      </c>
    </row>
    <row r="226" spans="2:17" s="23" customFormat="1" ht="19.5" customHeight="1">
      <c r="B226" s="5" t="s">
        <v>194</v>
      </c>
      <c r="C226" s="5">
        <v>11703</v>
      </c>
      <c r="D226" s="202" t="s">
        <v>650</v>
      </c>
      <c r="E226" s="33" t="s">
        <v>73</v>
      </c>
      <c r="F226" s="27" t="s">
        <v>3</v>
      </c>
      <c r="G226" s="22">
        <v>8</v>
      </c>
      <c r="H226" s="95">
        <v>44.42</v>
      </c>
      <c r="I226" s="117">
        <f t="shared" si="60"/>
        <v>55.458370000000002</v>
      </c>
      <c r="J226" s="213">
        <f t="shared" si="61"/>
        <v>443.66696000000002</v>
      </c>
      <c r="K226" s="227">
        <v>0</v>
      </c>
      <c r="L226" s="219">
        <f t="shared" si="53"/>
        <v>0</v>
      </c>
      <c r="M226" s="238">
        <f t="shared" si="55"/>
        <v>0</v>
      </c>
      <c r="N226" s="222">
        <f t="shared" si="56"/>
        <v>8</v>
      </c>
      <c r="O226" s="219">
        <f t="shared" si="57"/>
        <v>443.66696000000002</v>
      </c>
      <c r="P226" s="235">
        <f t="shared" si="54"/>
        <v>100</v>
      </c>
      <c r="Q226" s="225">
        <f t="shared" si="58"/>
        <v>0</v>
      </c>
    </row>
    <row r="227" spans="2:17" s="23" customFormat="1" ht="19.5" customHeight="1">
      <c r="B227" s="5" t="s">
        <v>195</v>
      </c>
      <c r="C227" s="5">
        <v>36204</v>
      </c>
      <c r="D227" s="202" t="s">
        <v>650</v>
      </c>
      <c r="E227" s="30" t="s">
        <v>74</v>
      </c>
      <c r="F227" s="27" t="s">
        <v>3</v>
      </c>
      <c r="G227" s="22">
        <v>4</v>
      </c>
      <c r="H227" s="95">
        <v>102.34</v>
      </c>
      <c r="I227" s="117">
        <f t="shared" si="60"/>
        <v>127.77149</v>
      </c>
      <c r="J227" s="213">
        <f t="shared" si="61"/>
        <v>511.08596</v>
      </c>
      <c r="K227" s="227">
        <v>0</v>
      </c>
      <c r="L227" s="219">
        <f t="shared" si="53"/>
        <v>0</v>
      </c>
      <c r="M227" s="238">
        <f t="shared" si="55"/>
        <v>0</v>
      </c>
      <c r="N227" s="222">
        <f t="shared" si="56"/>
        <v>4</v>
      </c>
      <c r="O227" s="219">
        <f t="shared" si="57"/>
        <v>511.08596</v>
      </c>
      <c r="P227" s="235">
        <f t="shared" si="54"/>
        <v>100</v>
      </c>
      <c r="Q227" s="225">
        <f t="shared" si="58"/>
        <v>0</v>
      </c>
    </row>
    <row r="228" spans="2:17" s="23" customFormat="1" ht="19.5" customHeight="1">
      <c r="B228" s="5" t="s">
        <v>196</v>
      </c>
      <c r="C228" s="5">
        <v>36207</v>
      </c>
      <c r="D228" s="202" t="s">
        <v>650</v>
      </c>
      <c r="E228" s="30" t="s">
        <v>303</v>
      </c>
      <c r="F228" s="27" t="s">
        <v>3</v>
      </c>
      <c r="G228" s="22">
        <v>2</v>
      </c>
      <c r="H228" s="95">
        <v>232</v>
      </c>
      <c r="I228" s="117">
        <f t="shared" si="60"/>
        <v>289.65199999999999</v>
      </c>
      <c r="J228" s="213">
        <f t="shared" si="61"/>
        <v>579.30399999999997</v>
      </c>
      <c r="K228" s="227">
        <v>0</v>
      </c>
      <c r="L228" s="219">
        <f t="shared" si="53"/>
        <v>0</v>
      </c>
      <c r="M228" s="238">
        <f t="shared" si="55"/>
        <v>0</v>
      </c>
      <c r="N228" s="222">
        <f t="shared" si="56"/>
        <v>2</v>
      </c>
      <c r="O228" s="219">
        <f t="shared" si="57"/>
        <v>579.30399999999997</v>
      </c>
      <c r="P228" s="235">
        <f t="shared" si="54"/>
        <v>100</v>
      </c>
      <c r="Q228" s="225">
        <f t="shared" si="58"/>
        <v>0</v>
      </c>
    </row>
    <row r="229" spans="2:17" s="23" customFormat="1" ht="19.5" customHeight="1">
      <c r="B229" s="5" t="s">
        <v>197</v>
      </c>
      <c r="C229" s="5">
        <v>37401</v>
      </c>
      <c r="D229" s="202" t="s">
        <v>650</v>
      </c>
      <c r="E229" s="33" t="s">
        <v>75</v>
      </c>
      <c r="F229" s="21" t="s">
        <v>3</v>
      </c>
      <c r="G229" s="22">
        <v>9</v>
      </c>
      <c r="H229" s="95">
        <v>33.090000000000003</v>
      </c>
      <c r="I229" s="117">
        <f t="shared" si="60"/>
        <v>41.312865000000002</v>
      </c>
      <c r="J229" s="213">
        <f t="shared" si="61"/>
        <v>371.81578500000001</v>
      </c>
      <c r="K229" s="227">
        <v>0</v>
      </c>
      <c r="L229" s="219">
        <f t="shared" si="53"/>
        <v>0</v>
      </c>
      <c r="M229" s="238">
        <f t="shared" si="55"/>
        <v>0</v>
      </c>
      <c r="N229" s="222">
        <f t="shared" si="56"/>
        <v>9</v>
      </c>
      <c r="O229" s="219">
        <f t="shared" si="57"/>
        <v>371.81578500000001</v>
      </c>
      <c r="P229" s="235">
        <f t="shared" si="54"/>
        <v>100</v>
      </c>
      <c r="Q229" s="225">
        <f t="shared" si="58"/>
        <v>0</v>
      </c>
    </row>
    <row r="230" spans="2:17" s="23" customFormat="1" ht="19.5" customHeight="1">
      <c r="B230" s="5" t="s">
        <v>198</v>
      </c>
      <c r="C230" s="5">
        <v>11757</v>
      </c>
      <c r="D230" s="202" t="s">
        <v>650</v>
      </c>
      <c r="E230" s="33" t="s">
        <v>76</v>
      </c>
      <c r="F230" s="21" t="s">
        <v>3</v>
      </c>
      <c r="G230" s="22">
        <v>9</v>
      </c>
      <c r="H230" s="95">
        <v>43.3</v>
      </c>
      <c r="I230" s="117">
        <f t="shared" si="60"/>
        <v>54.060049999999997</v>
      </c>
      <c r="J230" s="213">
        <f t="shared" si="61"/>
        <v>486.54044999999996</v>
      </c>
      <c r="K230" s="227">
        <v>0</v>
      </c>
      <c r="L230" s="219">
        <f t="shared" si="53"/>
        <v>0</v>
      </c>
      <c r="M230" s="238">
        <f t="shared" si="55"/>
        <v>0</v>
      </c>
      <c r="N230" s="222">
        <f t="shared" si="56"/>
        <v>9</v>
      </c>
      <c r="O230" s="219">
        <f t="shared" si="57"/>
        <v>486.54044999999996</v>
      </c>
      <c r="P230" s="235">
        <f t="shared" si="54"/>
        <v>100</v>
      </c>
      <c r="Q230" s="225">
        <f t="shared" si="58"/>
        <v>0</v>
      </c>
    </row>
    <row r="231" spans="2:17" s="23" customFormat="1" ht="25.5">
      <c r="B231" s="5" t="s">
        <v>199</v>
      </c>
      <c r="C231" s="5">
        <v>86920</v>
      </c>
      <c r="D231" s="43" t="s">
        <v>60</v>
      </c>
      <c r="E231" s="33" t="s">
        <v>592</v>
      </c>
      <c r="F231" s="21" t="s">
        <v>3</v>
      </c>
      <c r="G231" s="22">
        <v>1</v>
      </c>
      <c r="H231" s="95">
        <v>633.70000000000005</v>
      </c>
      <c r="I231" s="117">
        <f t="shared" si="60"/>
        <v>791.17445000000009</v>
      </c>
      <c r="J231" s="213">
        <f t="shared" si="61"/>
        <v>791.17445000000009</v>
      </c>
      <c r="K231" s="227">
        <v>0</v>
      </c>
      <c r="L231" s="219">
        <f t="shared" si="53"/>
        <v>0</v>
      </c>
      <c r="M231" s="238">
        <f t="shared" si="55"/>
        <v>0</v>
      </c>
      <c r="N231" s="222">
        <f t="shared" si="56"/>
        <v>1</v>
      </c>
      <c r="O231" s="219">
        <f t="shared" si="57"/>
        <v>791.17445000000009</v>
      </c>
      <c r="P231" s="235">
        <f t="shared" si="54"/>
        <v>100</v>
      </c>
      <c r="Q231" s="225">
        <f t="shared" si="58"/>
        <v>0</v>
      </c>
    </row>
    <row r="232" spans="2:17" s="23" customFormat="1" ht="38.25">
      <c r="B232" s="5" t="s">
        <v>304</v>
      </c>
      <c r="C232" s="5">
        <v>86936</v>
      </c>
      <c r="D232" s="43" t="s">
        <v>60</v>
      </c>
      <c r="E232" s="33" t="s">
        <v>77</v>
      </c>
      <c r="F232" s="21" t="s">
        <v>3</v>
      </c>
      <c r="G232" s="22">
        <v>4</v>
      </c>
      <c r="H232" s="95">
        <v>340.85</v>
      </c>
      <c r="I232" s="117">
        <f t="shared" si="60"/>
        <v>425.55122500000004</v>
      </c>
      <c r="J232" s="213">
        <f t="shared" si="61"/>
        <v>1702.2049000000002</v>
      </c>
      <c r="K232" s="227">
        <v>0</v>
      </c>
      <c r="L232" s="219">
        <f t="shared" si="53"/>
        <v>0</v>
      </c>
      <c r="M232" s="238">
        <f t="shared" si="55"/>
        <v>0</v>
      </c>
      <c r="N232" s="222">
        <f t="shared" si="56"/>
        <v>4</v>
      </c>
      <c r="O232" s="219">
        <f t="shared" si="57"/>
        <v>1702.2049000000002</v>
      </c>
      <c r="P232" s="235">
        <f t="shared" si="54"/>
        <v>100</v>
      </c>
      <c r="Q232" s="225">
        <f t="shared" si="58"/>
        <v>0</v>
      </c>
    </row>
    <row r="233" spans="2:17" s="23" customFormat="1" ht="18.75" customHeight="1">
      <c r="B233" s="5" t="s">
        <v>305</v>
      </c>
      <c r="C233" s="5">
        <v>86915</v>
      </c>
      <c r="D233" s="43" t="s">
        <v>60</v>
      </c>
      <c r="E233" s="33" t="s">
        <v>78</v>
      </c>
      <c r="F233" s="21" t="s">
        <v>3</v>
      </c>
      <c r="G233" s="22">
        <v>5</v>
      </c>
      <c r="H233" s="95">
        <v>72.5</v>
      </c>
      <c r="I233" s="117">
        <f t="shared" si="60"/>
        <v>90.516249999999999</v>
      </c>
      <c r="J233" s="213">
        <f t="shared" si="61"/>
        <v>452.58125000000001</v>
      </c>
      <c r="K233" s="227">
        <v>0</v>
      </c>
      <c r="L233" s="219">
        <f t="shared" si="53"/>
        <v>0</v>
      </c>
      <c r="M233" s="238">
        <f t="shared" si="55"/>
        <v>0</v>
      </c>
      <c r="N233" s="222">
        <f t="shared" si="56"/>
        <v>5</v>
      </c>
      <c r="O233" s="219">
        <f t="shared" si="57"/>
        <v>452.58125000000001</v>
      </c>
      <c r="P233" s="235">
        <f t="shared" si="54"/>
        <v>100</v>
      </c>
      <c r="Q233" s="225">
        <f t="shared" si="58"/>
        <v>0</v>
      </c>
    </row>
    <row r="234" spans="2:17" s="23" customFormat="1" ht="38.25">
      <c r="B234" s="5" t="s">
        <v>306</v>
      </c>
      <c r="C234" s="5">
        <v>86936</v>
      </c>
      <c r="D234" s="43" t="s">
        <v>60</v>
      </c>
      <c r="E234" s="33" t="s">
        <v>311</v>
      </c>
      <c r="F234" s="21" t="s">
        <v>3</v>
      </c>
      <c r="G234" s="22">
        <v>2</v>
      </c>
      <c r="H234" s="95">
        <v>340.85</v>
      </c>
      <c r="I234" s="117">
        <f t="shared" si="60"/>
        <v>425.55122500000004</v>
      </c>
      <c r="J234" s="213">
        <f t="shared" si="61"/>
        <v>851.10245000000009</v>
      </c>
      <c r="K234" s="227">
        <v>0</v>
      </c>
      <c r="L234" s="219">
        <f t="shared" si="53"/>
        <v>0</v>
      </c>
      <c r="M234" s="238">
        <f t="shared" si="55"/>
        <v>0</v>
      </c>
      <c r="N234" s="222">
        <f t="shared" si="56"/>
        <v>2</v>
      </c>
      <c r="O234" s="219">
        <f t="shared" si="57"/>
        <v>851.10245000000009</v>
      </c>
      <c r="P234" s="235">
        <f t="shared" si="54"/>
        <v>100</v>
      </c>
      <c r="Q234" s="225">
        <f t="shared" si="58"/>
        <v>0</v>
      </c>
    </row>
    <row r="235" spans="2:17" ht="19.5" customHeight="1">
      <c r="B235" s="5" t="s">
        <v>307</v>
      </c>
      <c r="C235" s="5">
        <v>11777</v>
      </c>
      <c r="D235" s="43" t="s">
        <v>596</v>
      </c>
      <c r="E235" s="33" t="s">
        <v>312</v>
      </c>
      <c r="F235" s="21" t="s">
        <v>3</v>
      </c>
      <c r="G235" s="22">
        <v>1</v>
      </c>
      <c r="H235" s="95">
        <v>96.92</v>
      </c>
      <c r="I235" s="117">
        <f t="shared" si="60"/>
        <v>121.00462</v>
      </c>
      <c r="J235" s="213">
        <f t="shared" si="61"/>
        <v>121.00462</v>
      </c>
      <c r="K235" s="224">
        <v>0</v>
      </c>
      <c r="L235" s="219">
        <f t="shared" si="53"/>
        <v>0</v>
      </c>
      <c r="M235" s="238">
        <f t="shared" si="55"/>
        <v>0</v>
      </c>
      <c r="N235" s="222">
        <f t="shared" si="56"/>
        <v>1</v>
      </c>
      <c r="O235" s="219">
        <f t="shared" si="57"/>
        <v>121.00462</v>
      </c>
      <c r="P235" s="235">
        <f t="shared" si="54"/>
        <v>100</v>
      </c>
      <c r="Q235" s="225">
        <f t="shared" si="58"/>
        <v>0</v>
      </c>
    </row>
    <row r="236" spans="2:17" ht="25.5">
      <c r="B236" s="5" t="s">
        <v>308</v>
      </c>
      <c r="C236" s="5">
        <v>1367</v>
      </c>
      <c r="D236" s="202" t="s">
        <v>650</v>
      </c>
      <c r="E236" s="33" t="s">
        <v>310</v>
      </c>
      <c r="F236" s="21" t="s">
        <v>3</v>
      </c>
      <c r="G236" s="22">
        <v>1</v>
      </c>
      <c r="H236" s="95">
        <v>144.59</v>
      </c>
      <c r="I236" s="117">
        <f t="shared" si="60"/>
        <v>180.52061500000002</v>
      </c>
      <c r="J236" s="213">
        <f t="shared" si="61"/>
        <v>180.52061500000002</v>
      </c>
      <c r="K236" s="224">
        <v>0</v>
      </c>
      <c r="L236" s="219">
        <f t="shared" si="53"/>
        <v>0</v>
      </c>
      <c r="M236" s="238">
        <f t="shared" si="55"/>
        <v>0</v>
      </c>
      <c r="N236" s="222">
        <f t="shared" si="56"/>
        <v>1</v>
      </c>
      <c r="O236" s="219">
        <f t="shared" si="57"/>
        <v>180.52061500000002</v>
      </c>
      <c r="P236" s="235">
        <f t="shared" si="54"/>
        <v>100</v>
      </c>
      <c r="Q236" s="225">
        <f t="shared" si="58"/>
        <v>0</v>
      </c>
    </row>
    <row r="237" spans="2:17" ht="25.5">
      <c r="B237" s="5" t="s">
        <v>309</v>
      </c>
      <c r="C237" s="5">
        <v>86915</v>
      </c>
      <c r="D237" s="43" t="s">
        <v>60</v>
      </c>
      <c r="E237" s="33" t="s">
        <v>79</v>
      </c>
      <c r="F237" s="21" t="s">
        <v>3</v>
      </c>
      <c r="G237" s="22">
        <v>5</v>
      </c>
      <c r="H237" s="95">
        <v>72.5</v>
      </c>
      <c r="I237" s="117">
        <f t="shared" si="60"/>
        <v>90.516249999999999</v>
      </c>
      <c r="J237" s="213">
        <f t="shared" si="61"/>
        <v>452.58125000000001</v>
      </c>
      <c r="K237" s="224">
        <v>0</v>
      </c>
      <c r="L237" s="219">
        <f t="shared" si="53"/>
        <v>0</v>
      </c>
      <c r="M237" s="238">
        <f t="shared" si="55"/>
        <v>0</v>
      </c>
      <c r="N237" s="222">
        <f t="shared" si="56"/>
        <v>5</v>
      </c>
      <c r="O237" s="219">
        <f t="shared" si="57"/>
        <v>452.58125000000001</v>
      </c>
      <c r="P237" s="235">
        <f t="shared" si="54"/>
        <v>100</v>
      </c>
      <c r="Q237" s="225">
        <f t="shared" si="58"/>
        <v>0</v>
      </c>
    </row>
    <row r="238" spans="2:17" ht="19.5" customHeight="1">
      <c r="B238" s="101"/>
      <c r="C238" s="102"/>
      <c r="D238" s="102"/>
      <c r="E238" s="102"/>
      <c r="F238" s="102"/>
      <c r="G238" s="102"/>
      <c r="H238" s="103" t="s">
        <v>396</v>
      </c>
      <c r="I238" s="110"/>
      <c r="J238" s="214">
        <f>SUM(J217:J237)</f>
        <v>17118.008710000002</v>
      </c>
      <c r="K238" s="224"/>
      <c r="L238" s="219"/>
      <c r="M238" s="238"/>
      <c r="N238" s="222">
        <f t="shared" si="56"/>
        <v>0</v>
      </c>
      <c r="O238" s="219"/>
      <c r="P238" s="235"/>
      <c r="Q238" s="225"/>
    </row>
    <row r="239" spans="2:17" ht="19.5" customHeight="1">
      <c r="B239" s="35"/>
      <c r="C239" s="35"/>
      <c r="D239" s="35"/>
      <c r="E239" s="35"/>
      <c r="F239" s="35"/>
      <c r="G239" s="112"/>
      <c r="H239" s="112"/>
      <c r="I239" s="112"/>
      <c r="J239" s="113"/>
      <c r="K239" s="217"/>
      <c r="L239" s="258"/>
      <c r="M239" s="259"/>
      <c r="N239" s="260">
        <f t="shared" si="56"/>
        <v>0</v>
      </c>
      <c r="O239" s="258"/>
      <c r="P239" s="261"/>
      <c r="Q239" s="225">
        <f t="shared" si="58"/>
        <v>0</v>
      </c>
    </row>
    <row r="240" spans="2:17" ht="19.5" customHeight="1">
      <c r="B240" s="56" t="s">
        <v>528</v>
      </c>
      <c r="C240" s="44"/>
      <c r="D240" s="44"/>
      <c r="E240" s="45" t="s">
        <v>116</v>
      </c>
      <c r="F240" s="45"/>
      <c r="G240" s="83"/>
      <c r="H240" s="83"/>
      <c r="I240" s="46"/>
      <c r="J240" s="212">
        <f>J253</f>
        <v>2022.9148357000004</v>
      </c>
      <c r="K240" s="244"/>
      <c r="L240" s="245">
        <f t="shared" ref="L240" si="62">SUM(L241:L252)</f>
        <v>0</v>
      </c>
      <c r="M240" s="246"/>
      <c r="N240" s="247"/>
      <c r="O240" s="245">
        <f>SUM(O241:O252)</f>
        <v>2022.9148357000004</v>
      </c>
      <c r="P240" s="248"/>
      <c r="Q240" s="251">
        <f t="shared" si="58"/>
        <v>0</v>
      </c>
    </row>
    <row r="241" spans="2:17" ht="19.5" customHeight="1">
      <c r="B241" s="5" t="s">
        <v>200</v>
      </c>
      <c r="C241" s="5">
        <v>92723</v>
      </c>
      <c r="D241" s="43" t="s">
        <v>60</v>
      </c>
      <c r="E241" s="30" t="s">
        <v>378</v>
      </c>
      <c r="F241" s="43" t="s">
        <v>45</v>
      </c>
      <c r="G241" s="22">
        <v>0.8</v>
      </c>
      <c r="H241" s="95">
        <v>325.36</v>
      </c>
      <c r="I241" s="117">
        <f>H241+H241*$J$7</f>
        <v>406.21196000000003</v>
      </c>
      <c r="J241" s="213">
        <f>I241*G241</f>
        <v>324.96956800000004</v>
      </c>
      <c r="K241" s="224">
        <v>0</v>
      </c>
      <c r="L241" s="219">
        <f t="shared" si="53"/>
        <v>0</v>
      </c>
      <c r="M241" s="238">
        <f t="shared" si="55"/>
        <v>0</v>
      </c>
      <c r="N241" s="222">
        <f t="shared" si="56"/>
        <v>0.8</v>
      </c>
      <c r="O241" s="219">
        <f t="shared" si="57"/>
        <v>324.96956800000004</v>
      </c>
      <c r="P241" s="235">
        <f t="shared" si="54"/>
        <v>100</v>
      </c>
      <c r="Q241" s="225">
        <f t="shared" si="58"/>
        <v>0</v>
      </c>
    </row>
    <row r="242" spans="2:17" ht="19.5" customHeight="1">
      <c r="B242" s="5" t="s">
        <v>201</v>
      </c>
      <c r="C242" s="5">
        <v>10916</v>
      </c>
      <c r="D242" s="202" t="s">
        <v>650</v>
      </c>
      <c r="E242" s="30" t="s">
        <v>379</v>
      </c>
      <c r="F242" s="43" t="s">
        <v>136</v>
      </c>
      <c r="G242" s="22">
        <v>0.46</v>
      </c>
      <c r="H242" s="95">
        <v>5.77</v>
      </c>
      <c r="I242" s="117">
        <f t="shared" ref="I242:I252" si="63">H242+H242*$J$7</f>
        <v>7.2038449999999994</v>
      </c>
      <c r="J242" s="213">
        <f t="shared" ref="J242:J252" si="64">I242*G242</f>
        <v>3.3137686999999998</v>
      </c>
      <c r="K242" s="224">
        <v>0</v>
      </c>
      <c r="L242" s="219">
        <f t="shared" si="53"/>
        <v>0</v>
      </c>
      <c r="M242" s="238">
        <f t="shared" si="55"/>
        <v>0</v>
      </c>
      <c r="N242" s="222">
        <f t="shared" si="56"/>
        <v>0.46</v>
      </c>
      <c r="O242" s="219">
        <f t="shared" si="57"/>
        <v>3.3137686999999998</v>
      </c>
      <c r="P242" s="235">
        <f t="shared" si="54"/>
        <v>100</v>
      </c>
      <c r="Q242" s="225">
        <f t="shared" si="58"/>
        <v>0</v>
      </c>
    </row>
    <row r="243" spans="2:17" ht="19.5" customHeight="1">
      <c r="B243" s="5" t="s">
        <v>202</v>
      </c>
      <c r="C243" s="5">
        <v>92688</v>
      </c>
      <c r="D243" s="43" t="s">
        <v>60</v>
      </c>
      <c r="E243" s="42" t="s">
        <v>593</v>
      </c>
      <c r="F243" s="71" t="s">
        <v>2</v>
      </c>
      <c r="G243" s="22">
        <v>7.2</v>
      </c>
      <c r="H243" s="95">
        <v>24.28</v>
      </c>
      <c r="I243" s="117">
        <f t="shared" si="63"/>
        <v>30.313580000000002</v>
      </c>
      <c r="J243" s="213">
        <f t="shared" si="64"/>
        <v>218.25777600000001</v>
      </c>
      <c r="K243" s="224">
        <v>0</v>
      </c>
      <c r="L243" s="219">
        <f t="shared" si="53"/>
        <v>0</v>
      </c>
      <c r="M243" s="238">
        <f t="shared" si="55"/>
        <v>0</v>
      </c>
      <c r="N243" s="222">
        <f t="shared" si="56"/>
        <v>7.2</v>
      </c>
      <c r="O243" s="219">
        <f t="shared" si="57"/>
        <v>218.25777600000001</v>
      </c>
      <c r="P243" s="235">
        <f t="shared" si="54"/>
        <v>100</v>
      </c>
      <c r="Q243" s="225">
        <f t="shared" si="58"/>
        <v>0</v>
      </c>
    </row>
    <row r="244" spans="2:17" ht="19.5" customHeight="1">
      <c r="B244" s="5" t="s">
        <v>203</v>
      </c>
      <c r="C244" s="21">
        <v>92693</v>
      </c>
      <c r="D244" s="43" t="s">
        <v>60</v>
      </c>
      <c r="E244" s="30" t="s">
        <v>594</v>
      </c>
      <c r="F244" s="43" t="s">
        <v>3</v>
      </c>
      <c r="G244" s="22">
        <v>2</v>
      </c>
      <c r="H244" s="95">
        <v>9.3699999999999992</v>
      </c>
      <c r="I244" s="117">
        <f t="shared" si="63"/>
        <v>11.698445</v>
      </c>
      <c r="J244" s="213">
        <f t="shared" si="64"/>
        <v>23.396889999999999</v>
      </c>
      <c r="K244" s="224">
        <v>0</v>
      </c>
      <c r="L244" s="219">
        <f t="shared" si="53"/>
        <v>0</v>
      </c>
      <c r="M244" s="238">
        <f t="shared" si="55"/>
        <v>0</v>
      </c>
      <c r="N244" s="222">
        <f t="shared" si="56"/>
        <v>2</v>
      </c>
      <c r="O244" s="219">
        <f t="shared" si="57"/>
        <v>23.396889999999999</v>
      </c>
      <c r="P244" s="235">
        <f t="shared" si="54"/>
        <v>100</v>
      </c>
      <c r="Q244" s="225">
        <f t="shared" si="58"/>
        <v>0</v>
      </c>
    </row>
    <row r="245" spans="2:17" ht="19.5" customHeight="1">
      <c r="B245" s="5" t="s">
        <v>204</v>
      </c>
      <c r="C245" s="5">
        <v>39634</v>
      </c>
      <c r="D245" s="202" t="s">
        <v>650</v>
      </c>
      <c r="E245" s="42" t="s">
        <v>108</v>
      </c>
      <c r="F245" s="71" t="s">
        <v>2</v>
      </c>
      <c r="G245" s="22">
        <v>7.2</v>
      </c>
      <c r="H245" s="95">
        <v>5.84</v>
      </c>
      <c r="I245" s="117">
        <f t="shared" si="63"/>
        <v>7.2912400000000002</v>
      </c>
      <c r="J245" s="213">
        <f t="shared" si="64"/>
        <v>52.496928000000004</v>
      </c>
      <c r="K245" s="224">
        <v>0</v>
      </c>
      <c r="L245" s="219">
        <f t="shared" si="53"/>
        <v>0</v>
      </c>
      <c r="M245" s="238">
        <f t="shared" si="55"/>
        <v>0</v>
      </c>
      <c r="N245" s="222">
        <f t="shared" si="56"/>
        <v>7.2</v>
      </c>
      <c r="O245" s="219">
        <f t="shared" si="57"/>
        <v>52.496928000000004</v>
      </c>
      <c r="P245" s="235">
        <f t="shared" si="54"/>
        <v>100</v>
      </c>
      <c r="Q245" s="225">
        <f t="shared" si="58"/>
        <v>0</v>
      </c>
    </row>
    <row r="246" spans="2:17" ht="19.5" customHeight="1">
      <c r="B246" s="5" t="s">
        <v>205</v>
      </c>
      <c r="C246" s="21">
        <v>11749</v>
      </c>
      <c r="D246" s="202" t="s">
        <v>650</v>
      </c>
      <c r="E246" s="42" t="s">
        <v>110</v>
      </c>
      <c r="F246" s="71" t="s">
        <v>3</v>
      </c>
      <c r="G246" s="22">
        <v>4</v>
      </c>
      <c r="H246" s="95">
        <v>63.88</v>
      </c>
      <c r="I246" s="117">
        <f t="shared" si="63"/>
        <v>79.754180000000005</v>
      </c>
      <c r="J246" s="213">
        <f t="shared" si="64"/>
        <v>319.01672000000002</v>
      </c>
      <c r="K246" s="224">
        <v>0</v>
      </c>
      <c r="L246" s="219">
        <f t="shared" si="53"/>
        <v>0</v>
      </c>
      <c r="M246" s="238">
        <f t="shared" si="55"/>
        <v>0</v>
      </c>
      <c r="N246" s="222">
        <f t="shared" si="56"/>
        <v>4</v>
      </c>
      <c r="O246" s="219">
        <f t="shared" si="57"/>
        <v>319.01672000000002</v>
      </c>
      <c r="P246" s="235">
        <f t="shared" si="54"/>
        <v>100</v>
      </c>
      <c r="Q246" s="225">
        <f t="shared" si="58"/>
        <v>0</v>
      </c>
    </row>
    <row r="247" spans="2:17" ht="19.5" customHeight="1">
      <c r="B247" s="5" t="s">
        <v>206</v>
      </c>
      <c r="C247" s="5"/>
      <c r="D247" s="43" t="s">
        <v>68</v>
      </c>
      <c r="E247" s="42" t="s">
        <v>111</v>
      </c>
      <c r="F247" s="71" t="s">
        <v>3</v>
      </c>
      <c r="G247" s="22">
        <v>1</v>
      </c>
      <c r="H247" s="95">
        <v>200</v>
      </c>
      <c r="I247" s="117">
        <f t="shared" si="63"/>
        <v>249.7</v>
      </c>
      <c r="J247" s="213">
        <f t="shared" si="64"/>
        <v>249.7</v>
      </c>
      <c r="K247" s="224">
        <v>0</v>
      </c>
      <c r="L247" s="219">
        <f t="shared" si="53"/>
        <v>0</v>
      </c>
      <c r="M247" s="238">
        <f t="shared" si="55"/>
        <v>0</v>
      </c>
      <c r="N247" s="222">
        <f t="shared" si="56"/>
        <v>1</v>
      </c>
      <c r="O247" s="219">
        <f t="shared" si="57"/>
        <v>249.7</v>
      </c>
      <c r="P247" s="235">
        <f t="shared" si="54"/>
        <v>100</v>
      </c>
      <c r="Q247" s="225">
        <f t="shared" si="58"/>
        <v>0</v>
      </c>
    </row>
    <row r="248" spans="2:17" ht="19.5" customHeight="1">
      <c r="B248" s="5" t="s">
        <v>207</v>
      </c>
      <c r="C248" s="5"/>
      <c r="D248" s="43" t="s">
        <v>68</v>
      </c>
      <c r="E248" s="42" t="s">
        <v>113</v>
      </c>
      <c r="F248" s="71" t="s">
        <v>3</v>
      </c>
      <c r="G248" s="22">
        <v>2</v>
      </c>
      <c r="H248" s="95">
        <v>200</v>
      </c>
      <c r="I248" s="117">
        <f t="shared" si="63"/>
        <v>249.7</v>
      </c>
      <c r="J248" s="213">
        <f t="shared" si="64"/>
        <v>499.4</v>
      </c>
      <c r="K248" s="224">
        <v>0</v>
      </c>
      <c r="L248" s="219">
        <f t="shared" si="53"/>
        <v>0</v>
      </c>
      <c r="M248" s="238">
        <f t="shared" si="55"/>
        <v>0</v>
      </c>
      <c r="N248" s="222">
        <f t="shared" si="56"/>
        <v>2</v>
      </c>
      <c r="O248" s="219">
        <f t="shared" si="57"/>
        <v>499.4</v>
      </c>
      <c r="P248" s="235">
        <f t="shared" si="54"/>
        <v>100</v>
      </c>
      <c r="Q248" s="225">
        <f t="shared" si="58"/>
        <v>0</v>
      </c>
    </row>
    <row r="249" spans="2:17" ht="19.5" customHeight="1">
      <c r="B249" s="5" t="s">
        <v>275</v>
      </c>
      <c r="C249" s="5">
        <v>11756</v>
      </c>
      <c r="D249" s="202" t="s">
        <v>650</v>
      </c>
      <c r="E249" s="42" t="s">
        <v>114</v>
      </c>
      <c r="F249" s="71" t="s">
        <v>3</v>
      </c>
      <c r="G249" s="22">
        <v>2</v>
      </c>
      <c r="H249" s="95">
        <v>24.78</v>
      </c>
      <c r="I249" s="117">
        <f t="shared" si="63"/>
        <v>30.937830000000002</v>
      </c>
      <c r="J249" s="213">
        <f t="shared" si="64"/>
        <v>61.875660000000003</v>
      </c>
      <c r="K249" s="224">
        <v>0</v>
      </c>
      <c r="L249" s="219">
        <f t="shared" si="53"/>
        <v>0</v>
      </c>
      <c r="M249" s="238">
        <f t="shared" si="55"/>
        <v>0</v>
      </c>
      <c r="N249" s="222">
        <f t="shared" si="56"/>
        <v>2</v>
      </c>
      <c r="O249" s="219">
        <f t="shared" si="57"/>
        <v>61.875660000000003</v>
      </c>
      <c r="P249" s="235">
        <f t="shared" si="54"/>
        <v>100</v>
      </c>
      <c r="Q249" s="225">
        <f t="shared" si="58"/>
        <v>0</v>
      </c>
    </row>
    <row r="250" spans="2:17" ht="19.5" customHeight="1">
      <c r="B250" s="5" t="s">
        <v>276</v>
      </c>
      <c r="C250" s="43">
        <v>85120</v>
      </c>
      <c r="D250" s="43" t="s">
        <v>60</v>
      </c>
      <c r="E250" s="42" t="s">
        <v>115</v>
      </c>
      <c r="F250" s="71" t="s">
        <v>3</v>
      </c>
      <c r="G250" s="22">
        <v>1</v>
      </c>
      <c r="H250" s="95">
        <v>122.13</v>
      </c>
      <c r="I250" s="117">
        <f t="shared" si="63"/>
        <v>152.47930499999998</v>
      </c>
      <c r="J250" s="213">
        <f t="shared" si="64"/>
        <v>152.47930499999998</v>
      </c>
      <c r="K250" s="224">
        <v>0</v>
      </c>
      <c r="L250" s="219">
        <f t="shared" si="53"/>
        <v>0</v>
      </c>
      <c r="M250" s="238">
        <f t="shared" si="55"/>
        <v>0</v>
      </c>
      <c r="N250" s="222">
        <f t="shared" si="56"/>
        <v>1</v>
      </c>
      <c r="O250" s="219">
        <f t="shared" si="57"/>
        <v>152.47930499999998</v>
      </c>
      <c r="P250" s="235">
        <f t="shared" si="54"/>
        <v>100</v>
      </c>
      <c r="Q250" s="225">
        <f t="shared" si="58"/>
        <v>0</v>
      </c>
    </row>
    <row r="251" spans="2:17" ht="19.5" customHeight="1">
      <c r="B251" s="5" t="s">
        <v>332</v>
      </c>
      <c r="C251" s="5">
        <v>37556</v>
      </c>
      <c r="D251" s="202" t="s">
        <v>650</v>
      </c>
      <c r="E251" s="30" t="s">
        <v>277</v>
      </c>
      <c r="F251" s="71" t="s">
        <v>3</v>
      </c>
      <c r="G251" s="22">
        <v>1</v>
      </c>
      <c r="H251" s="95">
        <v>47.26</v>
      </c>
      <c r="I251" s="117">
        <f t="shared" si="63"/>
        <v>59.004109999999997</v>
      </c>
      <c r="J251" s="213">
        <f t="shared" si="64"/>
        <v>59.004109999999997</v>
      </c>
      <c r="K251" s="224">
        <v>0</v>
      </c>
      <c r="L251" s="219">
        <f t="shared" si="53"/>
        <v>0</v>
      </c>
      <c r="M251" s="238">
        <f t="shared" si="55"/>
        <v>0</v>
      </c>
      <c r="N251" s="222">
        <f t="shared" si="56"/>
        <v>1</v>
      </c>
      <c r="O251" s="219">
        <f t="shared" si="57"/>
        <v>59.004109999999997</v>
      </c>
      <c r="P251" s="235">
        <f t="shared" si="54"/>
        <v>100</v>
      </c>
      <c r="Q251" s="225">
        <f t="shared" si="58"/>
        <v>0</v>
      </c>
    </row>
    <row r="252" spans="2:17" ht="19.5" customHeight="1">
      <c r="B252" s="5" t="s">
        <v>380</v>
      </c>
      <c r="C252" s="5">
        <v>37556</v>
      </c>
      <c r="D252" s="202" t="s">
        <v>650</v>
      </c>
      <c r="E252" s="30" t="s">
        <v>391</v>
      </c>
      <c r="F252" s="71" t="s">
        <v>3</v>
      </c>
      <c r="G252" s="22">
        <v>1</v>
      </c>
      <c r="H252" s="95">
        <v>47.26</v>
      </c>
      <c r="I252" s="117">
        <f t="shared" si="63"/>
        <v>59.004109999999997</v>
      </c>
      <c r="J252" s="213">
        <f t="shared" si="64"/>
        <v>59.004109999999997</v>
      </c>
      <c r="K252" s="224">
        <v>0</v>
      </c>
      <c r="L252" s="219">
        <f t="shared" si="53"/>
        <v>0</v>
      </c>
      <c r="M252" s="238">
        <f t="shared" si="55"/>
        <v>0</v>
      </c>
      <c r="N252" s="222">
        <f t="shared" si="56"/>
        <v>1</v>
      </c>
      <c r="O252" s="219">
        <f t="shared" si="57"/>
        <v>59.004109999999997</v>
      </c>
      <c r="P252" s="235">
        <f t="shared" si="54"/>
        <v>100</v>
      </c>
      <c r="Q252" s="225">
        <f t="shared" si="58"/>
        <v>0</v>
      </c>
    </row>
    <row r="253" spans="2:17" ht="19.5" customHeight="1">
      <c r="B253" s="101"/>
      <c r="C253" s="102"/>
      <c r="D253" s="102"/>
      <c r="E253" s="102"/>
      <c r="F253" s="102"/>
      <c r="G253" s="102"/>
      <c r="H253" s="103" t="s">
        <v>396</v>
      </c>
      <c r="I253" s="110"/>
      <c r="J253" s="214">
        <f>SUM(J241:J252)</f>
        <v>2022.9148357000004</v>
      </c>
      <c r="K253" s="224"/>
      <c r="L253" s="219"/>
      <c r="M253" s="238"/>
      <c r="N253" s="222">
        <f t="shared" si="56"/>
        <v>0</v>
      </c>
      <c r="O253" s="219"/>
      <c r="P253" s="235"/>
      <c r="Q253" s="225"/>
    </row>
    <row r="254" spans="2:17" ht="19.5" customHeight="1">
      <c r="B254" s="40"/>
      <c r="C254" s="40"/>
      <c r="D254" s="40"/>
      <c r="E254" s="41"/>
      <c r="F254" s="41"/>
      <c r="G254" s="114"/>
      <c r="H254" s="114"/>
      <c r="I254" s="114"/>
      <c r="J254" s="114"/>
      <c r="K254" s="217"/>
      <c r="L254" s="258"/>
      <c r="M254" s="259"/>
      <c r="N254" s="260">
        <f t="shared" si="56"/>
        <v>0</v>
      </c>
      <c r="O254" s="258"/>
      <c r="P254" s="261"/>
      <c r="Q254" s="225">
        <f t="shared" si="58"/>
        <v>0</v>
      </c>
    </row>
    <row r="255" spans="2:17" ht="19.5" customHeight="1">
      <c r="B255" s="56" t="s">
        <v>529</v>
      </c>
      <c r="C255" s="44"/>
      <c r="D255" s="44"/>
      <c r="E255" s="45" t="s">
        <v>121</v>
      </c>
      <c r="F255" s="45"/>
      <c r="G255" s="83"/>
      <c r="H255" s="83"/>
      <c r="I255" s="46"/>
      <c r="J255" s="212">
        <f>J262</f>
        <v>6398.1629800000019</v>
      </c>
      <c r="K255" s="244"/>
      <c r="L255" s="245">
        <f t="shared" ref="L255" si="65">SUM(L256:L261)</f>
        <v>0</v>
      </c>
      <c r="M255" s="246"/>
      <c r="N255" s="247"/>
      <c r="O255" s="245">
        <f>SUM(O256:O261)</f>
        <v>6398.1629800000019</v>
      </c>
      <c r="P255" s="248"/>
      <c r="Q255" s="225">
        <f t="shared" si="58"/>
        <v>0</v>
      </c>
    </row>
    <row r="256" spans="2:17" ht="19.5" customHeight="1">
      <c r="B256" s="5" t="s">
        <v>106</v>
      </c>
      <c r="C256" s="5">
        <v>72553</v>
      </c>
      <c r="D256" s="43" t="s">
        <v>60</v>
      </c>
      <c r="E256" s="42" t="s">
        <v>143</v>
      </c>
      <c r="F256" s="71" t="s">
        <v>3</v>
      </c>
      <c r="G256" s="22">
        <v>5</v>
      </c>
      <c r="H256" s="95">
        <v>158</v>
      </c>
      <c r="I256" s="205">
        <f>H256+H256*$J$7</f>
        <v>197.26300000000001</v>
      </c>
      <c r="J256" s="213">
        <f>I256*G256</f>
        <v>986.31500000000005</v>
      </c>
      <c r="K256" s="224">
        <v>0</v>
      </c>
      <c r="L256" s="219">
        <f t="shared" si="53"/>
        <v>0</v>
      </c>
      <c r="M256" s="238">
        <f t="shared" si="55"/>
        <v>0</v>
      </c>
      <c r="N256" s="222">
        <f t="shared" si="56"/>
        <v>5</v>
      </c>
      <c r="O256" s="219">
        <f t="shared" si="57"/>
        <v>986.31500000000005</v>
      </c>
      <c r="P256" s="235">
        <f t="shared" si="54"/>
        <v>100</v>
      </c>
      <c r="Q256" s="225">
        <f t="shared" si="58"/>
        <v>0</v>
      </c>
    </row>
    <row r="257" spans="2:17" ht="19.5" customHeight="1">
      <c r="B257" s="5" t="s">
        <v>260</v>
      </c>
      <c r="C257" s="5" t="s">
        <v>219</v>
      </c>
      <c r="D257" s="43" t="s">
        <v>126</v>
      </c>
      <c r="E257" s="42" t="s">
        <v>144</v>
      </c>
      <c r="F257" s="71" t="s">
        <v>3</v>
      </c>
      <c r="G257" s="22">
        <v>14</v>
      </c>
      <c r="H257" s="95">
        <v>268.42</v>
      </c>
      <c r="I257" s="205">
        <f t="shared" ref="I257:I261" si="66">H257+H257*$J$7</f>
        <v>335.12237000000005</v>
      </c>
      <c r="J257" s="213">
        <f t="shared" ref="J257:J261" si="67">I257*G257</f>
        <v>4691.7131800000006</v>
      </c>
      <c r="K257" s="224">
        <v>0</v>
      </c>
      <c r="L257" s="219">
        <f t="shared" si="53"/>
        <v>0</v>
      </c>
      <c r="M257" s="238">
        <f t="shared" si="55"/>
        <v>0</v>
      </c>
      <c r="N257" s="222">
        <f t="shared" si="56"/>
        <v>14</v>
      </c>
      <c r="O257" s="219">
        <f t="shared" si="57"/>
        <v>4691.7131800000006</v>
      </c>
      <c r="P257" s="235">
        <f t="shared" si="54"/>
        <v>100</v>
      </c>
      <c r="Q257" s="225">
        <f t="shared" si="58"/>
        <v>0</v>
      </c>
    </row>
    <row r="258" spans="2:17" ht="19.5" customHeight="1">
      <c r="B258" s="5" t="s">
        <v>107</v>
      </c>
      <c r="C258" s="5">
        <v>72947</v>
      </c>
      <c r="D258" s="43" t="s">
        <v>60</v>
      </c>
      <c r="E258" s="30" t="s">
        <v>145</v>
      </c>
      <c r="F258" s="71" t="s">
        <v>6</v>
      </c>
      <c r="G258" s="22">
        <v>5</v>
      </c>
      <c r="H258" s="95">
        <v>15.06</v>
      </c>
      <c r="I258" s="205">
        <f t="shared" si="66"/>
        <v>18.802410000000002</v>
      </c>
      <c r="J258" s="213">
        <f t="shared" si="67"/>
        <v>94.012050000000016</v>
      </c>
      <c r="K258" s="224">
        <v>0</v>
      </c>
      <c r="L258" s="219">
        <f t="shared" si="53"/>
        <v>0</v>
      </c>
      <c r="M258" s="238">
        <f t="shared" si="55"/>
        <v>0</v>
      </c>
      <c r="N258" s="222">
        <f t="shared" si="56"/>
        <v>5</v>
      </c>
      <c r="O258" s="219">
        <f t="shared" si="57"/>
        <v>94.012050000000016</v>
      </c>
      <c r="P258" s="235">
        <f t="shared" si="54"/>
        <v>100</v>
      </c>
      <c r="Q258" s="225">
        <f t="shared" si="58"/>
        <v>0</v>
      </c>
    </row>
    <row r="259" spans="2:17" ht="19.5" customHeight="1">
      <c r="B259" s="5" t="s">
        <v>109</v>
      </c>
      <c r="C259" s="5">
        <v>37539</v>
      </c>
      <c r="D259" s="202" t="s">
        <v>650</v>
      </c>
      <c r="E259" s="30" t="s">
        <v>146</v>
      </c>
      <c r="F259" s="71" t="s">
        <v>3</v>
      </c>
      <c r="G259" s="22">
        <v>2</v>
      </c>
      <c r="H259" s="95">
        <v>25.35</v>
      </c>
      <c r="I259" s="205">
        <f t="shared" si="66"/>
        <v>31.649475000000002</v>
      </c>
      <c r="J259" s="213">
        <f t="shared" si="67"/>
        <v>63.298950000000005</v>
      </c>
      <c r="K259" s="224">
        <v>0</v>
      </c>
      <c r="L259" s="219">
        <f t="shared" si="53"/>
        <v>0</v>
      </c>
      <c r="M259" s="238">
        <f t="shared" si="55"/>
        <v>0</v>
      </c>
      <c r="N259" s="222">
        <f t="shared" si="56"/>
        <v>2</v>
      </c>
      <c r="O259" s="219">
        <f t="shared" si="57"/>
        <v>63.298950000000005</v>
      </c>
      <c r="P259" s="235">
        <f t="shared" si="54"/>
        <v>100</v>
      </c>
      <c r="Q259" s="225">
        <f t="shared" si="58"/>
        <v>0</v>
      </c>
    </row>
    <row r="260" spans="2:17" ht="19.5" customHeight="1">
      <c r="B260" s="5" t="s">
        <v>261</v>
      </c>
      <c r="C260" s="5">
        <v>37539</v>
      </c>
      <c r="D260" s="202" t="s">
        <v>650</v>
      </c>
      <c r="E260" s="30" t="s">
        <v>147</v>
      </c>
      <c r="F260" s="71" t="s">
        <v>3</v>
      </c>
      <c r="G260" s="22">
        <v>12</v>
      </c>
      <c r="H260" s="95">
        <v>25.35</v>
      </c>
      <c r="I260" s="205">
        <f t="shared" si="66"/>
        <v>31.649475000000002</v>
      </c>
      <c r="J260" s="213">
        <f t="shared" si="67"/>
        <v>379.79370000000006</v>
      </c>
      <c r="K260" s="224">
        <v>0</v>
      </c>
      <c r="L260" s="219">
        <f t="shared" si="53"/>
        <v>0</v>
      </c>
      <c r="M260" s="238">
        <f t="shared" si="55"/>
        <v>0</v>
      </c>
      <c r="N260" s="222">
        <f t="shared" si="56"/>
        <v>12</v>
      </c>
      <c r="O260" s="219">
        <f t="shared" si="57"/>
        <v>379.79370000000006</v>
      </c>
      <c r="P260" s="235">
        <f t="shared" si="54"/>
        <v>100</v>
      </c>
      <c r="Q260" s="225">
        <f t="shared" si="58"/>
        <v>0</v>
      </c>
    </row>
    <row r="261" spans="2:17" ht="19.5" customHeight="1">
      <c r="B261" s="5" t="s">
        <v>112</v>
      </c>
      <c r="C261" s="5">
        <v>37556</v>
      </c>
      <c r="D261" s="202" t="s">
        <v>650</v>
      </c>
      <c r="E261" s="30" t="s">
        <v>148</v>
      </c>
      <c r="F261" s="71" t="s">
        <v>3</v>
      </c>
      <c r="G261" s="22">
        <v>5</v>
      </c>
      <c r="H261" s="95">
        <v>29.32</v>
      </c>
      <c r="I261" s="205">
        <f t="shared" si="66"/>
        <v>36.606020000000001</v>
      </c>
      <c r="J261" s="213">
        <f t="shared" si="67"/>
        <v>183.0301</v>
      </c>
      <c r="K261" s="224">
        <v>0</v>
      </c>
      <c r="L261" s="219">
        <f t="shared" si="53"/>
        <v>0</v>
      </c>
      <c r="M261" s="238">
        <f t="shared" si="55"/>
        <v>0</v>
      </c>
      <c r="N261" s="222">
        <f t="shared" si="56"/>
        <v>5</v>
      </c>
      <c r="O261" s="219">
        <f t="shared" si="57"/>
        <v>183.0301</v>
      </c>
      <c r="P261" s="235">
        <f t="shared" si="54"/>
        <v>100</v>
      </c>
      <c r="Q261" s="225">
        <f t="shared" si="58"/>
        <v>0</v>
      </c>
    </row>
    <row r="262" spans="2:17" ht="19.5" customHeight="1">
      <c r="B262" s="101"/>
      <c r="C262" s="102"/>
      <c r="D262" s="102"/>
      <c r="E262" s="102"/>
      <c r="F262" s="102"/>
      <c r="G262" s="102"/>
      <c r="H262" s="103" t="s">
        <v>396</v>
      </c>
      <c r="I262" s="110"/>
      <c r="J262" s="214">
        <f>SUM(J256:J261)</f>
        <v>6398.1629800000019</v>
      </c>
      <c r="K262" s="224"/>
      <c r="L262" s="219"/>
      <c r="M262" s="238"/>
      <c r="N262" s="222">
        <f t="shared" si="56"/>
        <v>0</v>
      </c>
      <c r="O262" s="219"/>
      <c r="P262" s="235"/>
      <c r="Q262" s="225"/>
    </row>
    <row r="263" spans="2:17" ht="19.5" customHeight="1">
      <c r="B263" s="1"/>
      <c r="C263" s="1"/>
      <c r="D263" s="1"/>
      <c r="E263" s="86"/>
      <c r="F263" s="87"/>
      <c r="G263" s="116"/>
      <c r="H263" s="111"/>
      <c r="I263" s="111"/>
      <c r="J263" s="19"/>
      <c r="K263" s="217"/>
      <c r="L263" s="258"/>
      <c r="M263" s="259"/>
      <c r="N263" s="260"/>
      <c r="O263" s="258"/>
      <c r="P263" s="261"/>
      <c r="Q263" s="225">
        <f t="shared" si="58"/>
        <v>0</v>
      </c>
    </row>
    <row r="264" spans="2:17" ht="19.5" customHeight="1">
      <c r="B264" s="56" t="s">
        <v>530</v>
      </c>
      <c r="C264" s="44"/>
      <c r="D264" s="44"/>
      <c r="E264" s="45" t="s">
        <v>392</v>
      </c>
      <c r="F264" s="45"/>
      <c r="G264" s="83"/>
      <c r="H264" s="83"/>
      <c r="I264" s="46"/>
      <c r="J264" s="212">
        <f>J320</f>
        <v>47985.804102500006</v>
      </c>
      <c r="K264" s="244"/>
      <c r="L264" s="245">
        <f t="shared" ref="L264" si="68">SUM(L266:L319)</f>
        <v>0</v>
      </c>
      <c r="M264" s="246"/>
      <c r="N264" s="247"/>
      <c r="O264" s="245">
        <f>SUM(O266:O319)</f>
        <v>47985.804102500006</v>
      </c>
      <c r="P264" s="248"/>
      <c r="Q264" s="225">
        <f t="shared" si="58"/>
        <v>0</v>
      </c>
    </row>
    <row r="265" spans="2:17" ht="19.5" customHeight="1">
      <c r="B265" s="109" t="s">
        <v>220</v>
      </c>
      <c r="C265" s="5"/>
      <c r="D265" s="43"/>
      <c r="E265" s="68" t="s">
        <v>218</v>
      </c>
      <c r="F265" s="68"/>
      <c r="G265" s="22"/>
      <c r="H265" s="95"/>
      <c r="I265" s="117"/>
      <c r="J265" s="213"/>
      <c r="K265" s="226"/>
      <c r="L265" s="219"/>
      <c r="M265" s="238"/>
      <c r="N265" s="222"/>
      <c r="O265" s="219"/>
      <c r="P265" s="235"/>
      <c r="Q265" s="225">
        <f t="shared" si="58"/>
        <v>0</v>
      </c>
    </row>
    <row r="266" spans="2:17" ht="25.5">
      <c r="B266" s="5" t="s">
        <v>456</v>
      </c>
      <c r="C266" s="5" t="s">
        <v>246</v>
      </c>
      <c r="D266" s="43" t="s">
        <v>60</v>
      </c>
      <c r="E266" s="15" t="s">
        <v>375</v>
      </c>
      <c r="F266" s="5" t="s">
        <v>3</v>
      </c>
      <c r="G266" s="22">
        <v>2</v>
      </c>
      <c r="H266" s="95">
        <v>288</v>
      </c>
      <c r="I266" s="117">
        <f>H266+H266*$J$7</f>
        <v>359.56799999999998</v>
      </c>
      <c r="J266" s="213">
        <f>I266*G266</f>
        <v>719.13599999999997</v>
      </c>
      <c r="K266" s="224">
        <v>0</v>
      </c>
      <c r="L266" s="219">
        <f t="shared" si="53"/>
        <v>0</v>
      </c>
      <c r="M266" s="238">
        <f t="shared" si="55"/>
        <v>0</v>
      </c>
      <c r="N266" s="222">
        <f t="shared" si="56"/>
        <v>2</v>
      </c>
      <c r="O266" s="219">
        <f t="shared" si="57"/>
        <v>719.13599999999997</v>
      </c>
      <c r="P266" s="235">
        <f t="shared" si="54"/>
        <v>100</v>
      </c>
      <c r="Q266" s="225">
        <f t="shared" si="58"/>
        <v>0</v>
      </c>
    </row>
    <row r="267" spans="2:17" ht="25.5">
      <c r="B267" s="5" t="s">
        <v>457</v>
      </c>
      <c r="C267" s="5" t="s">
        <v>246</v>
      </c>
      <c r="D267" s="43" t="s">
        <v>60</v>
      </c>
      <c r="E267" s="20" t="s">
        <v>376</v>
      </c>
      <c r="F267" s="5" t="s">
        <v>3</v>
      </c>
      <c r="G267" s="22">
        <v>1</v>
      </c>
      <c r="H267" s="95">
        <v>288</v>
      </c>
      <c r="I267" s="117">
        <f t="shared" ref="I267:I319" si="69">H267+H267*$J$7</f>
        <v>359.56799999999998</v>
      </c>
      <c r="J267" s="213">
        <f t="shared" ref="J267:J319" si="70">I267*G267</f>
        <v>359.56799999999998</v>
      </c>
      <c r="K267" s="224">
        <v>0</v>
      </c>
      <c r="L267" s="219">
        <f t="shared" si="53"/>
        <v>0</v>
      </c>
      <c r="M267" s="238">
        <f t="shared" si="55"/>
        <v>0</v>
      </c>
      <c r="N267" s="222">
        <f t="shared" si="56"/>
        <v>1</v>
      </c>
      <c r="O267" s="219">
        <f t="shared" si="57"/>
        <v>359.56799999999998</v>
      </c>
      <c r="P267" s="235">
        <f t="shared" si="54"/>
        <v>100</v>
      </c>
      <c r="Q267" s="225">
        <f t="shared" si="58"/>
        <v>0</v>
      </c>
    </row>
    <row r="268" spans="2:17" ht="19.5" customHeight="1">
      <c r="B268" s="5" t="s">
        <v>458</v>
      </c>
      <c r="C268" s="5">
        <v>83371</v>
      </c>
      <c r="D268" s="43" t="s">
        <v>60</v>
      </c>
      <c r="E268" s="20" t="s">
        <v>385</v>
      </c>
      <c r="F268" s="5" t="s">
        <v>3</v>
      </c>
      <c r="G268" s="22">
        <v>1</v>
      </c>
      <c r="H268" s="95">
        <v>84.35</v>
      </c>
      <c r="I268" s="117">
        <f t="shared" si="69"/>
        <v>105.31097499999998</v>
      </c>
      <c r="J268" s="213">
        <f t="shared" si="70"/>
        <v>105.31097499999998</v>
      </c>
      <c r="K268" s="224">
        <v>0</v>
      </c>
      <c r="L268" s="219">
        <f t="shared" si="53"/>
        <v>0</v>
      </c>
      <c r="M268" s="238">
        <f t="shared" si="55"/>
        <v>0</v>
      </c>
      <c r="N268" s="222">
        <f t="shared" si="56"/>
        <v>1</v>
      </c>
      <c r="O268" s="219">
        <f t="shared" si="57"/>
        <v>105.31097499999998</v>
      </c>
      <c r="P268" s="235">
        <f t="shared" si="54"/>
        <v>100</v>
      </c>
      <c r="Q268" s="225">
        <f t="shared" si="58"/>
        <v>0</v>
      </c>
    </row>
    <row r="269" spans="2:17" ht="19.5" customHeight="1">
      <c r="B269" s="5" t="s">
        <v>459</v>
      </c>
      <c r="C269" s="5">
        <v>1068</v>
      </c>
      <c r="D269" s="43" t="s">
        <v>60</v>
      </c>
      <c r="E269" s="15" t="s">
        <v>377</v>
      </c>
      <c r="F269" s="5" t="s">
        <v>3</v>
      </c>
      <c r="G269" s="22">
        <v>1</v>
      </c>
      <c r="H269" s="95">
        <v>1214</v>
      </c>
      <c r="I269" s="117">
        <f t="shared" si="69"/>
        <v>1515.6790000000001</v>
      </c>
      <c r="J269" s="213">
        <f t="shared" si="70"/>
        <v>1515.6790000000001</v>
      </c>
      <c r="K269" s="224">
        <v>0</v>
      </c>
      <c r="L269" s="219">
        <f t="shared" si="53"/>
        <v>0</v>
      </c>
      <c r="M269" s="238">
        <f t="shared" si="55"/>
        <v>0</v>
      </c>
      <c r="N269" s="222">
        <f t="shared" si="56"/>
        <v>1</v>
      </c>
      <c r="O269" s="219">
        <f t="shared" si="57"/>
        <v>1515.6790000000001</v>
      </c>
      <c r="P269" s="235">
        <f t="shared" si="54"/>
        <v>100</v>
      </c>
      <c r="Q269" s="225">
        <f t="shared" si="58"/>
        <v>0</v>
      </c>
    </row>
    <row r="270" spans="2:17" ht="19.5" customHeight="1">
      <c r="B270" s="5" t="s">
        <v>460</v>
      </c>
      <c r="C270" s="5" t="s">
        <v>242</v>
      </c>
      <c r="D270" s="43" t="s">
        <v>60</v>
      </c>
      <c r="E270" s="84" t="s">
        <v>51</v>
      </c>
      <c r="F270" s="85" t="s">
        <v>3</v>
      </c>
      <c r="G270" s="22">
        <v>6</v>
      </c>
      <c r="H270" s="95">
        <v>10.5</v>
      </c>
      <c r="I270" s="117">
        <f t="shared" si="69"/>
        <v>13.109249999999999</v>
      </c>
      <c r="J270" s="213">
        <f t="shared" si="70"/>
        <v>78.655499999999989</v>
      </c>
      <c r="K270" s="224">
        <v>0</v>
      </c>
      <c r="L270" s="219">
        <f t="shared" si="53"/>
        <v>0</v>
      </c>
      <c r="M270" s="238">
        <f t="shared" si="55"/>
        <v>0</v>
      </c>
      <c r="N270" s="222">
        <f t="shared" si="56"/>
        <v>6</v>
      </c>
      <c r="O270" s="219">
        <f t="shared" si="57"/>
        <v>78.655499999999989</v>
      </c>
      <c r="P270" s="235">
        <f t="shared" si="54"/>
        <v>100</v>
      </c>
      <c r="Q270" s="225">
        <f t="shared" si="58"/>
        <v>0</v>
      </c>
    </row>
    <row r="271" spans="2:17" ht="19.5" customHeight="1">
      <c r="B271" s="5" t="s">
        <v>461</v>
      </c>
      <c r="C271" s="5" t="s">
        <v>242</v>
      </c>
      <c r="D271" s="43" t="s">
        <v>60</v>
      </c>
      <c r="E271" s="69" t="s">
        <v>279</v>
      </c>
      <c r="F271" s="85" t="s">
        <v>3</v>
      </c>
      <c r="G271" s="22">
        <v>1</v>
      </c>
      <c r="H271" s="95">
        <v>10.5</v>
      </c>
      <c r="I271" s="117">
        <f t="shared" si="69"/>
        <v>13.109249999999999</v>
      </c>
      <c r="J271" s="213">
        <f t="shared" si="70"/>
        <v>13.109249999999999</v>
      </c>
      <c r="K271" s="224">
        <v>0</v>
      </c>
      <c r="L271" s="219">
        <f t="shared" si="53"/>
        <v>0</v>
      </c>
      <c r="M271" s="238">
        <f t="shared" si="55"/>
        <v>0</v>
      </c>
      <c r="N271" s="222">
        <f t="shared" si="56"/>
        <v>1</v>
      </c>
      <c r="O271" s="219">
        <f t="shared" si="57"/>
        <v>13.109249999999999</v>
      </c>
      <c r="P271" s="235">
        <f t="shared" si="54"/>
        <v>100</v>
      </c>
      <c r="Q271" s="225">
        <f t="shared" si="58"/>
        <v>0</v>
      </c>
    </row>
    <row r="272" spans="2:17" ht="19.5" customHeight="1">
      <c r="B272" s="5" t="s">
        <v>462</v>
      </c>
      <c r="C272" s="5" t="s">
        <v>242</v>
      </c>
      <c r="D272" s="43" t="s">
        <v>60</v>
      </c>
      <c r="E272" s="15" t="s">
        <v>393</v>
      </c>
      <c r="F272" s="85" t="s">
        <v>3</v>
      </c>
      <c r="G272" s="22">
        <v>2</v>
      </c>
      <c r="H272" s="95">
        <v>10.5</v>
      </c>
      <c r="I272" s="117">
        <f t="shared" si="69"/>
        <v>13.109249999999999</v>
      </c>
      <c r="J272" s="213">
        <f t="shared" si="70"/>
        <v>26.218499999999999</v>
      </c>
      <c r="K272" s="224">
        <v>0</v>
      </c>
      <c r="L272" s="219">
        <f t="shared" ref="L272" si="71">K272*I272</f>
        <v>0</v>
      </c>
      <c r="M272" s="238">
        <f t="shared" si="55"/>
        <v>0</v>
      </c>
      <c r="N272" s="222">
        <f t="shared" si="56"/>
        <v>2</v>
      </c>
      <c r="O272" s="219">
        <f t="shared" si="57"/>
        <v>26.218499999999999</v>
      </c>
      <c r="P272" s="235">
        <f t="shared" ref="P272:P335" si="72">O272/J272*100</f>
        <v>100</v>
      </c>
      <c r="Q272" s="225">
        <f t="shared" si="58"/>
        <v>0</v>
      </c>
    </row>
    <row r="273" spans="2:17" ht="19.5" customHeight="1">
      <c r="B273" s="5" t="s">
        <v>463</v>
      </c>
      <c r="C273" s="5" t="s">
        <v>273</v>
      </c>
      <c r="D273" s="43" t="s">
        <v>126</v>
      </c>
      <c r="E273" s="69" t="s">
        <v>366</v>
      </c>
      <c r="F273" s="85" t="s">
        <v>3</v>
      </c>
      <c r="G273" s="22">
        <v>4</v>
      </c>
      <c r="H273" s="95">
        <v>119.1</v>
      </c>
      <c r="I273" s="117">
        <f t="shared" si="69"/>
        <v>148.69635</v>
      </c>
      <c r="J273" s="213">
        <f t="shared" si="70"/>
        <v>594.78539999999998</v>
      </c>
      <c r="K273" s="224">
        <v>0</v>
      </c>
      <c r="L273" s="219">
        <f t="shared" si="53"/>
        <v>0</v>
      </c>
      <c r="M273" s="238">
        <f t="shared" ref="M273:M336" si="73">L273/J273*100</f>
        <v>0</v>
      </c>
      <c r="N273" s="222">
        <f t="shared" ref="N273:N336" si="74">G273-K273</f>
        <v>4</v>
      </c>
      <c r="O273" s="219">
        <f t="shared" ref="O273:O336" si="75">N273*I273</f>
        <v>594.78539999999998</v>
      </c>
      <c r="P273" s="235">
        <f t="shared" si="72"/>
        <v>100</v>
      </c>
      <c r="Q273" s="225">
        <f t="shared" ref="Q273:Q336" si="76">J273-L273-O273</f>
        <v>0</v>
      </c>
    </row>
    <row r="274" spans="2:17" ht="19.5" customHeight="1">
      <c r="B274" s="5" t="s">
        <v>464</v>
      </c>
      <c r="C274" s="5" t="s">
        <v>243</v>
      </c>
      <c r="D274" s="43" t="s">
        <v>60</v>
      </c>
      <c r="E274" s="69" t="s">
        <v>362</v>
      </c>
      <c r="F274" s="5" t="s">
        <v>3</v>
      </c>
      <c r="G274" s="22">
        <v>19</v>
      </c>
      <c r="H274" s="95">
        <v>46.6</v>
      </c>
      <c r="I274" s="117">
        <f t="shared" si="69"/>
        <v>58.180100000000003</v>
      </c>
      <c r="J274" s="213">
        <f t="shared" si="70"/>
        <v>1105.4219000000001</v>
      </c>
      <c r="K274" s="224">
        <v>0</v>
      </c>
      <c r="L274" s="219">
        <f t="shared" ref="L274:L337" si="77">K274*I274</f>
        <v>0</v>
      </c>
      <c r="M274" s="238">
        <f t="shared" si="73"/>
        <v>0</v>
      </c>
      <c r="N274" s="222">
        <f t="shared" si="74"/>
        <v>19</v>
      </c>
      <c r="O274" s="219">
        <f t="shared" si="75"/>
        <v>1105.4219000000001</v>
      </c>
      <c r="P274" s="235">
        <f t="shared" si="72"/>
        <v>100</v>
      </c>
      <c r="Q274" s="225">
        <f t="shared" si="76"/>
        <v>0</v>
      </c>
    </row>
    <row r="275" spans="2:17" ht="19.5" customHeight="1">
      <c r="B275" s="5" t="s">
        <v>465</v>
      </c>
      <c r="C275" s="5" t="s">
        <v>243</v>
      </c>
      <c r="D275" s="43" t="s">
        <v>60</v>
      </c>
      <c r="E275" s="69" t="s">
        <v>363</v>
      </c>
      <c r="F275" s="5" t="s">
        <v>3</v>
      </c>
      <c r="G275" s="22">
        <v>5</v>
      </c>
      <c r="H275" s="95">
        <v>46.6</v>
      </c>
      <c r="I275" s="117">
        <f t="shared" si="69"/>
        <v>58.180100000000003</v>
      </c>
      <c r="J275" s="213">
        <f t="shared" si="70"/>
        <v>290.90050000000002</v>
      </c>
      <c r="K275" s="224">
        <v>0</v>
      </c>
      <c r="L275" s="219">
        <f t="shared" si="77"/>
        <v>0</v>
      </c>
      <c r="M275" s="238">
        <f t="shared" si="73"/>
        <v>0</v>
      </c>
      <c r="N275" s="222">
        <f t="shared" si="74"/>
        <v>5</v>
      </c>
      <c r="O275" s="219">
        <f t="shared" si="75"/>
        <v>290.90050000000002</v>
      </c>
      <c r="P275" s="235">
        <f t="shared" si="72"/>
        <v>100</v>
      </c>
      <c r="Q275" s="225">
        <f t="shared" si="76"/>
        <v>0</v>
      </c>
    </row>
    <row r="276" spans="2:17" ht="19.5" customHeight="1">
      <c r="B276" s="5" t="s">
        <v>466</v>
      </c>
      <c r="C276" s="5" t="s">
        <v>243</v>
      </c>
      <c r="D276" s="43" t="s">
        <v>60</v>
      </c>
      <c r="E276" s="69" t="s">
        <v>364</v>
      </c>
      <c r="F276" s="5" t="s">
        <v>3</v>
      </c>
      <c r="G276" s="22">
        <v>11</v>
      </c>
      <c r="H276" s="95">
        <v>46.6</v>
      </c>
      <c r="I276" s="117">
        <f t="shared" si="69"/>
        <v>58.180100000000003</v>
      </c>
      <c r="J276" s="213">
        <f t="shared" si="70"/>
        <v>639.98110000000008</v>
      </c>
      <c r="K276" s="224">
        <v>0</v>
      </c>
      <c r="L276" s="219">
        <f t="shared" si="77"/>
        <v>0</v>
      </c>
      <c r="M276" s="238">
        <f t="shared" si="73"/>
        <v>0</v>
      </c>
      <c r="N276" s="222">
        <f t="shared" si="74"/>
        <v>11</v>
      </c>
      <c r="O276" s="219">
        <f t="shared" si="75"/>
        <v>639.98110000000008</v>
      </c>
      <c r="P276" s="235">
        <f t="shared" si="72"/>
        <v>100</v>
      </c>
      <c r="Q276" s="225">
        <f t="shared" si="76"/>
        <v>0</v>
      </c>
    </row>
    <row r="277" spans="2:17" s="23" customFormat="1" ht="19.5" customHeight="1">
      <c r="B277" s="5" t="s">
        <v>467</v>
      </c>
      <c r="C277" s="5" t="s">
        <v>243</v>
      </c>
      <c r="D277" s="43" t="s">
        <v>60</v>
      </c>
      <c r="E277" s="15" t="s">
        <v>630</v>
      </c>
      <c r="F277" s="5" t="s">
        <v>3</v>
      </c>
      <c r="G277" s="22">
        <v>1</v>
      </c>
      <c r="H277" s="95">
        <v>46.6</v>
      </c>
      <c r="I277" s="117">
        <f t="shared" si="69"/>
        <v>58.180100000000003</v>
      </c>
      <c r="J277" s="213">
        <f t="shared" si="70"/>
        <v>58.180100000000003</v>
      </c>
      <c r="K277" s="227">
        <v>0</v>
      </c>
      <c r="L277" s="219">
        <f t="shared" si="77"/>
        <v>0</v>
      </c>
      <c r="M277" s="238">
        <f t="shared" si="73"/>
        <v>0</v>
      </c>
      <c r="N277" s="222">
        <f t="shared" si="74"/>
        <v>1</v>
      </c>
      <c r="O277" s="219">
        <f t="shared" si="75"/>
        <v>58.180100000000003</v>
      </c>
      <c r="P277" s="235">
        <f t="shared" si="72"/>
        <v>100</v>
      </c>
      <c r="Q277" s="225">
        <f t="shared" si="76"/>
        <v>0</v>
      </c>
    </row>
    <row r="278" spans="2:17" s="23" customFormat="1" ht="19.5" customHeight="1">
      <c r="B278" s="5" t="s">
        <v>531</v>
      </c>
      <c r="C278" s="5" t="s">
        <v>244</v>
      </c>
      <c r="D278" s="43" t="s">
        <v>60</v>
      </c>
      <c r="E278" s="69" t="s">
        <v>365</v>
      </c>
      <c r="F278" s="5" t="s">
        <v>3</v>
      </c>
      <c r="G278" s="22">
        <v>1</v>
      </c>
      <c r="H278" s="95">
        <v>90.37</v>
      </c>
      <c r="I278" s="117">
        <f t="shared" si="69"/>
        <v>112.82694500000001</v>
      </c>
      <c r="J278" s="213">
        <f t="shared" si="70"/>
        <v>112.82694500000001</v>
      </c>
      <c r="K278" s="227">
        <v>0</v>
      </c>
      <c r="L278" s="219">
        <f t="shared" si="77"/>
        <v>0</v>
      </c>
      <c r="M278" s="238">
        <f t="shared" si="73"/>
        <v>0</v>
      </c>
      <c r="N278" s="222">
        <f t="shared" si="74"/>
        <v>1</v>
      </c>
      <c r="O278" s="219">
        <f t="shared" si="75"/>
        <v>112.82694500000001</v>
      </c>
      <c r="P278" s="235">
        <f t="shared" si="72"/>
        <v>100</v>
      </c>
      <c r="Q278" s="225">
        <f t="shared" si="76"/>
        <v>0</v>
      </c>
    </row>
    <row r="279" spans="2:17" s="23" customFormat="1" ht="19.5" customHeight="1">
      <c r="B279" s="5" t="s">
        <v>532</v>
      </c>
      <c r="C279" s="5" t="s">
        <v>245</v>
      </c>
      <c r="D279" s="43" t="s">
        <v>60</v>
      </c>
      <c r="E279" s="15" t="s">
        <v>631</v>
      </c>
      <c r="F279" s="5" t="s">
        <v>3</v>
      </c>
      <c r="G279" s="22">
        <v>1</v>
      </c>
      <c r="H279" s="95">
        <v>253.94</v>
      </c>
      <c r="I279" s="117">
        <f t="shared" si="69"/>
        <v>317.04408999999998</v>
      </c>
      <c r="J279" s="213">
        <f t="shared" si="70"/>
        <v>317.04408999999998</v>
      </c>
      <c r="K279" s="227">
        <v>0</v>
      </c>
      <c r="L279" s="219">
        <f t="shared" si="77"/>
        <v>0</v>
      </c>
      <c r="M279" s="238">
        <f t="shared" si="73"/>
        <v>0</v>
      </c>
      <c r="N279" s="222">
        <f t="shared" si="74"/>
        <v>1</v>
      </c>
      <c r="O279" s="219">
        <f t="shared" si="75"/>
        <v>317.04408999999998</v>
      </c>
      <c r="P279" s="235">
        <f t="shared" si="72"/>
        <v>100</v>
      </c>
      <c r="Q279" s="225">
        <f t="shared" si="76"/>
        <v>0</v>
      </c>
    </row>
    <row r="280" spans="2:17" s="23" customFormat="1" ht="19.5" customHeight="1">
      <c r="B280" s="109" t="s">
        <v>221</v>
      </c>
      <c r="C280" s="5"/>
      <c r="D280" s="43"/>
      <c r="E280" s="64" t="s">
        <v>149</v>
      </c>
      <c r="F280" s="59"/>
      <c r="G280" s="22"/>
      <c r="H280" s="95"/>
      <c r="I280" s="117"/>
      <c r="J280" s="213"/>
      <c r="K280" s="231"/>
      <c r="L280" s="219"/>
      <c r="M280" s="238"/>
      <c r="N280" s="222">
        <f t="shared" si="74"/>
        <v>0</v>
      </c>
      <c r="O280" s="219"/>
      <c r="P280" s="235"/>
      <c r="Q280" s="225">
        <f t="shared" si="76"/>
        <v>0</v>
      </c>
    </row>
    <row r="281" spans="2:17" s="23" customFormat="1" ht="25.5">
      <c r="B281" s="5" t="s">
        <v>468</v>
      </c>
      <c r="C281" s="5">
        <v>91854</v>
      </c>
      <c r="D281" s="43" t="s">
        <v>60</v>
      </c>
      <c r="E281" s="30" t="s">
        <v>599</v>
      </c>
      <c r="F281" s="61" t="s">
        <v>2</v>
      </c>
      <c r="G281" s="22">
        <v>558.29999999999995</v>
      </c>
      <c r="H281" s="95">
        <v>6.1</v>
      </c>
      <c r="I281" s="117">
        <f t="shared" si="69"/>
        <v>7.61585</v>
      </c>
      <c r="J281" s="213">
        <f t="shared" si="70"/>
        <v>4251.9290549999996</v>
      </c>
      <c r="K281" s="227">
        <v>0</v>
      </c>
      <c r="L281" s="219">
        <f t="shared" si="77"/>
        <v>0</v>
      </c>
      <c r="M281" s="238">
        <f t="shared" si="73"/>
        <v>0</v>
      </c>
      <c r="N281" s="222">
        <f t="shared" si="74"/>
        <v>558.29999999999995</v>
      </c>
      <c r="O281" s="219">
        <f t="shared" si="75"/>
        <v>4251.9290549999996</v>
      </c>
      <c r="P281" s="235">
        <f t="shared" si="72"/>
        <v>100</v>
      </c>
      <c r="Q281" s="225">
        <f t="shared" si="76"/>
        <v>0</v>
      </c>
    </row>
    <row r="282" spans="2:17" s="23" customFormat="1" ht="25.5">
      <c r="B282" s="5" t="s">
        <v>469</v>
      </c>
      <c r="C282" s="5">
        <v>91856</v>
      </c>
      <c r="D282" s="43" t="s">
        <v>60</v>
      </c>
      <c r="E282" s="30" t="s">
        <v>600</v>
      </c>
      <c r="F282" s="61" t="s">
        <v>2</v>
      </c>
      <c r="G282" s="22">
        <v>157.30000000000001</v>
      </c>
      <c r="H282" s="95">
        <v>7.68</v>
      </c>
      <c r="I282" s="117">
        <f t="shared" si="69"/>
        <v>9.5884800000000006</v>
      </c>
      <c r="J282" s="213">
        <f t="shared" si="70"/>
        <v>1508.2679040000003</v>
      </c>
      <c r="K282" s="227">
        <v>0</v>
      </c>
      <c r="L282" s="219">
        <f t="shared" si="77"/>
        <v>0</v>
      </c>
      <c r="M282" s="238">
        <f t="shared" si="73"/>
        <v>0</v>
      </c>
      <c r="N282" s="222">
        <f t="shared" si="74"/>
        <v>157.30000000000001</v>
      </c>
      <c r="O282" s="219">
        <f t="shared" si="75"/>
        <v>1508.2679040000003</v>
      </c>
      <c r="P282" s="235">
        <f t="shared" si="72"/>
        <v>100</v>
      </c>
      <c r="Q282" s="225">
        <f t="shared" si="76"/>
        <v>0</v>
      </c>
    </row>
    <row r="283" spans="2:17" s="23" customFormat="1" ht="19.5" customHeight="1">
      <c r="B283" s="5" t="s">
        <v>470</v>
      </c>
      <c r="C283" s="5">
        <v>93008</v>
      </c>
      <c r="D283" s="43" t="s">
        <v>60</v>
      </c>
      <c r="E283" s="30" t="s">
        <v>601</v>
      </c>
      <c r="F283" s="61" t="s">
        <v>2</v>
      </c>
      <c r="G283" s="22">
        <v>188.5</v>
      </c>
      <c r="H283" s="95">
        <v>9.7100000000000009</v>
      </c>
      <c r="I283" s="117">
        <f t="shared" si="69"/>
        <v>12.122935000000002</v>
      </c>
      <c r="J283" s="213">
        <f t="shared" si="70"/>
        <v>2285.1732475000003</v>
      </c>
      <c r="K283" s="227">
        <v>0</v>
      </c>
      <c r="L283" s="219">
        <f t="shared" si="77"/>
        <v>0</v>
      </c>
      <c r="M283" s="238">
        <f t="shared" si="73"/>
        <v>0</v>
      </c>
      <c r="N283" s="222">
        <f t="shared" si="74"/>
        <v>188.5</v>
      </c>
      <c r="O283" s="219">
        <f t="shared" si="75"/>
        <v>2285.1732475000003</v>
      </c>
      <c r="P283" s="235">
        <f t="shared" si="72"/>
        <v>100</v>
      </c>
      <c r="Q283" s="225">
        <f t="shared" si="76"/>
        <v>0</v>
      </c>
    </row>
    <row r="284" spans="2:17" s="23" customFormat="1" ht="19.5" customHeight="1">
      <c r="B284" s="5" t="s">
        <v>471</v>
      </c>
      <c r="C284" s="5">
        <v>93009</v>
      </c>
      <c r="D284" s="43" t="s">
        <v>60</v>
      </c>
      <c r="E284" s="30" t="s">
        <v>602</v>
      </c>
      <c r="F284" s="61" t="s">
        <v>2</v>
      </c>
      <c r="G284" s="22">
        <v>28.8</v>
      </c>
      <c r="H284" s="95">
        <v>14.06</v>
      </c>
      <c r="I284" s="117">
        <f t="shared" si="69"/>
        <v>17.553910000000002</v>
      </c>
      <c r="J284" s="213">
        <f t="shared" si="70"/>
        <v>505.55260800000008</v>
      </c>
      <c r="K284" s="227">
        <v>0</v>
      </c>
      <c r="L284" s="219">
        <f t="shared" si="77"/>
        <v>0</v>
      </c>
      <c r="M284" s="238">
        <f t="shared" si="73"/>
        <v>0</v>
      </c>
      <c r="N284" s="222">
        <f t="shared" si="74"/>
        <v>28.8</v>
      </c>
      <c r="O284" s="219">
        <f t="shared" si="75"/>
        <v>505.55260800000008</v>
      </c>
      <c r="P284" s="235">
        <f t="shared" si="72"/>
        <v>100</v>
      </c>
      <c r="Q284" s="225">
        <f t="shared" si="76"/>
        <v>0</v>
      </c>
    </row>
    <row r="285" spans="2:17" s="23" customFormat="1" ht="19.5" customHeight="1">
      <c r="B285" s="5" t="s">
        <v>472</v>
      </c>
      <c r="C285" s="5">
        <v>93011</v>
      </c>
      <c r="D285" s="43" t="s">
        <v>60</v>
      </c>
      <c r="E285" s="30" t="s">
        <v>603</v>
      </c>
      <c r="F285" s="61" t="s">
        <v>2</v>
      </c>
      <c r="G285" s="22">
        <v>49.2</v>
      </c>
      <c r="H285" s="95">
        <v>23.54</v>
      </c>
      <c r="I285" s="117">
        <f t="shared" si="69"/>
        <v>29.389689999999998</v>
      </c>
      <c r="J285" s="213">
        <f t="shared" si="70"/>
        <v>1445.9727479999999</v>
      </c>
      <c r="K285" s="227">
        <v>0</v>
      </c>
      <c r="L285" s="219">
        <f t="shared" si="77"/>
        <v>0</v>
      </c>
      <c r="M285" s="238">
        <f t="shared" si="73"/>
        <v>0</v>
      </c>
      <c r="N285" s="222">
        <f t="shared" si="74"/>
        <v>49.2</v>
      </c>
      <c r="O285" s="219">
        <f t="shared" si="75"/>
        <v>1445.9727479999999</v>
      </c>
      <c r="P285" s="235">
        <f t="shared" si="72"/>
        <v>100</v>
      </c>
      <c r="Q285" s="225">
        <f t="shared" si="76"/>
        <v>0</v>
      </c>
    </row>
    <row r="286" spans="2:17" s="23" customFormat="1" ht="19.5" customHeight="1">
      <c r="B286" s="5" t="s">
        <v>473</v>
      </c>
      <c r="C286" s="5">
        <v>93012</v>
      </c>
      <c r="D286" s="43" t="s">
        <v>60</v>
      </c>
      <c r="E286" s="30" t="s">
        <v>632</v>
      </c>
      <c r="F286" s="61" t="s">
        <v>2</v>
      </c>
      <c r="G286" s="22">
        <v>10.1</v>
      </c>
      <c r="H286" s="95">
        <v>35.200000000000003</v>
      </c>
      <c r="I286" s="117">
        <f t="shared" si="69"/>
        <v>43.947200000000002</v>
      </c>
      <c r="J286" s="213">
        <f t="shared" si="70"/>
        <v>443.86671999999999</v>
      </c>
      <c r="K286" s="227">
        <v>0</v>
      </c>
      <c r="L286" s="219">
        <f t="shared" si="77"/>
        <v>0</v>
      </c>
      <c r="M286" s="238">
        <f t="shared" si="73"/>
        <v>0</v>
      </c>
      <c r="N286" s="222">
        <f t="shared" si="74"/>
        <v>10.1</v>
      </c>
      <c r="O286" s="219">
        <f t="shared" si="75"/>
        <v>443.86671999999999</v>
      </c>
      <c r="P286" s="235">
        <f t="shared" si="72"/>
        <v>100</v>
      </c>
      <c r="Q286" s="225">
        <f t="shared" si="76"/>
        <v>0</v>
      </c>
    </row>
    <row r="287" spans="2:17" s="23" customFormat="1" ht="19.5" customHeight="1">
      <c r="B287" s="5" t="s">
        <v>474</v>
      </c>
      <c r="C287" s="5">
        <v>93012</v>
      </c>
      <c r="D287" s="43" t="s">
        <v>60</v>
      </c>
      <c r="E287" s="30" t="s">
        <v>633</v>
      </c>
      <c r="F287" s="61" t="s">
        <v>2</v>
      </c>
      <c r="G287" s="22">
        <v>2.9</v>
      </c>
      <c r="H287" s="95">
        <v>35.200000000000003</v>
      </c>
      <c r="I287" s="117">
        <f t="shared" si="69"/>
        <v>43.947200000000002</v>
      </c>
      <c r="J287" s="213">
        <f t="shared" si="70"/>
        <v>127.44688000000001</v>
      </c>
      <c r="K287" s="227">
        <v>0</v>
      </c>
      <c r="L287" s="219">
        <f t="shared" si="77"/>
        <v>0</v>
      </c>
      <c r="M287" s="238">
        <f t="shared" si="73"/>
        <v>0</v>
      </c>
      <c r="N287" s="222">
        <f t="shared" si="74"/>
        <v>2.9</v>
      </c>
      <c r="O287" s="219">
        <f t="shared" si="75"/>
        <v>127.44688000000001</v>
      </c>
      <c r="P287" s="235">
        <f t="shared" si="72"/>
        <v>100</v>
      </c>
      <c r="Q287" s="225">
        <f t="shared" si="76"/>
        <v>0</v>
      </c>
    </row>
    <row r="288" spans="2:17" s="23" customFormat="1" ht="19.5" customHeight="1">
      <c r="B288" s="5" t="s">
        <v>475</v>
      </c>
      <c r="C288" s="5">
        <v>1875</v>
      </c>
      <c r="D288" s="202" t="s">
        <v>650</v>
      </c>
      <c r="E288" s="30" t="s">
        <v>604</v>
      </c>
      <c r="F288" s="61" t="s">
        <v>3</v>
      </c>
      <c r="G288" s="22">
        <v>2</v>
      </c>
      <c r="H288" s="95">
        <v>15.09</v>
      </c>
      <c r="I288" s="117">
        <f t="shared" si="69"/>
        <v>18.839865</v>
      </c>
      <c r="J288" s="213">
        <f t="shared" si="70"/>
        <v>37.679729999999999</v>
      </c>
      <c r="K288" s="227">
        <v>0</v>
      </c>
      <c r="L288" s="219">
        <f t="shared" si="77"/>
        <v>0</v>
      </c>
      <c r="M288" s="238">
        <f t="shared" si="73"/>
        <v>0</v>
      </c>
      <c r="N288" s="222">
        <f t="shared" si="74"/>
        <v>2</v>
      </c>
      <c r="O288" s="219">
        <f t="shared" si="75"/>
        <v>37.679729999999999</v>
      </c>
      <c r="P288" s="235">
        <f t="shared" si="72"/>
        <v>100</v>
      </c>
      <c r="Q288" s="225">
        <f t="shared" si="76"/>
        <v>0</v>
      </c>
    </row>
    <row r="289" spans="2:17" s="23" customFormat="1" ht="19.5" customHeight="1">
      <c r="B289" s="5" t="s">
        <v>476</v>
      </c>
      <c r="C289" s="5">
        <v>93018</v>
      </c>
      <c r="D289" s="43" t="s">
        <v>60</v>
      </c>
      <c r="E289" s="30" t="s">
        <v>605</v>
      </c>
      <c r="F289" s="61" t="s">
        <v>3</v>
      </c>
      <c r="G289" s="22">
        <v>1</v>
      </c>
      <c r="H289" s="95">
        <v>15.09</v>
      </c>
      <c r="I289" s="117">
        <f t="shared" si="69"/>
        <v>18.839865</v>
      </c>
      <c r="J289" s="213">
        <f t="shared" si="70"/>
        <v>18.839865</v>
      </c>
      <c r="K289" s="227">
        <v>0</v>
      </c>
      <c r="L289" s="219">
        <f t="shared" si="77"/>
        <v>0</v>
      </c>
      <c r="M289" s="238">
        <f t="shared" si="73"/>
        <v>0</v>
      </c>
      <c r="N289" s="222">
        <f t="shared" si="74"/>
        <v>1</v>
      </c>
      <c r="O289" s="219">
        <f t="shared" si="75"/>
        <v>18.839865</v>
      </c>
      <c r="P289" s="235">
        <f t="shared" si="72"/>
        <v>100</v>
      </c>
      <c r="Q289" s="225">
        <f t="shared" si="76"/>
        <v>0</v>
      </c>
    </row>
    <row r="290" spans="2:17" s="23" customFormat="1" ht="19.5" customHeight="1">
      <c r="B290" s="5" t="s">
        <v>477</v>
      </c>
      <c r="C290" s="5">
        <v>92662</v>
      </c>
      <c r="D290" s="43" t="s">
        <v>60</v>
      </c>
      <c r="E290" s="30" t="s">
        <v>369</v>
      </c>
      <c r="F290" s="61" t="s">
        <v>3</v>
      </c>
      <c r="G290" s="22">
        <v>9</v>
      </c>
      <c r="H290" s="95">
        <v>24.7</v>
      </c>
      <c r="I290" s="117">
        <f t="shared" si="69"/>
        <v>30.837949999999999</v>
      </c>
      <c r="J290" s="213">
        <f t="shared" si="70"/>
        <v>277.54154999999997</v>
      </c>
      <c r="K290" s="227">
        <v>0</v>
      </c>
      <c r="L290" s="219">
        <f t="shared" si="77"/>
        <v>0</v>
      </c>
      <c r="M290" s="238">
        <f t="shared" si="73"/>
        <v>0</v>
      </c>
      <c r="N290" s="222">
        <f t="shared" si="74"/>
        <v>9</v>
      </c>
      <c r="O290" s="219">
        <f t="shared" si="75"/>
        <v>277.54154999999997</v>
      </c>
      <c r="P290" s="235">
        <f t="shared" si="72"/>
        <v>100</v>
      </c>
      <c r="Q290" s="225">
        <f t="shared" si="76"/>
        <v>0</v>
      </c>
    </row>
    <row r="291" spans="2:17" s="23" customFormat="1" ht="19.5" customHeight="1">
      <c r="B291" s="5" t="s">
        <v>478</v>
      </c>
      <c r="C291" s="5">
        <v>92693</v>
      </c>
      <c r="D291" s="43" t="s">
        <v>60</v>
      </c>
      <c r="E291" s="30" t="s">
        <v>370</v>
      </c>
      <c r="F291" s="61" t="s">
        <v>3</v>
      </c>
      <c r="G291" s="22">
        <v>2</v>
      </c>
      <c r="H291" s="95">
        <v>9.3699999999999992</v>
      </c>
      <c r="I291" s="117">
        <f t="shared" si="69"/>
        <v>11.698445</v>
      </c>
      <c r="J291" s="213">
        <f t="shared" si="70"/>
        <v>23.396889999999999</v>
      </c>
      <c r="K291" s="227">
        <v>0</v>
      </c>
      <c r="L291" s="219">
        <f t="shared" si="77"/>
        <v>0</v>
      </c>
      <c r="M291" s="238">
        <f t="shared" si="73"/>
        <v>0</v>
      </c>
      <c r="N291" s="222">
        <f t="shared" si="74"/>
        <v>2</v>
      </c>
      <c r="O291" s="219">
        <f t="shared" si="75"/>
        <v>23.396889999999999</v>
      </c>
      <c r="P291" s="235">
        <f t="shared" si="72"/>
        <v>100</v>
      </c>
      <c r="Q291" s="225">
        <f t="shared" si="76"/>
        <v>0</v>
      </c>
    </row>
    <row r="292" spans="2:17" s="23" customFormat="1" ht="19.5" customHeight="1">
      <c r="B292" s="5" t="s">
        <v>479</v>
      </c>
      <c r="C292" s="5">
        <v>92662</v>
      </c>
      <c r="D292" s="43" t="s">
        <v>60</v>
      </c>
      <c r="E292" s="30" t="s">
        <v>371</v>
      </c>
      <c r="F292" s="61" t="s">
        <v>3</v>
      </c>
      <c r="G292" s="22">
        <v>1</v>
      </c>
      <c r="H292" s="95">
        <v>9.1300000000000008</v>
      </c>
      <c r="I292" s="117">
        <f t="shared" si="69"/>
        <v>11.398805000000001</v>
      </c>
      <c r="J292" s="213">
        <f t="shared" si="70"/>
        <v>11.398805000000001</v>
      </c>
      <c r="K292" s="227">
        <v>0</v>
      </c>
      <c r="L292" s="219">
        <f t="shared" si="77"/>
        <v>0</v>
      </c>
      <c r="M292" s="238">
        <f t="shared" si="73"/>
        <v>0</v>
      </c>
      <c r="N292" s="222">
        <f t="shared" si="74"/>
        <v>1</v>
      </c>
      <c r="O292" s="219">
        <f t="shared" si="75"/>
        <v>11.398805000000001</v>
      </c>
      <c r="P292" s="235">
        <f t="shared" si="72"/>
        <v>100</v>
      </c>
      <c r="Q292" s="225">
        <f t="shared" si="76"/>
        <v>0</v>
      </c>
    </row>
    <row r="293" spans="2:17" s="23" customFormat="1" ht="19.5" customHeight="1">
      <c r="B293" s="5" t="s">
        <v>480</v>
      </c>
      <c r="C293" s="5">
        <v>83446</v>
      </c>
      <c r="D293" s="43" t="s">
        <v>60</v>
      </c>
      <c r="E293" s="30" t="s">
        <v>606</v>
      </c>
      <c r="F293" s="61" t="s">
        <v>3</v>
      </c>
      <c r="G293" s="22">
        <v>9</v>
      </c>
      <c r="H293" s="95">
        <v>156.54</v>
      </c>
      <c r="I293" s="117">
        <f t="shared" si="69"/>
        <v>195.44018999999997</v>
      </c>
      <c r="J293" s="213">
        <f t="shared" si="70"/>
        <v>1758.9617099999998</v>
      </c>
      <c r="K293" s="227">
        <v>0</v>
      </c>
      <c r="L293" s="219">
        <f t="shared" si="77"/>
        <v>0</v>
      </c>
      <c r="M293" s="238">
        <f t="shared" si="73"/>
        <v>0</v>
      </c>
      <c r="N293" s="222">
        <f t="shared" si="74"/>
        <v>9</v>
      </c>
      <c r="O293" s="219">
        <f t="shared" si="75"/>
        <v>1758.9617099999998</v>
      </c>
      <c r="P293" s="235">
        <f t="shared" si="72"/>
        <v>100</v>
      </c>
      <c r="Q293" s="225">
        <f t="shared" si="76"/>
        <v>0</v>
      </c>
    </row>
    <row r="294" spans="2:17" s="23" customFormat="1" ht="19.5" customHeight="1">
      <c r="B294" s="5" t="s">
        <v>481</v>
      </c>
      <c r="C294" s="5">
        <v>83446</v>
      </c>
      <c r="D294" s="43" t="s">
        <v>60</v>
      </c>
      <c r="E294" s="30" t="s">
        <v>607</v>
      </c>
      <c r="F294" s="61" t="s">
        <v>3</v>
      </c>
      <c r="G294" s="22">
        <v>5</v>
      </c>
      <c r="H294" s="95">
        <v>156.54</v>
      </c>
      <c r="I294" s="117">
        <f t="shared" si="69"/>
        <v>195.44018999999997</v>
      </c>
      <c r="J294" s="213">
        <f t="shared" si="70"/>
        <v>977.20094999999992</v>
      </c>
      <c r="K294" s="227">
        <v>0</v>
      </c>
      <c r="L294" s="219">
        <f t="shared" si="77"/>
        <v>0</v>
      </c>
      <c r="M294" s="238">
        <f t="shared" si="73"/>
        <v>0</v>
      </c>
      <c r="N294" s="222">
        <f t="shared" si="74"/>
        <v>5</v>
      </c>
      <c r="O294" s="219">
        <f t="shared" si="75"/>
        <v>977.20094999999992</v>
      </c>
      <c r="P294" s="235">
        <f t="shared" si="72"/>
        <v>100</v>
      </c>
      <c r="Q294" s="225">
        <f t="shared" si="76"/>
        <v>0</v>
      </c>
    </row>
    <row r="295" spans="2:17" s="23" customFormat="1" ht="19.5" customHeight="1">
      <c r="B295" s="5" t="s">
        <v>482</v>
      </c>
      <c r="C295" s="5">
        <v>91944</v>
      </c>
      <c r="D295" s="43" t="s">
        <v>60</v>
      </c>
      <c r="E295" s="30" t="s">
        <v>368</v>
      </c>
      <c r="F295" s="61" t="s">
        <v>3</v>
      </c>
      <c r="G295" s="22">
        <v>5</v>
      </c>
      <c r="H295" s="95">
        <v>9.33</v>
      </c>
      <c r="I295" s="117">
        <f t="shared" si="69"/>
        <v>11.648505</v>
      </c>
      <c r="J295" s="213">
        <f t="shared" si="70"/>
        <v>58.242525000000001</v>
      </c>
      <c r="K295" s="227">
        <v>0</v>
      </c>
      <c r="L295" s="219">
        <f t="shared" si="77"/>
        <v>0</v>
      </c>
      <c r="M295" s="238">
        <f t="shared" si="73"/>
        <v>0</v>
      </c>
      <c r="N295" s="222">
        <f t="shared" si="74"/>
        <v>5</v>
      </c>
      <c r="O295" s="219">
        <f t="shared" si="75"/>
        <v>58.242525000000001</v>
      </c>
      <c r="P295" s="235">
        <f t="shared" si="72"/>
        <v>100</v>
      </c>
      <c r="Q295" s="225">
        <f t="shared" si="76"/>
        <v>0</v>
      </c>
    </row>
    <row r="296" spans="2:17" s="23" customFormat="1" ht="19.5" customHeight="1">
      <c r="B296" s="5" t="s">
        <v>483</v>
      </c>
      <c r="C296" s="5">
        <v>91941</v>
      </c>
      <c r="D296" s="43" t="s">
        <v>60</v>
      </c>
      <c r="E296" s="30" t="s">
        <v>367</v>
      </c>
      <c r="F296" s="61" t="s">
        <v>3</v>
      </c>
      <c r="G296" s="22">
        <v>88</v>
      </c>
      <c r="H296" s="95">
        <v>6.91</v>
      </c>
      <c r="I296" s="117">
        <f t="shared" si="69"/>
        <v>8.6271350000000009</v>
      </c>
      <c r="J296" s="213">
        <f t="shared" si="70"/>
        <v>759.18788000000006</v>
      </c>
      <c r="K296" s="227">
        <v>0</v>
      </c>
      <c r="L296" s="219">
        <f t="shared" si="77"/>
        <v>0</v>
      </c>
      <c r="M296" s="238">
        <f t="shared" si="73"/>
        <v>0</v>
      </c>
      <c r="N296" s="222">
        <f t="shared" si="74"/>
        <v>88</v>
      </c>
      <c r="O296" s="219">
        <f t="shared" si="75"/>
        <v>759.18788000000006</v>
      </c>
      <c r="P296" s="235">
        <f t="shared" si="72"/>
        <v>100</v>
      </c>
      <c r="Q296" s="225">
        <f t="shared" si="76"/>
        <v>0</v>
      </c>
    </row>
    <row r="297" spans="2:17" s="23" customFormat="1" ht="19.5" customHeight="1">
      <c r="B297" s="5" t="s">
        <v>484</v>
      </c>
      <c r="C297" s="5">
        <v>91937</v>
      </c>
      <c r="D297" s="43" t="s">
        <v>60</v>
      </c>
      <c r="E297" s="30" t="s">
        <v>608</v>
      </c>
      <c r="F297" s="61" t="s">
        <v>3</v>
      </c>
      <c r="G297" s="22">
        <v>131</v>
      </c>
      <c r="H297" s="95">
        <v>7.62</v>
      </c>
      <c r="I297" s="117">
        <f t="shared" si="69"/>
        <v>9.5135699999999996</v>
      </c>
      <c r="J297" s="213">
        <f t="shared" si="70"/>
        <v>1246.2776699999999</v>
      </c>
      <c r="K297" s="227">
        <v>0</v>
      </c>
      <c r="L297" s="219">
        <f t="shared" si="77"/>
        <v>0</v>
      </c>
      <c r="M297" s="238">
        <f t="shared" si="73"/>
        <v>0</v>
      </c>
      <c r="N297" s="222">
        <f t="shared" si="74"/>
        <v>131</v>
      </c>
      <c r="O297" s="219">
        <f t="shared" si="75"/>
        <v>1246.2776699999999</v>
      </c>
      <c r="P297" s="235">
        <f t="shared" si="72"/>
        <v>100</v>
      </c>
      <c r="Q297" s="225">
        <f t="shared" si="76"/>
        <v>0</v>
      </c>
    </row>
    <row r="298" spans="2:17" s="23" customFormat="1" ht="19.5" customHeight="1">
      <c r="B298" s="5" t="s">
        <v>485</v>
      </c>
      <c r="C298" s="5" t="s">
        <v>264</v>
      </c>
      <c r="D298" s="43" t="s">
        <v>126</v>
      </c>
      <c r="E298" s="30" t="s">
        <v>609</v>
      </c>
      <c r="F298" s="61" t="s">
        <v>2</v>
      </c>
      <c r="G298" s="22">
        <v>2</v>
      </c>
      <c r="H298" s="95">
        <v>63.84</v>
      </c>
      <c r="I298" s="117">
        <f t="shared" si="69"/>
        <v>79.704239999999999</v>
      </c>
      <c r="J298" s="213">
        <f t="shared" si="70"/>
        <v>159.40848</v>
      </c>
      <c r="K298" s="227">
        <v>0</v>
      </c>
      <c r="L298" s="219">
        <f t="shared" si="77"/>
        <v>0</v>
      </c>
      <c r="M298" s="238">
        <f t="shared" si="73"/>
        <v>0</v>
      </c>
      <c r="N298" s="222">
        <f t="shared" si="74"/>
        <v>2</v>
      </c>
      <c r="O298" s="219">
        <f t="shared" si="75"/>
        <v>159.40848</v>
      </c>
      <c r="P298" s="235">
        <f t="shared" si="72"/>
        <v>100</v>
      </c>
      <c r="Q298" s="225">
        <f t="shared" si="76"/>
        <v>0</v>
      </c>
    </row>
    <row r="299" spans="2:17" s="23" customFormat="1" ht="19.5" customHeight="1">
      <c r="B299" s="109" t="s">
        <v>222</v>
      </c>
      <c r="C299" s="5"/>
      <c r="D299" s="43"/>
      <c r="E299" s="64" t="s">
        <v>150</v>
      </c>
      <c r="F299" s="61"/>
      <c r="G299" s="22">
        <v>0</v>
      </c>
      <c r="H299" s="95"/>
      <c r="I299" s="117"/>
      <c r="J299" s="213"/>
      <c r="K299" s="231"/>
      <c r="L299" s="219"/>
      <c r="M299" s="238"/>
      <c r="N299" s="222">
        <f t="shared" si="74"/>
        <v>0</v>
      </c>
      <c r="O299" s="219"/>
      <c r="P299" s="235"/>
      <c r="Q299" s="225">
        <f t="shared" si="76"/>
        <v>0</v>
      </c>
    </row>
    <row r="300" spans="2:17" s="23" customFormat="1" ht="38.25">
      <c r="B300" s="5" t="s">
        <v>486</v>
      </c>
      <c r="C300" s="5">
        <v>91924</v>
      </c>
      <c r="D300" s="43" t="s">
        <v>60</v>
      </c>
      <c r="E300" s="30" t="s">
        <v>519</v>
      </c>
      <c r="F300" s="61" t="s">
        <v>2</v>
      </c>
      <c r="G300" s="22">
        <v>1261.5</v>
      </c>
      <c r="H300" s="95">
        <v>1.73</v>
      </c>
      <c r="I300" s="117">
        <f t="shared" si="69"/>
        <v>2.1599050000000002</v>
      </c>
      <c r="J300" s="213">
        <f t="shared" si="70"/>
        <v>2724.7201575000004</v>
      </c>
      <c r="K300" s="227">
        <v>0</v>
      </c>
      <c r="L300" s="219">
        <f t="shared" si="77"/>
        <v>0</v>
      </c>
      <c r="M300" s="238">
        <f t="shared" si="73"/>
        <v>0</v>
      </c>
      <c r="N300" s="222">
        <f t="shared" si="74"/>
        <v>1261.5</v>
      </c>
      <c r="O300" s="219">
        <f t="shared" si="75"/>
        <v>2724.7201575000004</v>
      </c>
      <c r="P300" s="235">
        <f t="shared" si="72"/>
        <v>100</v>
      </c>
      <c r="Q300" s="225">
        <f t="shared" si="76"/>
        <v>0</v>
      </c>
    </row>
    <row r="301" spans="2:17" s="23" customFormat="1" ht="38.25">
      <c r="B301" s="5" t="s">
        <v>487</v>
      </c>
      <c r="C301" s="5">
        <v>91926</v>
      </c>
      <c r="D301" s="43" t="s">
        <v>60</v>
      </c>
      <c r="E301" s="30" t="s">
        <v>520</v>
      </c>
      <c r="F301" s="61" t="s">
        <v>2</v>
      </c>
      <c r="G301" s="22">
        <v>1957.3</v>
      </c>
      <c r="H301" s="95">
        <v>2.4900000000000002</v>
      </c>
      <c r="I301" s="117">
        <f t="shared" si="69"/>
        <v>3.108765</v>
      </c>
      <c r="J301" s="213">
        <f t="shared" si="70"/>
        <v>6084.7857345000002</v>
      </c>
      <c r="K301" s="227">
        <v>0</v>
      </c>
      <c r="L301" s="219">
        <f t="shared" si="77"/>
        <v>0</v>
      </c>
      <c r="M301" s="238">
        <f t="shared" si="73"/>
        <v>0</v>
      </c>
      <c r="N301" s="222">
        <f t="shared" si="74"/>
        <v>1957.3</v>
      </c>
      <c r="O301" s="219">
        <f t="shared" si="75"/>
        <v>6084.7857345000002</v>
      </c>
      <c r="P301" s="235">
        <f t="shared" si="72"/>
        <v>100</v>
      </c>
      <c r="Q301" s="225">
        <f t="shared" si="76"/>
        <v>0</v>
      </c>
    </row>
    <row r="302" spans="2:17" s="23" customFormat="1" ht="38.25">
      <c r="B302" s="5" t="s">
        <v>488</v>
      </c>
      <c r="C302" s="5">
        <v>91928</v>
      </c>
      <c r="D302" s="43" t="s">
        <v>60</v>
      </c>
      <c r="E302" s="30" t="s">
        <v>521</v>
      </c>
      <c r="F302" s="61" t="s">
        <v>2</v>
      </c>
      <c r="G302" s="22">
        <v>278.7</v>
      </c>
      <c r="H302" s="95">
        <v>3.96</v>
      </c>
      <c r="I302" s="117">
        <f t="shared" si="69"/>
        <v>4.9440600000000003</v>
      </c>
      <c r="J302" s="213">
        <f t="shared" si="70"/>
        <v>1377.9095220000002</v>
      </c>
      <c r="K302" s="227">
        <v>0</v>
      </c>
      <c r="L302" s="219">
        <f t="shared" si="77"/>
        <v>0</v>
      </c>
      <c r="M302" s="238">
        <f t="shared" si="73"/>
        <v>0</v>
      </c>
      <c r="N302" s="222">
        <f t="shared" si="74"/>
        <v>278.7</v>
      </c>
      <c r="O302" s="219">
        <f t="shared" si="75"/>
        <v>1377.9095220000002</v>
      </c>
      <c r="P302" s="235">
        <f t="shared" si="72"/>
        <v>100</v>
      </c>
      <c r="Q302" s="225">
        <f t="shared" si="76"/>
        <v>0</v>
      </c>
    </row>
    <row r="303" spans="2:17" s="23" customFormat="1" ht="38.25">
      <c r="B303" s="5" t="s">
        <v>489</v>
      </c>
      <c r="C303" s="5">
        <v>91930</v>
      </c>
      <c r="D303" s="43" t="s">
        <v>60</v>
      </c>
      <c r="E303" s="30" t="s">
        <v>628</v>
      </c>
      <c r="F303" s="61" t="s">
        <v>2</v>
      </c>
      <c r="G303" s="22">
        <v>113.6</v>
      </c>
      <c r="H303" s="95">
        <v>5.41</v>
      </c>
      <c r="I303" s="117">
        <f t="shared" si="69"/>
        <v>6.7543850000000001</v>
      </c>
      <c r="J303" s="213">
        <f t="shared" si="70"/>
        <v>767.298136</v>
      </c>
      <c r="K303" s="227">
        <v>0</v>
      </c>
      <c r="L303" s="219">
        <f t="shared" si="77"/>
        <v>0</v>
      </c>
      <c r="M303" s="238">
        <f t="shared" si="73"/>
        <v>0</v>
      </c>
      <c r="N303" s="222">
        <f t="shared" si="74"/>
        <v>113.6</v>
      </c>
      <c r="O303" s="219">
        <f t="shared" si="75"/>
        <v>767.298136</v>
      </c>
      <c r="P303" s="235">
        <f t="shared" si="72"/>
        <v>100</v>
      </c>
      <c r="Q303" s="225">
        <f t="shared" si="76"/>
        <v>0</v>
      </c>
    </row>
    <row r="304" spans="2:17" s="23" customFormat="1" ht="38.25">
      <c r="B304" s="5" t="s">
        <v>490</v>
      </c>
      <c r="C304" s="5">
        <v>92981</v>
      </c>
      <c r="D304" s="43" t="s">
        <v>60</v>
      </c>
      <c r="E304" s="30" t="s">
        <v>522</v>
      </c>
      <c r="F304" s="61" t="s">
        <v>2</v>
      </c>
      <c r="G304" s="22">
        <v>12.9</v>
      </c>
      <c r="H304" s="95">
        <v>33.619999999999997</v>
      </c>
      <c r="I304" s="117">
        <f t="shared" si="69"/>
        <v>41.97457</v>
      </c>
      <c r="J304" s="213">
        <f t="shared" si="70"/>
        <v>541.47195299999998</v>
      </c>
      <c r="K304" s="227">
        <v>0</v>
      </c>
      <c r="L304" s="219">
        <f t="shared" si="77"/>
        <v>0</v>
      </c>
      <c r="M304" s="238">
        <f t="shared" si="73"/>
        <v>0</v>
      </c>
      <c r="N304" s="222">
        <f t="shared" si="74"/>
        <v>12.9</v>
      </c>
      <c r="O304" s="219">
        <f t="shared" si="75"/>
        <v>541.47195299999998</v>
      </c>
      <c r="P304" s="235">
        <f t="shared" si="72"/>
        <v>100</v>
      </c>
      <c r="Q304" s="225">
        <f t="shared" si="76"/>
        <v>0</v>
      </c>
    </row>
    <row r="305" spans="2:17" s="23" customFormat="1" ht="38.25">
      <c r="B305" s="5" t="s">
        <v>491</v>
      </c>
      <c r="C305" s="5">
        <v>92983</v>
      </c>
      <c r="D305" s="43" t="s">
        <v>60</v>
      </c>
      <c r="E305" s="30" t="s">
        <v>629</v>
      </c>
      <c r="F305" s="61" t="s">
        <v>2</v>
      </c>
      <c r="G305" s="22">
        <v>51.6</v>
      </c>
      <c r="H305" s="95">
        <v>75.94</v>
      </c>
      <c r="I305" s="117">
        <f t="shared" si="69"/>
        <v>94.811089999999993</v>
      </c>
      <c r="J305" s="213">
        <f t="shared" si="70"/>
        <v>4892.2522439999993</v>
      </c>
      <c r="K305" s="227">
        <v>0</v>
      </c>
      <c r="L305" s="219">
        <f t="shared" si="77"/>
        <v>0</v>
      </c>
      <c r="M305" s="238">
        <f t="shared" si="73"/>
        <v>0</v>
      </c>
      <c r="N305" s="222">
        <f t="shared" si="74"/>
        <v>51.6</v>
      </c>
      <c r="O305" s="219">
        <f t="shared" si="75"/>
        <v>4892.2522439999993</v>
      </c>
      <c r="P305" s="235">
        <f t="shared" si="72"/>
        <v>100</v>
      </c>
      <c r="Q305" s="225">
        <f t="shared" si="76"/>
        <v>0</v>
      </c>
    </row>
    <row r="306" spans="2:17" s="23" customFormat="1" ht="19.5" customHeight="1">
      <c r="B306" s="5" t="s">
        <v>492</v>
      </c>
      <c r="C306" s="5" t="s">
        <v>247</v>
      </c>
      <c r="D306" s="43" t="s">
        <v>60</v>
      </c>
      <c r="E306" s="30" t="s">
        <v>383</v>
      </c>
      <c r="F306" s="61" t="s">
        <v>2</v>
      </c>
      <c r="G306" s="22">
        <v>52.6</v>
      </c>
      <c r="H306" s="95">
        <v>1.35</v>
      </c>
      <c r="I306" s="117">
        <f t="shared" si="69"/>
        <v>1.6854750000000001</v>
      </c>
      <c r="J306" s="213">
        <f t="shared" si="70"/>
        <v>88.655985000000001</v>
      </c>
      <c r="K306" s="227">
        <v>0</v>
      </c>
      <c r="L306" s="219">
        <f t="shared" si="77"/>
        <v>0</v>
      </c>
      <c r="M306" s="238">
        <f t="shared" si="73"/>
        <v>0</v>
      </c>
      <c r="N306" s="222">
        <f t="shared" si="74"/>
        <v>52.6</v>
      </c>
      <c r="O306" s="219">
        <f t="shared" si="75"/>
        <v>88.655985000000001</v>
      </c>
      <c r="P306" s="235">
        <f t="shared" si="72"/>
        <v>100</v>
      </c>
      <c r="Q306" s="225">
        <f t="shared" si="76"/>
        <v>0</v>
      </c>
    </row>
    <row r="307" spans="2:17" s="23" customFormat="1" ht="19.5" customHeight="1">
      <c r="B307" s="5" t="s">
        <v>493</v>
      </c>
      <c r="C307" s="5" t="s">
        <v>269</v>
      </c>
      <c r="D307" s="43" t="s">
        <v>126</v>
      </c>
      <c r="E307" s="30" t="s">
        <v>384</v>
      </c>
      <c r="F307" s="61" t="s">
        <v>2</v>
      </c>
      <c r="G307" s="22">
        <v>53.6</v>
      </c>
      <c r="H307" s="95">
        <v>6.28</v>
      </c>
      <c r="I307" s="117">
        <f t="shared" si="69"/>
        <v>7.8405800000000001</v>
      </c>
      <c r="J307" s="213">
        <f t="shared" si="70"/>
        <v>420.255088</v>
      </c>
      <c r="K307" s="227">
        <v>0</v>
      </c>
      <c r="L307" s="219">
        <f t="shared" si="77"/>
        <v>0</v>
      </c>
      <c r="M307" s="238">
        <f t="shared" si="73"/>
        <v>0</v>
      </c>
      <c r="N307" s="222">
        <f t="shared" si="74"/>
        <v>53.6</v>
      </c>
      <c r="O307" s="219">
        <f t="shared" si="75"/>
        <v>420.255088</v>
      </c>
      <c r="P307" s="235">
        <f t="shared" si="72"/>
        <v>100</v>
      </c>
      <c r="Q307" s="225">
        <f t="shared" si="76"/>
        <v>0</v>
      </c>
    </row>
    <row r="308" spans="2:17" s="23" customFormat="1" ht="19.5" customHeight="1">
      <c r="B308" s="109" t="s">
        <v>223</v>
      </c>
      <c r="C308" s="5"/>
      <c r="D308" s="43"/>
      <c r="E308" s="64" t="s">
        <v>151</v>
      </c>
      <c r="F308" s="61"/>
      <c r="G308" s="22">
        <v>0</v>
      </c>
      <c r="H308" s="95"/>
      <c r="I308" s="117"/>
      <c r="J308" s="213"/>
      <c r="K308" s="227"/>
      <c r="L308" s="219"/>
      <c r="M308" s="238"/>
      <c r="N308" s="222"/>
      <c r="O308" s="219"/>
      <c r="P308" s="235"/>
      <c r="Q308" s="225">
        <f t="shared" si="76"/>
        <v>0</v>
      </c>
    </row>
    <row r="309" spans="2:17" s="23" customFormat="1" ht="19.5" customHeight="1">
      <c r="B309" s="5" t="s">
        <v>494</v>
      </c>
      <c r="C309" s="5">
        <v>92000</v>
      </c>
      <c r="D309" s="43" t="s">
        <v>60</v>
      </c>
      <c r="E309" s="30" t="s">
        <v>359</v>
      </c>
      <c r="F309" s="61" t="s">
        <v>3</v>
      </c>
      <c r="G309" s="22">
        <v>56</v>
      </c>
      <c r="H309" s="95">
        <v>20.239999999999998</v>
      </c>
      <c r="I309" s="117">
        <f t="shared" si="69"/>
        <v>25.269639999999999</v>
      </c>
      <c r="J309" s="213">
        <f t="shared" si="70"/>
        <v>1415.0998399999999</v>
      </c>
      <c r="K309" s="227">
        <v>0</v>
      </c>
      <c r="L309" s="219">
        <f t="shared" si="77"/>
        <v>0</v>
      </c>
      <c r="M309" s="238">
        <f t="shared" si="73"/>
        <v>0</v>
      </c>
      <c r="N309" s="222">
        <f t="shared" si="74"/>
        <v>56</v>
      </c>
      <c r="O309" s="219">
        <f t="shared" si="75"/>
        <v>1415.0998399999999</v>
      </c>
      <c r="P309" s="235">
        <f t="shared" si="72"/>
        <v>100</v>
      </c>
      <c r="Q309" s="225">
        <f t="shared" si="76"/>
        <v>0</v>
      </c>
    </row>
    <row r="310" spans="2:17" s="23" customFormat="1" ht="19.5" customHeight="1">
      <c r="B310" s="5" t="s">
        <v>495</v>
      </c>
      <c r="C310" s="5">
        <v>92001</v>
      </c>
      <c r="D310" s="43" t="s">
        <v>60</v>
      </c>
      <c r="E310" s="30" t="s">
        <v>360</v>
      </c>
      <c r="F310" s="61" t="s">
        <v>3</v>
      </c>
      <c r="G310" s="22">
        <v>2</v>
      </c>
      <c r="H310" s="95">
        <v>22.02</v>
      </c>
      <c r="I310" s="117">
        <f t="shared" si="69"/>
        <v>27.491969999999998</v>
      </c>
      <c r="J310" s="213">
        <f t="shared" si="70"/>
        <v>54.983939999999997</v>
      </c>
      <c r="K310" s="227">
        <v>0</v>
      </c>
      <c r="L310" s="219">
        <f t="shared" si="77"/>
        <v>0</v>
      </c>
      <c r="M310" s="238">
        <f t="shared" si="73"/>
        <v>0</v>
      </c>
      <c r="N310" s="222">
        <f t="shared" si="74"/>
        <v>2</v>
      </c>
      <c r="O310" s="219">
        <f t="shared" si="75"/>
        <v>54.983939999999997</v>
      </c>
      <c r="P310" s="235">
        <f t="shared" si="72"/>
        <v>100</v>
      </c>
      <c r="Q310" s="225">
        <f t="shared" si="76"/>
        <v>0</v>
      </c>
    </row>
    <row r="311" spans="2:17" s="23" customFormat="1" ht="19.5" customHeight="1">
      <c r="B311" s="5" t="s">
        <v>496</v>
      </c>
      <c r="C311" s="5">
        <v>91953</v>
      </c>
      <c r="D311" s="43" t="s">
        <v>60</v>
      </c>
      <c r="E311" s="30" t="s">
        <v>152</v>
      </c>
      <c r="F311" s="61" t="s">
        <v>3</v>
      </c>
      <c r="G311" s="22">
        <v>7</v>
      </c>
      <c r="H311" s="95">
        <v>19.13</v>
      </c>
      <c r="I311" s="117">
        <f t="shared" si="69"/>
        <v>23.883804999999999</v>
      </c>
      <c r="J311" s="213">
        <f t="shared" si="70"/>
        <v>167.186635</v>
      </c>
      <c r="K311" s="227">
        <v>0</v>
      </c>
      <c r="L311" s="219">
        <f t="shared" si="77"/>
        <v>0</v>
      </c>
      <c r="M311" s="238">
        <f t="shared" si="73"/>
        <v>0</v>
      </c>
      <c r="N311" s="222">
        <f t="shared" si="74"/>
        <v>7</v>
      </c>
      <c r="O311" s="219">
        <f t="shared" si="75"/>
        <v>167.186635</v>
      </c>
      <c r="P311" s="235">
        <f t="shared" si="72"/>
        <v>100</v>
      </c>
      <c r="Q311" s="225">
        <f t="shared" si="76"/>
        <v>0</v>
      </c>
    </row>
    <row r="312" spans="2:17" s="23" customFormat="1" ht="19.5" customHeight="1">
      <c r="B312" s="5" t="s">
        <v>497</v>
      </c>
      <c r="C312" s="5">
        <v>91959</v>
      </c>
      <c r="D312" s="43" t="s">
        <v>60</v>
      </c>
      <c r="E312" s="30" t="s">
        <v>358</v>
      </c>
      <c r="F312" s="61" t="s">
        <v>3</v>
      </c>
      <c r="G312" s="22">
        <v>1</v>
      </c>
      <c r="H312" s="95">
        <v>30.31</v>
      </c>
      <c r="I312" s="117">
        <f t="shared" si="69"/>
        <v>37.842034999999996</v>
      </c>
      <c r="J312" s="213">
        <f t="shared" si="70"/>
        <v>37.842034999999996</v>
      </c>
      <c r="K312" s="227">
        <v>0</v>
      </c>
      <c r="L312" s="219">
        <f t="shared" si="77"/>
        <v>0</v>
      </c>
      <c r="M312" s="238">
        <f t="shared" si="73"/>
        <v>0</v>
      </c>
      <c r="N312" s="222">
        <f t="shared" si="74"/>
        <v>1</v>
      </c>
      <c r="O312" s="219">
        <f t="shared" si="75"/>
        <v>37.842034999999996</v>
      </c>
      <c r="P312" s="235">
        <f t="shared" si="72"/>
        <v>100</v>
      </c>
      <c r="Q312" s="225">
        <f t="shared" si="76"/>
        <v>0</v>
      </c>
    </row>
    <row r="313" spans="2:17" s="23" customFormat="1" ht="19.5" customHeight="1">
      <c r="B313" s="5" t="s">
        <v>498</v>
      </c>
      <c r="C313" s="5">
        <v>91967</v>
      </c>
      <c r="D313" s="43" t="s">
        <v>60</v>
      </c>
      <c r="E313" s="30" t="s">
        <v>153</v>
      </c>
      <c r="F313" s="61" t="s">
        <v>3</v>
      </c>
      <c r="G313" s="22">
        <v>9</v>
      </c>
      <c r="H313" s="95">
        <v>41.49</v>
      </c>
      <c r="I313" s="117">
        <f t="shared" si="69"/>
        <v>51.800265000000003</v>
      </c>
      <c r="J313" s="213">
        <f t="shared" si="70"/>
        <v>466.20238500000005</v>
      </c>
      <c r="K313" s="227">
        <v>0</v>
      </c>
      <c r="L313" s="219">
        <f t="shared" si="77"/>
        <v>0</v>
      </c>
      <c r="M313" s="238">
        <f t="shared" si="73"/>
        <v>0</v>
      </c>
      <c r="N313" s="222">
        <f t="shared" si="74"/>
        <v>9</v>
      </c>
      <c r="O313" s="219">
        <f t="shared" si="75"/>
        <v>466.20238500000005</v>
      </c>
      <c r="P313" s="235">
        <f t="shared" si="72"/>
        <v>100</v>
      </c>
      <c r="Q313" s="225">
        <f t="shared" si="76"/>
        <v>0</v>
      </c>
    </row>
    <row r="314" spans="2:17" s="23" customFormat="1" ht="18.75" customHeight="1">
      <c r="B314" s="5" t="s">
        <v>499</v>
      </c>
      <c r="C314" s="5">
        <v>92023</v>
      </c>
      <c r="D314" s="43" t="s">
        <v>60</v>
      </c>
      <c r="E314" s="30" t="s">
        <v>373</v>
      </c>
      <c r="F314" s="61" t="s">
        <v>3</v>
      </c>
      <c r="G314" s="22">
        <v>3</v>
      </c>
      <c r="H314" s="95">
        <v>33.85</v>
      </c>
      <c r="I314" s="117">
        <f t="shared" si="69"/>
        <v>42.261724999999998</v>
      </c>
      <c r="J314" s="213">
        <f t="shared" si="70"/>
        <v>126.785175</v>
      </c>
      <c r="K314" s="227">
        <v>0</v>
      </c>
      <c r="L314" s="219">
        <f t="shared" si="77"/>
        <v>0</v>
      </c>
      <c r="M314" s="238">
        <f t="shared" si="73"/>
        <v>0</v>
      </c>
      <c r="N314" s="222">
        <f t="shared" si="74"/>
        <v>3</v>
      </c>
      <c r="O314" s="219">
        <f t="shared" si="75"/>
        <v>126.785175</v>
      </c>
      <c r="P314" s="235">
        <f t="shared" si="72"/>
        <v>100</v>
      </c>
      <c r="Q314" s="225">
        <f t="shared" si="76"/>
        <v>0</v>
      </c>
    </row>
    <row r="315" spans="2:17" s="23" customFormat="1" ht="19.5" customHeight="1">
      <c r="B315" s="5" t="s">
        <v>500</v>
      </c>
      <c r="C315" s="5" t="s">
        <v>271</v>
      </c>
      <c r="D315" s="43" t="s">
        <v>126</v>
      </c>
      <c r="E315" s="30" t="s">
        <v>372</v>
      </c>
      <c r="F315" s="61" t="s">
        <v>3</v>
      </c>
      <c r="G315" s="22">
        <v>7</v>
      </c>
      <c r="H315" s="95">
        <v>10.89</v>
      </c>
      <c r="I315" s="117">
        <f t="shared" si="69"/>
        <v>13.596165000000001</v>
      </c>
      <c r="J315" s="213">
        <f t="shared" si="70"/>
        <v>95.173155000000008</v>
      </c>
      <c r="K315" s="227">
        <v>0</v>
      </c>
      <c r="L315" s="219">
        <f t="shared" si="77"/>
        <v>0</v>
      </c>
      <c r="M315" s="238">
        <f t="shared" si="73"/>
        <v>0</v>
      </c>
      <c r="N315" s="222">
        <f t="shared" si="74"/>
        <v>7</v>
      </c>
      <c r="O315" s="219">
        <f t="shared" si="75"/>
        <v>95.173155000000008</v>
      </c>
      <c r="P315" s="235">
        <f t="shared" si="72"/>
        <v>100</v>
      </c>
      <c r="Q315" s="225">
        <f t="shared" si="76"/>
        <v>0</v>
      </c>
    </row>
    <row r="316" spans="2:17" ht="19.5" customHeight="1">
      <c r="B316" s="5" t="s">
        <v>501</v>
      </c>
      <c r="C316" s="5">
        <v>97586</v>
      </c>
      <c r="D316" s="43" t="s">
        <v>60</v>
      </c>
      <c r="E316" s="30" t="s">
        <v>278</v>
      </c>
      <c r="F316" s="31" t="s">
        <v>3</v>
      </c>
      <c r="G316" s="22">
        <v>60</v>
      </c>
      <c r="H316" s="95">
        <v>76.930000000000007</v>
      </c>
      <c r="I316" s="117">
        <f t="shared" si="69"/>
        <v>96.047105000000016</v>
      </c>
      <c r="J316" s="213">
        <f t="shared" si="70"/>
        <v>5762.8263000000006</v>
      </c>
      <c r="K316" s="224">
        <v>0</v>
      </c>
      <c r="L316" s="219">
        <f t="shared" si="77"/>
        <v>0</v>
      </c>
      <c r="M316" s="238">
        <f t="shared" si="73"/>
        <v>0</v>
      </c>
      <c r="N316" s="222">
        <f t="shared" si="74"/>
        <v>60</v>
      </c>
      <c r="O316" s="219">
        <f t="shared" si="75"/>
        <v>5762.8263000000006</v>
      </c>
      <c r="P316" s="235">
        <f t="shared" si="72"/>
        <v>100</v>
      </c>
      <c r="Q316" s="225">
        <f t="shared" si="76"/>
        <v>0</v>
      </c>
    </row>
    <row r="317" spans="2:17" ht="19.5" customHeight="1">
      <c r="B317" s="5" t="s">
        <v>533</v>
      </c>
      <c r="C317" s="5">
        <v>97585</v>
      </c>
      <c r="D317" s="43" t="s">
        <v>60</v>
      </c>
      <c r="E317" s="30" t="s">
        <v>361</v>
      </c>
      <c r="F317" s="31" t="s">
        <v>3</v>
      </c>
      <c r="G317" s="22">
        <v>3</v>
      </c>
      <c r="H317" s="95">
        <v>57.86</v>
      </c>
      <c r="I317" s="117">
        <f t="shared" si="69"/>
        <v>72.238209999999995</v>
      </c>
      <c r="J317" s="213">
        <f t="shared" si="70"/>
        <v>216.71463</v>
      </c>
      <c r="K317" s="224">
        <v>0</v>
      </c>
      <c r="L317" s="219">
        <f t="shared" si="77"/>
        <v>0</v>
      </c>
      <c r="M317" s="238">
        <f t="shared" si="73"/>
        <v>0</v>
      </c>
      <c r="N317" s="222">
        <f t="shared" si="74"/>
        <v>3</v>
      </c>
      <c r="O317" s="219">
        <f t="shared" si="75"/>
        <v>216.71463</v>
      </c>
      <c r="P317" s="235">
        <f t="shared" si="72"/>
        <v>100</v>
      </c>
      <c r="Q317" s="225">
        <f t="shared" si="76"/>
        <v>0</v>
      </c>
    </row>
    <row r="318" spans="2:17" ht="25.5">
      <c r="B318" s="5" t="s">
        <v>534</v>
      </c>
      <c r="C318" s="5" t="s">
        <v>272</v>
      </c>
      <c r="D318" s="43" t="s">
        <v>126</v>
      </c>
      <c r="E318" s="75" t="s">
        <v>374</v>
      </c>
      <c r="F318" s="31" t="s">
        <v>3</v>
      </c>
      <c r="G318" s="22">
        <v>13</v>
      </c>
      <c r="H318" s="95">
        <v>39.42</v>
      </c>
      <c r="I318" s="117">
        <f t="shared" si="69"/>
        <v>49.215870000000002</v>
      </c>
      <c r="J318" s="213">
        <f t="shared" si="70"/>
        <v>639.80631000000005</v>
      </c>
      <c r="K318" s="224">
        <v>0</v>
      </c>
      <c r="L318" s="219">
        <f t="shared" si="77"/>
        <v>0</v>
      </c>
      <c r="M318" s="238">
        <f t="shared" si="73"/>
        <v>0</v>
      </c>
      <c r="N318" s="222">
        <f t="shared" si="74"/>
        <v>13</v>
      </c>
      <c r="O318" s="219">
        <f t="shared" si="75"/>
        <v>639.80631000000005</v>
      </c>
      <c r="P318" s="235">
        <f t="shared" si="72"/>
        <v>100</v>
      </c>
      <c r="Q318" s="225">
        <f t="shared" si="76"/>
        <v>0</v>
      </c>
    </row>
    <row r="319" spans="2:17" ht="19.5" customHeight="1">
      <c r="B319" s="5" t="s">
        <v>535</v>
      </c>
      <c r="C319" s="5">
        <v>72337</v>
      </c>
      <c r="D319" s="43" t="s">
        <v>60</v>
      </c>
      <c r="E319" s="26" t="s">
        <v>274</v>
      </c>
      <c r="F319" s="27" t="s">
        <v>3</v>
      </c>
      <c r="G319" s="22">
        <v>10</v>
      </c>
      <c r="H319" s="95">
        <v>21.84</v>
      </c>
      <c r="I319" s="117">
        <f t="shared" si="69"/>
        <v>27.267240000000001</v>
      </c>
      <c r="J319" s="213">
        <f t="shared" si="70"/>
        <v>272.67240000000004</v>
      </c>
      <c r="K319" s="224">
        <v>0</v>
      </c>
      <c r="L319" s="219">
        <f t="shared" si="77"/>
        <v>0</v>
      </c>
      <c r="M319" s="238">
        <f t="shared" si="73"/>
        <v>0</v>
      </c>
      <c r="N319" s="222">
        <f t="shared" si="74"/>
        <v>10</v>
      </c>
      <c r="O319" s="219">
        <f t="shared" si="75"/>
        <v>272.67240000000004</v>
      </c>
      <c r="P319" s="235">
        <f t="shared" si="72"/>
        <v>100</v>
      </c>
      <c r="Q319" s="225">
        <f t="shared" si="76"/>
        <v>0</v>
      </c>
    </row>
    <row r="320" spans="2:17" ht="19.5" customHeight="1">
      <c r="B320" s="101"/>
      <c r="C320" s="102"/>
      <c r="D320" s="102"/>
      <c r="E320" s="102"/>
      <c r="F320" s="102"/>
      <c r="G320" s="102"/>
      <c r="H320" s="103" t="s">
        <v>396</v>
      </c>
      <c r="I320" s="110"/>
      <c r="J320" s="214">
        <f>SUM(J265:J319)</f>
        <v>47985.804102500006</v>
      </c>
      <c r="K320" s="224"/>
      <c r="L320" s="219"/>
      <c r="M320" s="238"/>
      <c r="N320" s="222"/>
      <c r="O320" s="219"/>
      <c r="P320" s="235"/>
      <c r="Q320" s="225"/>
    </row>
    <row r="321" spans="2:17" ht="19.5" customHeight="1">
      <c r="B321" s="35"/>
      <c r="C321" s="35"/>
      <c r="D321" s="35"/>
      <c r="E321" s="35"/>
      <c r="F321" s="35"/>
      <c r="G321" s="112"/>
      <c r="H321" s="112"/>
      <c r="I321" s="112"/>
      <c r="J321" s="113"/>
      <c r="K321" s="217"/>
      <c r="L321" s="258"/>
      <c r="M321" s="259"/>
      <c r="N321" s="260"/>
      <c r="O321" s="258"/>
      <c r="P321" s="261"/>
      <c r="Q321" s="225">
        <f t="shared" si="76"/>
        <v>0</v>
      </c>
    </row>
    <row r="322" spans="2:17" ht="19.5" customHeight="1">
      <c r="B322" s="56" t="s">
        <v>536</v>
      </c>
      <c r="C322" s="44"/>
      <c r="D322" s="44"/>
      <c r="E322" s="45" t="s">
        <v>103</v>
      </c>
      <c r="F322" s="45"/>
      <c r="G322" s="83"/>
      <c r="H322" s="83"/>
      <c r="I322" s="46"/>
      <c r="J322" s="212">
        <f>J332</f>
        <v>39967.578782999997</v>
      </c>
      <c r="K322" s="244"/>
      <c r="L322" s="245">
        <f t="shared" ref="L322" si="78">SUM(L323:L331)</f>
        <v>18177.473324999999</v>
      </c>
      <c r="M322" s="246"/>
      <c r="N322" s="247"/>
      <c r="O322" s="245">
        <f>SUM(O323:O331)</f>
        <v>21790.105457999998</v>
      </c>
      <c r="P322" s="248"/>
      <c r="Q322" s="225">
        <f t="shared" si="76"/>
        <v>0</v>
      </c>
    </row>
    <row r="323" spans="2:17" ht="19.5" customHeight="1">
      <c r="B323" s="5" t="s">
        <v>208</v>
      </c>
      <c r="C323" s="5">
        <v>68070</v>
      </c>
      <c r="D323" s="43" t="s">
        <v>60</v>
      </c>
      <c r="E323" s="59" t="s">
        <v>357</v>
      </c>
      <c r="F323" s="66" t="s">
        <v>2</v>
      </c>
      <c r="G323" s="22">
        <v>3</v>
      </c>
      <c r="H323" s="95">
        <v>45</v>
      </c>
      <c r="I323" s="205">
        <f>H323+H323*$J$7</f>
        <v>56.182499999999997</v>
      </c>
      <c r="J323" s="213">
        <f>I323*G323</f>
        <v>168.54749999999999</v>
      </c>
      <c r="K323" s="224">
        <v>0</v>
      </c>
      <c r="L323" s="219">
        <f t="shared" si="77"/>
        <v>0</v>
      </c>
      <c r="M323" s="238">
        <f t="shared" si="73"/>
        <v>0</v>
      </c>
      <c r="N323" s="222">
        <f t="shared" si="74"/>
        <v>3</v>
      </c>
      <c r="O323" s="219">
        <f t="shared" si="75"/>
        <v>168.54749999999999</v>
      </c>
      <c r="P323" s="235">
        <f t="shared" si="72"/>
        <v>100</v>
      </c>
      <c r="Q323" s="225">
        <f t="shared" si="76"/>
        <v>0</v>
      </c>
    </row>
    <row r="324" spans="2:17" ht="19.5" customHeight="1">
      <c r="B324" s="5" t="s">
        <v>228</v>
      </c>
      <c r="C324" s="206" t="s">
        <v>658</v>
      </c>
      <c r="D324" s="202" t="s">
        <v>126</v>
      </c>
      <c r="E324" s="59" t="s">
        <v>283</v>
      </c>
      <c r="F324" s="66" t="s">
        <v>2</v>
      </c>
      <c r="G324" s="22">
        <v>26</v>
      </c>
      <c r="H324" s="95">
        <v>8.4</v>
      </c>
      <c r="I324" s="205">
        <f t="shared" ref="I324:I331" si="79">H324+H324*$J$7</f>
        <v>10.487400000000001</v>
      </c>
      <c r="J324" s="213">
        <f t="shared" ref="J324:J331" si="80">I324*G324</f>
        <v>272.67240000000004</v>
      </c>
      <c r="K324" s="224">
        <v>26</v>
      </c>
      <c r="L324" s="219">
        <f t="shared" si="77"/>
        <v>272.67240000000004</v>
      </c>
      <c r="M324" s="238">
        <f t="shared" si="73"/>
        <v>100</v>
      </c>
      <c r="N324" s="222">
        <f t="shared" si="74"/>
        <v>0</v>
      </c>
      <c r="O324" s="219">
        <f t="shared" si="75"/>
        <v>0</v>
      </c>
      <c r="P324" s="235">
        <f t="shared" si="72"/>
        <v>0</v>
      </c>
      <c r="Q324" s="225">
        <f t="shared" si="76"/>
        <v>0</v>
      </c>
    </row>
    <row r="325" spans="2:17" ht="19.5" customHeight="1">
      <c r="B325" s="5" t="s">
        <v>229</v>
      </c>
      <c r="C325" s="5" t="s">
        <v>241</v>
      </c>
      <c r="D325" s="43" t="s">
        <v>60</v>
      </c>
      <c r="E325" s="59" t="s">
        <v>595</v>
      </c>
      <c r="F325" s="71" t="s">
        <v>3</v>
      </c>
      <c r="G325" s="22">
        <v>26</v>
      </c>
      <c r="H325" s="95">
        <v>30.3</v>
      </c>
      <c r="I325" s="205">
        <f t="shared" si="79"/>
        <v>37.829549999999998</v>
      </c>
      <c r="J325" s="213">
        <f t="shared" si="80"/>
        <v>983.56829999999991</v>
      </c>
      <c r="K325" s="224">
        <v>26</v>
      </c>
      <c r="L325" s="219">
        <f t="shared" si="77"/>
        <v>983.56829999999991</v>
      </c>
      <c r="M325" s="238">
        <f t="shared" si="73"/>
        <v>100</v>
      </c>
      <c r="N325" s="222">
        <f t="shared" si="74"/>
        <v>0</v>
      </c>
      <c r="O325" s="219">
        <f t="shared" si="75"/>
        <v>0</v>
      </c>
      <c r="P325" s="235">
        <f t="shared" si="72"/>
        <v>0</v>
      </c>
      <c r="Q325" s="225">
        <f t="shared" si="76"/>
        <v>0</v>
      </c>
    </row>
    <row r="326" spans="2:17" ht="25.5">
      <c r="B326" s="5" t="s">
        <v>263</v>
      </c>
      <c r="C326" s="5"/>
      <c r="D326" s="43" t="s">
        <v>596</v>
      </c>
      <c r="E326" s="30" t="s">
        <v>284</v>
      </c>
      <c r="F326" s="71" t="s">
        <v>3</v>
      </c>
      <c r="G326" s="22">
        <v>1</v>
      </c>
      <c r="H326" s="95">
        <v>165</v>
      </c>
      <c r="I326" s="205">
        <f t="shared" si="79"/>
        <v>206.0025</v>
      </c>
      <c r="J326" s="213">
        <f t="shared" si="80"/>
        <v>206.0025</v>
      </c>
      <c r="K326" s="224">
        <v>0</v>
      </c>
      <c r="L326" s="219">
        <f t="shared" si="77"/>
        <v>0</v>
      </c>
      <c r="M326" s="238">
        <f t="shared" si="73"/>
        <v>0</v>
      </c>
      <c r="N326" s="222">
        <f t="shared" si="74"/>
        <v>1</v>
      </c>
      <c r="O326" s="219">
        <f t="shared" si="75"/>
        <v>206.0025</v>
      </c>
      <c r="P326" s="235">
        <f t="shared" si="72"/>
        <v>100</v>
      </c>
      <c r="Q326" s="225">
        <f t="shared" si="76"/>
        <v>0</v>
      </c>
    </row>
    <row r="327" spans="2:17" ht="19.5" customHeight="1">
      <c r="B327" s="5" t="s">
        <v>266</v>
      </c>
      <c r="C327" s="5">
        <v>96985</v>
      </c>
      <c r="D327" s="202" t="s">
        <v>650</v>
      </c>
      <c r="E327" s="65" t="s">
        <v>285</v>
      </c>
      <c r="F327" s="71" t="s">
        <v>3</v>
      </c>
      <c r="G327" s="22">
        <v>26</v>
      </c>
      <c r="H327" s="95">
        <v>41.78</v>
      </c>
      <c r="I327" s="205">
        <f t="shared" si="79"/>
        <v>52.162329999999997</v>
      </c>
      <c r="J327" s="213">
        <f t="shared" si="80"/>
        <v>1356.2205799999999</v>
      </c>
      <c r="K327" s="224">
        <v>26</v>
      </c>
      <c r="L327" s="219">
        <f t="shared" si="77"/>
        <v>1356.2205799999999</v>
      </c>
      <c r="M327" s="238">
        <f t="shared" si="73"/>
        <v>100</v>
      </c>
      <c r="N327" s="222">
        <f t="shared" si="74"/>
        <v>0</v>
      </c>
      <c r="O327" s="219">
        <f t="shared" si="75"/>
        <v>0</v>
      </c>
      <c r="P327" s="235">
        <f t="shared" si="72"/>
        <v>0</v>
      </c>
      <c r="Q327" s="225">
        <f t="shared" si="76"/>
        <v>0</v>
      </c>
    </row>
    <row r="328" spans="2:17" ht="19.5" customHeight="1">
      <c r="B328" s="5" t="s">
        <v>267</v>
      </c>
      <c r="C328" s="5">
        <v>96973</v>
      </c>
      <c r="D328" s="202" t="s">
        <v>650</v>
      </c>
      <c r="E328" s="65" t="s">
        <v>286</v>
      </c>
      <c r="F328" s="66" t="s">
        <v>2</v>
      </c>
      <c r="G328" s="22">
        <v>430.8</v>
      </c>
      <c r="H328" s="95">
        <v>35.71</v>
      </c>
      <c r="I328" s="205">
        <f t="shared" si="79"/>
        <v>44.583934999999997</v>
      </c>
      <c r="J328" s="213">
        <f t="shared" si="80"/>
        <v>19206.759198</v>
      </c>
      <c r="K328" s="224">
        <v>210</v>
      </c>
      <c r="L328" s="219">
        <f t="shared" si="77"/>
        <v>9362.6263499999986</v>
      </c>
      <c r="M328" s="238">
        <f t="shared" si="73"/>
        <v>48.746518105849574</v>
      </c>
      <c r="N328" s="222">
        <f t="shared" si="74"/>
        <v>220.8</v>
      </c>
      <c r="O328" s="219">
        <f t="shared" si="75"/>
        <v>9844.1328479999993</v>
      </c>
      <c r="P328" s="235">
        <f t="shared" si="72"/>
        <v>51.253481894150411</v>
      </c>
      <c r="Q328" s="225">
        <f t="shared" si="76"/>
        <v>0</v>
      </c>
    </row>
    <row r="329" spans="2:17" ht="19.5" customHeight="1">
      <c r="B329" s="5" t="s">
        <v>268</v>
      </c>
      <c r="C329" s="5">
        <v>96974</v>
      </c>
      <c r="D329" s="202" t="s">
        <v>650</v>
      </c>
      <c r="E329" s="65" t="s">
        <v>287</v>
      </c>
      <c r="F329" s="66" t="s">
        <v>2</v>
      </c>
      <c r="G329" s="22">
        <v>288</v>
      </c>
      <c r="H329" s="95">
        <v>45.49</v>
      </c>
      <c r="I329" s="205">
        <f t="shared" si="79"/>
        <v>56.794265000000003</v>
      </c>
      <c r="J329" s="213">
        <f t="shared" si="80"/>
        <v>16356.748320000001</v>
      </c>
      <c r="K329" s="224">
        <v>99</v>
      </c>
      <c r="L329" s="219">
        <f t="shared" si="77"/>
        <v>5622.632235</v>
      </c>
      <c r="M329" s="238">
        <f t="shared" si="73"/>
        <v>34.375</v>
      </c>
      <c r="N329" s="222">
        <f t="shared" si="74"/>
        <v>189</v>
      </c>
      <c r="O329" s="219">
        <f t="shared" si="75"/>
        <v>10734.116085</v>
      </c>
      <c r="P329" s="235">
        <f t="shared" si="72"/>
        <v>65.625</v>
      </c>
      <c r="Q329" s="225">
        <f t="shared" si="76"/>
        <v>0</v>
      </c>
    </row>
    <row r="330" spans="2:17" ht="25.5">
      <c r="B330" s="5" t="s">
        <v>270</v>
      </c>
      <c r="C330" s="5">
        <v>83370</v>
      </c>
      <c r="D330" s="43" t="s">
        <v>60</v>
      </c>
      <c r="E330" s="42" t="s">
        <v>288</v>
      </c>
      <c r="F330" s="71" t="s">
        <v>3</v>
      </c>
      <c r="G330" s="22">
        <v>5</v>
      </c>
      <c r="H330" s="95">
        <v>134.13</v>
      </c>
      <c r="I330" s="205">
        <f t="shared" si="79"/>
        <v>167.46130499999998</v>
      </c>
      <c r="J330" s="213">
        <f t="shared" si="80"/>
        <v>837.30652499999997</v>
      </c>
      <c r="K330" s="224">
        <v>0</v>
      </c>
      <c r="L330" s="219">
        <f t="shared" si="77"/>
        <v>0</v>
      </c>
      <c r="M330" s="238">
        <f t="shared" si="73"/>
        <v>0</v>
      </c>
      <c r="N330" s="222">
        <f t="shared" si="74"/>
        <v>5</v>
      </c>
      <c r="O330" s="219">
        <f t="shared" si="75"/>
        <v>837.30652499999997</v>
      </c>
      <c r="P330" s="235">
        <f t="shared" si="72"/>
        <v>100</v>
      </c>
      <c r="Q330" s="225">
        <f t="shared" si="76"/>
        <v>0</v>
      </c>
    </row>
    <row r="331" spans="2:17" ht="19.5" customHeight="1">
      <c r="B331" s="5" t="s">
        <v>502</v>
      </c>
      <c r="C331" s="5">
        <v>72263</v>
      </c>
      <c r="D331" s="43" t="s">
        <v>60</v>
      </c>
      <c r="E331" s="65" t="s">
        <v>289</v>
      </c>
      <c r="F331" s="71" t="s">
        <v>3</v>
      </c>
      <c r="G331" s="22">
        <v>26</v>
      </c>
      <c r="H331" s="95">
        <v>17.86</v>
      </c>
      <c r="I331" s="205">
        <f t="shared" si="79"/>
        <v>22.298209999999997</v>
      </c>
      <c r="J331" s="213">
        <f t="shared" si="80"/>
        <v>579.7534599999999</v>
      </c>
      <c r="K331" s="224">
        <v>26</v>
      </c>
      <c r="L331" s="219">
        <f t="shared" si="77"/>
        <v>579.7534599999999</v>
      </c>
      <c r="M331" s="238">
        <f t="shared" si="73"/>
        <v>100</v>
      </c>
      <c r="N331" s="222">
        <f t="shared" si="74"/>
        <v>0</v>
      </c>
      <c r="O331" s="219">
        <f t="shared" si="75"/>
        <v>0</v>
      </c>
      <c r="P331" s="235">
        <f t="shared" si="72"/>
        <v>0</v>
      </c>
      <c r="Q331" s="225">
        <f t="shared" si="76"/>
        <v>0</v>
      </c>
    </row>
    <row r="332" spans="2:17" ht="19.5" customHeight="1">
      <c r="B332" s="101"/>
      <c r="C332" s="102"/>
      <c r="D332" s="102"/>
      <c r="E332" s="102"/>
      <c r="F332" s="102"/>
      <c r="G332" s="102"/>
      <c r="H332" s="103" t="s">
        <v>396</v>
      </c>
      <c r="I332" s="110"/>
      <c r="J332" s="214">
        <f>SUM(J323:J331)</f>
        <v>39967.578782999997</v>
      </c>
      <c r="K332" s="224"/>
      <c r="L332" s="219"/>
      <c r="M332" s="238"/>
      <c r="N332" s="222">
        <f t="shared" si="74"/>
        <v>0</v>
      </c>
      <c r="O332" s="219"/>
      <c r="P332" s="235"/>
      <c r="Q332" s="225"/>
    </row>
    <row r="333" spans="2:17" ht="19.5" customHeight="1">
      <c r="B333" s="1"/>
      <c r="C333" s="1"/>
      <c r="D333" s="1"/>
      <c r="E333" s="86"/>
      <c r="F333" s="87"/>
      <c r="G333" s="116"/>
      <c r="H333" s="111"/>
      <c r="I333" s="111"/>
      <c r="J333" s="19"/>
      <c r="K333" s="217"/>
      <c r="L333" s="258"/>
      <c r="M333" s="259"/>
      <c r="N333" s="260">
        <f t="shared" si="74"/>
        <v>0</v>
      </c>
      <c r="O333" s="258"/>
      <c r="P333" s="261"/>
      <c r="Q333" s="225">
        <f t="shared" si="76"/>
        <v>0</v>
      </c>
    </row>
    <row r="334" spans="2:17" ht="19.5" customHeight="1">
      <c r="B334" s="56" t="s">
        <v>537</v>
      </c>
      <c r="C334" s="44"/>
      <c r="D334" s="44"/>
      <c r="E334" s="45" t="s">
        <v>117</v>
      </c>
      <c r="F334" s="45"/>
      <c r="G334" s="83"/>
      <c r="H334" s="83"/>
      <c r="I334" s="46"/>
      <c r="J334" s="212">
        <f>J345</f>
        <v>48228.448579300006</v>
      </c>
      <c r="K334" s="244"/>
      <c r="L334" s="245">
        <f t="shared" ref="L334" si="81">SUM(L335:L344)</f>
        <v>0</v>
      </c>
      <c r="M334" s="246"/>
      <c r="N334" s="247"/>
      <c r="O334" s="245">
        <f>SUM(O335:O344)</f>
        <v>48228.448579300006</v>
      </c>
      <c r="P334" s="248"/>
      <c r="Q334" s="251">
        <f t="shared" si="76"/>
        <v>0</v>
      </c>
    </row>
    <row r="335" spans="2:17" ht="19.5" customHeight="1">
      <c r="B335" s="5" t="s">
        <v>209</v>
      </c>
      <c r="C335" s="21" t="s">
        <v>214</v>
      </c>
      <c r="D335" s="43" t="s">
        <v>126</v>
      </c>
      <c r="E335" s="30" t="s">
        <v>215</v>
      </c>
      <c r="F335" s="5" t="s">
        <v>3</v>
      </c>
      <c r="G335" s="22">
        <v>1</v>
      </c>
      <c r="H335" s="95">
        <v>2315</v>
      </c>
      <c r="I335" s="205">
        <f>H335+H335*$J$7</f>
        <v>2890.2775000000001</v>
      </c>
      <c r="J335" s="213">
        <f>I335*G335</f>
        <v>2890.2775000000001</v>
      </c>
      <c r="K335" s="224">
        <v>0</v>
      </c>
      <c r="L335" s="219">
        <f t="shared" si="77"/>
        <v>0</v>
      </c>
      <c r="M335" s="238">
        <f t="shared" si="73"/>
        <v>0</v>
      </c>
      <c r="N335" s="222">
        <f t="shared" si="74"/>
        <v>1</v>
      </c>
      <c r="O335" s="219">
        <f t="shared" si="75"/>
        <v>2890.2775000000001</v>
      </c>
      <c r="P335" s="235">
        <f t="shared" si="72"/>
        <v>100</v>
      </c>
      <c r="Q335" s="225">
        <f t="shared" si="76"/>
        <v>0</v>
      </c>
    </row>
    <row r="336" spans="2:17" ht="19.5" customHeight="1">
      <c r="B336" s="5" t="s">
        <v>210</v>
      </c>
      <c r="C336" s="5" t="s">
        <v>216</v>
      </c>
      <c r="D336" s="43" t="s">
        <v>126</v>
      </c>
      <c r="E336" s="34" t="s">
        <v>80</v>
      </c>
      <c r="F336" s="5" t="s">
        <v>6</v>
      </c>
      <c r="G336" s="22">
        <v>12.22</v>
      </c>
      <c r="H336" s="95">
        <v>314.39999999999998</v>
      </c>
      <c r="I336" s="205">
        <f t="shared" ref="I336:I344" si="82">H336+H336*$J$7</f>
        <v>392.52839999999998</v>
      </c>
      <c r="J336" s="213">
        <f t="shared" ref="J336:J344" si="83">I336*G336</f>
        <v>4796.697048</v>
      </c>
      <c r="K336" s="224">
        <v>0</v>
      </c>
      <c r="L336" s="219">
        <f t="shared" si="77"/>
        <v>0</v>
      </c>
      <c r="M336" s="238">
        <f t="shared" si="73"/>
        <v>0</v>
      </c>
      <c r="N336" s="222">
        <f t="shared" si="74"/>
        <v>12.22</v>
      </c>
      <c r="O336" s="219">
        <f t="shared" si="75"/>
        <v>4796.697048</v>
      </c>
      <c r="P336" s="235">
        <f t="shared" ref="P336:P348" si="84">O336/J336*100</f>
        <v>100</v>
      </c>
      <c r="Q336" s="225">
        <f t="shared" si="76"/>
        <v>0</v>
      </c>
    </row>
    <row r="337" spans="2:19" ht="25.5">
      <c r="B337" s="5" t="s">
        <v>211</v>
      </c>
      <c r="C337" s="5" t="s">
        <v>216</v>
      </c>
      <c r="D337" s="43" t="s">
        <v>126</v>
      </c>
      <c r="E337" s="30" t="s">
        <v>315</v>
      </c>
      <c r="F337" s="5" t="s">
        <v>6</v>
      </c>
      <c r="G337" s="22">
        <v>3.5</v>
      </c>
      <c r="H337" s="95">
        <v>314.39999999999998</v>
      </c>
      <c r="I337" s="205">
        <f t="shared" si="82"/>
        <v>392.52839999999998</v>
      </c>
      <c r="J337" s="213">
        <f t="shared" si="83"/>
        <v>1373.8493999999998</v>
      </c>
      <c r="K337" s="224">
        <v>0</v>
      </c>
      <c r="L337" s="219">
        <f t="shared" si="77"/>
        <v>0</v>
      </c>
      <c r="M337" s="238">
        <f t="shared" ref="M337:M348" si="85">L337/J337*100</f>
        <v>0</v>
      </c>
      <c r="N337" s="222">
        <f t="shared" ref="N337:N348" si="86">G337-K337</f>
        <v>3.5</v>
      </c>
      <c r="O337" s="219">
        <f t="shared" ref="O337:O348" si="87">N337*I337</f>
        <v>1373.8493999999998</v>
      </c>
      <c r="P337" s="235">
        <f t="shared" si="84"/>
        <v>100</v>
      </c>
      <c r="Q337" s="225">
        <f t="shared" ref="Q337:Q348" si="88">J337-L337-O337</f>
        <v>0</v>
      </c>
    </row>
    <row r="338" spans="2:19" ht="18.75" customHeight="1">
      <c r="B338" s="5" t="s">
        <v>212</v>
      </c>
      <c r="C338" s="5" t="s">
        <v>258</v>
      </c>
      <c r="D338" s="43" t="s">
        <v>126</v>
      </c>
      <c r="E338" s="30" t="s">
        <v>97</v>
      </c>
      <c r="F338" s="13" t="s">
        <v>2</v>
      </c>
      <c r="G338" s="22">
        <v>71.3</v>
      </c>
      <c r="H338" s="95">
        <v>59.6</v>
      </c>
      <c r="I338" s="205">
        <f t="shared" si="82"/>
        <v>74.410600000000002</v>
      </c>
      <c r="J338" s="213">
        <f t="shared" si="83"/>
        <v>5305.4757799999998</v>
      </c>
      <c r="K338" s="224">
        <v>0</v>
      </c>
      <c r="L338" s="219">
        <f t="shared" ref="L338:L348" si="89">K338*I338</f>
        <v>0</v>
      </c>
      <c r="M338" s="238">
        <f t="shared" si="85"/>
        <v>0</v>
      </c>
      <c r="N338" s="222">
        <f t="shared" si="86"/>
        <v>71.3</v>
      </c>
      <c r="O338" s="219">
        <f t="shared" si="87"/>
        <v>5305.4757799999998</v>
      </c>
      <c r="P338" s="235">
        <f t="shared" si="84"/>
        <v>100</v>
      </c>
      <c r="Q338" s="225">
        <f t="shared" si="88"/>
        <v>0</v>
      </c>
    </row>
    <row r="339" spans="2:19" ht="25.5">
      <c r="B339" s="5" t="s">
        <v>504</v>
      </c>
      <c r="C339" s="5" t="s">
        <v>217</v>
      </c>
      <c r="D339" s="43" t="s">
        <v>126</v>
      </c>
      <c r="E339" s="24" t="s">
        <v>81</v>
      </c>
      <c r="F339" s="13" t="s">
        <v>6</v>
      </c>
      <c r="G339" s="22">
        <v>6.55</v>
      </c>
      <c r="H339" s="95">
        <v>173.78</v>
      </c>
      <c r="I339" s="205">
        <f t="shared" si="82"/>
        <v>216.96433000000002</v>
      </c>
      <c r="J339" s="213">
        <f t="shared" si="83"/>
        <v>1421.1163615</v>
      </c>
      <c r="K339" s="224">
        <v>0</v>
      </c>
      <c r="L339" s="219">
        <f t="shared" si="89"/>
        <v>0</v>
      </c>
      <c r="M339" s="238">
        <f t="shared" si="85"/>
        <v>0</v>
      </c>
      <c r="N339" s="222">
        <f t="shared" si="86"/>
        <v>6.55</v>
      </c>
      <c r="O339" s="219">
        <f t="shared" si="87"/>
        <v>1421.1163615</v>
      </c>
      <c r="P339" s="235">
        <f t="shared" si="84"/>
        <v>100</v>
      </c>
      <c r="Q339" s="225">
        <f t="shared" si="88"/>
        <v>0</v>
      </c>
    </row>
    <row r="340" spans="2:19" ht="19.5" customHeight="1">
      <c r="B340" s="5" t="s">
        <v>233</v>
      </c>
      <c r="C340" s="5" t="s">
        <v>256</v>
      </c>
      <c r="D340" s="43" t="s">
        <v>126</v>
      </c>
      <c r="E340" s="24" t="s">
        <v>327</v>
      </c>
      <c r="F340" s="13" t="s">
        <v>6</v>
      </c>
      <c r="G340" s="22">
        <v>1.9</v>
      </c>
      <c r="H340" s="95">
        <v>129.75</v>
      </c>
      <c r="I340" s="205">
        <f t="shared" si="82"/>
        <v>161.992875</v>
      </c>
      <c r="J340" s="213">
        <f t="shared" si="83"/>
        <v>307.78646249999997</v>
      </c>
      <c r="K340" s="224">
        <v>0</v>
      </c>
      <c r="L340" s="219">
        <f t="shared" si="89"/>
        <v>0</v>
      </c>
      <c r="M340" s="238">
        <f t="shared" si="85"/>
        <v>0</v>
      </c>
      <c r="N340" s="222">
        <f t="shared" si="86"/>
        <v>1.9</v>
      </c>
      <c r="O340" s="219">
        <f t="shared" si="87"/>
        <v>307.78646249999997</v>
      </c>
      <c r="P340" s="235">
        <f t="shared" si="84"/>
        <v>100</v>
      </c>
      <c r="Q340" s="225">
        <f t="shared" si="88"/>
        <v>0</v>
      </c>
    </row>
    <row r="341" spans="2:19" ht="30" customHeight="1">
      <c r="B341" s="5" t="s">
        <v>316</v>
      </c>
      <c r="C341" s="21">
        <v>38968</v>
      </c>
      <c r="D341" s="202" t="s">
        <v>60</v>
      </c>
      <c r="E341" s="24" t="s">
        <v>636</v>
      </c>
      <c r="F341" s="13" t="s">
        <v>6</v>
      </c>
      <c r="G341" s="22">
        <v>75.900000000000006</v>
      </c>
      <c r="H341" s="95">
        <v>224.59</v>
      </c>
      <c r="I341" s="205">
        <f t="shared" si="82"/>
        <v>280.40061500000002</v>
      </c>
      <c r="J341" s="213">
        <f t="shared" si="83"/>
        <v>21282.406678500003</v>
      </c>
      <c r="K341" s="224">
        <v>0</v>
      </c>
      <c r="L341" s="219">
        <f t="shared" si="89"/>
        <v>0</v>
      </c>
      <c r="M341" s="238">
        <f t="shared" si="85"/>
        <v>0</v>
      </c>
      <c r="N341" s="222">
        <f t="shared" si="86"/>
        <v>75.900000000000006</v>
      </c>
      <c r="O341" s="219">
        <f t="shared" si="87"/>
        <v>21282.406678500003</v>
      </c>
      <c r="P341" s="235">
        <f t="shared" si="84"/>
        <v>100</v>
      </c>
      <c r="Q341" s="225">
        <f t="shared" si="88"/>
        <v>0</v>
      </c>
    </row>
    <row r="342" spans="2:19" ht="19.5" customHeight="1">
      <c r="B342" s="5" t="s">
        <v>324</v>
      </c>
      <c r="C342" s="5">
        <v>85179</v>
      </c>
      <c r="D342" s="43" t="s">
        <v>60</v>
      </c>
      <c r="E342" s="24" t="s">
        <v>318</v>
      </c>
      <c r="F342" s="13" t="s">
        <v>6</v>
      </c>
      <c r="G342" s="22">
        <v>90.96</v>
      </c>
      <c r="H342" s="95">
        <v>21.58</v>
      </c>
      <c r="I342" s="205">
        <f t="shared" si="82"/>
        <v>26.942629999999998</v>
      </c>
      <c r="J342" s="213">
        <f t="shared" si="83"/>
        <v>2450.7016247999995</v>
      </c>
      <c r="K342" s="224">
        <v>0</v>
      </c>
      <c r="L342" s="219">
        <f t="shared" si="89"/>
        <v>0</v>
      </c>
      <c r="M342" s="238">
        <f t="shared" si="85"/>
        <v>0</v>
      </c>
      <c r="N342" s="222">
        <f t="shared" si="86"/>
        <v>90.96</v>
      </c>
      <c r="O342" s="219">
        <f t="shared" si="87"/>
        <v>2450.7016247999995</v>
      </c>
      <c r="P342" s="235">
        <f t="shared" si="84"/>
        <v>100</v>
      </c>
      <c r="Q342" s="225">
        <f t="shared" si="88"/>
        <v>0</v>
      </c>
    </row>
    <row r="343" spans="2:19" ht="25.5">
      <c r="B343" s="5" t="s">
        <v>325</v>
      </c>
      <c r="C343" s="5" t="s">
        <v>237</v>
      </c>
      <c r="D343" s="43" t="s">
        <v>60</v>
      </c>
      <c r="E343" s="24" t="s">
        <v>328</v>
      </c>
      <c r="F343" s="13" t="s">
        <v>6</v>
      </c>
      <c r="G343" s="22">
        <v>5.4</v>
      </c>
      <c r="H343" s="95">
        <v>622.98</v>
      </c>
      <c r="I343" s="205">
        <f t="shared" si="82"/>
        <v>777.79052999999999</v>
      </c>
      <c r="J343" s="213">
        <f t="shared" si="83"/>
        <v>4200.0688620000001</v>
      </c>
      <c r="K343" s="224">
        <v>0</v>
      </c>
      <c r="L343" s="219">
        <f t="shared" si="89"/>
        <v>0</v>
      </c>
      <c r="M343" s="238">
        <f t="shared" si="85"/>
        <v>0</v>
      </c>
      <c r="N343" s="222">
        <f t="shared" si="86"/>
        <v>5.4</v>
      </c>
      <c r="O343" s="219">
        <f t="shared" si="87"/>
        <v>4200.0688620000001</v>
      </c>
      <c r="P343" s="235">
        <f t="shared" si="84"/>
        <v>100</v>
      </c>
      <c r="Q343" s="225">
        <f t="shared" si="88"/>
        <v>0</v>
      </c>
    </row>
    <row r="344" spans="2:19" ht="25.5">
      <c r="B344" s="5" t="s">
        <v>326</v>
      </c>
      <c r="C344" s="5" t="s">
        <v>237</v>
      </c>
      <c r="D344" s="43" t="s">
        <v>60</v>
      </c>
      <c r="E344" s="24" t="s">
        <v>329</v>
      </c>
      <c r="F344" s="25" t="s">
        <v>6</v>
      </c>
      <c r="G344" s="22">
        <v>5.4</v>
      </c>
      <c r="H344" s="95">
        <v>622.98</v>
      </c>
      <c r="I344" s="205">
        <f t="shared" si="82"/>
        <v>777.79052999999999</v>
      </c>
      <c r="J344" s="213">
        <f t="shared" si="83"/>
        <v>4200.0688620000001</v>
      </c>
      <c r="K344" s="224">
        <v>0</v>
      </c>
      <c r="L344" s="219">
        <f t="shared" si="89"/>
        <v>0</v>
      </c>
      <c r="M344" s="238">
        <f t="shared" si="85"/>
        <v>0</v>
      </c>
      <c r="N344" s="222">
        <f t="shared" si="86"/>
        <v>5.4</v>
      </c>
      <c r="O344" s="219">
        <f t="shared" si="87"/>
        <v>4200.0688620000001</v>
      </c>
      <c r="P344" s="235">
        <f t="shared" si="84"/>
        <v>100</v>
      </c>
      <c r="Q344" s="225">
        <f t="shared" si="88"/>
        <v>0</v>
      </c>
    </row>
    <row r="345" spans="2:19" ht="19.5" customHeight="1">
      <c r="B345" s="101"/>
      <c r="C345" s="102"/>
      <c r="D345" s="102"/>
      <c r="E345" s="102"/>
      <c r="F345" s="102"/>
      <c r="G345" s="102"/>
      <c r="H345" s="103" t="s">
        <v>396</v>
      </c>
      <c r="I345" s="110"/>
      <c r="J345" s="214">
        <f>SUM(J335:J344)</f>
        <v>48228.448579300006</v>
      </c>
      <c r="K345" s="224"/>
      <c r="L345" s="219"/>
      <c r="M345" s="238"/>
      <c r="N345" s="222"/>
      <c r="O345" s="219"/>
      <c r="P345" s="235"/>
      <c r="Q345" s="225"/>
    </row>
    <row r="346" spans="2:19" ht="19.5" customHeight="1">
      <c r="B346" s="1"/>
      <c r="C346" s="1"/>
      <c r="D346" s="1"/>
      <c r="E346" s="72"/>
      <c r="F346" s="87"/>
      <c r="G346" s="116"/>
      <c r="H346" s="111"/>
      <c r="I346" s="111"/>
      <c r="J346" s="19"/>
      <c r="K346" s="217"/>
      <c r="L346" s="258"/>
      <c r="M346" s="259"/>
      <c r="N346" s="260"/>
      <c r="O346" s="258"/>
      <c r="P346" s="261"/>
      <c r="Q346" s="225">
        <f t="shared" si="88"/>
        <v>0</v>
      </c>
    </row>
    <row r="347" spans="2:19" ht="19.5" customHeight="1">
      <c r="B347" s="56" t="s">
        <v>538</v>
      </c>
      <c r="C347" s="44"/>
      <c r="D347" s="44"/>
      <c r="E347" s="45" t="s">
        <v>104</v>
      </c>
      <c r="F347" s="45"/>
      <c r="G347" s="83"/>
      <c r="H347" s="83"/>
      <c r="I347" s="46"/>
      <c r="J347" s="212">
        <f>SUM(J348)</f>
        <v>2488.6313044999997</v>
      </c>
      <c r="K347" s="244"/>
      <c r="L347" s="245">
        <f>L348</f>
        <v>0</v>
      </c>
      <c r="M347" s="249"/>
      <c r="N347" s="250"/>
      <c r="O347" s="245">
        <f>O348</f>
        <v>2488.6313044999997</v>
      </c>
      <c r="P347" s="248"/>
      <c r="Q347" s="225">
        <f t="shared" si="88"/>
        <v>0</v>
      </c>
    </row>
    <row r="348" spans="2:19" ht="20.100000000000001" customHeight="1">
      <c r="B348" s="5" t="s">
        <v>213</v>
      </c>
      <c r="C348" s="5">
        <v>9537</v>
      </c>
      <c r="D348" s="43" t="s">
        <v>60</v>
      </c>
      <c r="E348" s="15" t="s">
        <v>8</v>
      </c>
      <c r="F348" s="5" t="s">
        <v>6</v>
      </c>
      <c r="G348" s="22">
        <v>972.34</v>
      </c>
      <c r="H348" s="95">
        <v>2.0499999999999998</v>
      </c>
      <c r="I348" s="205">
        <f>H348+H348*J7</f>
        <v>2.5594249999999996</v>
      </c>
      <c r="J348" s="213">
        <f>I348*G348</f>
        <v>2488.6313044999997</v>
      </c>
      <c r="K348" s="224">
        <v>0</v>
      </c>
      <c r="L348" s="219">
        <f t="shared" si="89"/>
        <v>0</v>
      </c>
      <c r="M348" s="238">
        <f t="shared" si="85"/>
        <v>0</v>
      </c>
      <c r="N348" s="222">
        <f t="shared" si="86"/>
        <v>972.34</v>
      </c>
      <c r="O348" s="219">
        <f t="shared" si="87"/>
        <v>2488.6313044999997</v>
      </c>
      <c r="P348" s="235">
        <f t="shared" si="84"/>
        <v>100</v>
      </c>
      <c r="Q348" s="225">
        <f t="shared" si="88"/>
        <v>0</v>
      </c>
    </row>
    <row r="349" spans="2:19" ht="20.100000000000001" customHeight="1">
      <c r="B349" s="101"/>
      <c r="C349" s="102"/>
      <c r="D349" s="102"/>
      <c r="E349" s="102"/>
      <c r="F349" s="102"/>
      <c r="G349" s="102"/>
      <c r="H349" s="103" t="s">
        <v>396</v>
      </c>
      <c r="I349" s="110"/>
      <c r="J349" s="214">
        <f>SUM(J348:J348)</f>
        <v>2488.6313044999997</v>
      </c>
      <c r="K349" s="224"/>
      <c r="L349" s="219"/>
      <c r="M349" s="238"/>
      <c r="N349" s="222"/>
      <c r="O349" s="219"/>
      <c r="P349" s="235"/>
      <c r="Q349" s="225">
        <f t="shared" ref="Q349:Q351" si="90">J350-L350-O350</f>
        <v>0</v>
      </c>
    </row>
    <row r="350" spans="2:19" ht="20.100000000000001" customHeight="1">
      <c r="B350" s="2"/>
      <c r="C350" s="2"/>
      <c r="D350" s="2"/>
      <c r="E350" s="17"/>
      <c r="F350" s="18"/>
      <c r="G350" s="18"/>
      <c r="H350" s="89"/>
      <c r="I350" s="28"/>
      <c r="J350" s="29"/>
      <c r="K350" s="217"/>
      <c r="L350" s="258"/>
      <c r="M350" s="259"/>
      <c r="N350" s="217"/>
      <c r="O350" s="258"/>
      <c r="P350" s="261"/>
      <c r="Q350" s="225"/>
    </row>
    <row r="351" spans="2:19" ht="20.100000000000001" customHeight="1" thickBot="1">
      <c r="B351" s="104"/>
      <c r="C351" s="105"/>
      <c r="D351" s="105"/>
      <c r="E351" s="106"/>
      <c r="F351" s="106"/>
      <c r="G351" s="106"/>
      <c r="H351" s="107" t="s">
        <v>46</v>
      </c>
      <c r="I351" s="115"/>
      <c r="J351" s="215">
        <f>ROUNDDOWN(J349+J332+J320+J262+J253+J238+J214+J193+J163+J153+J137+J126+J122+J111+J78+J71+J54+J29+J22+J345,2)</f>
        <v>1262706.77</v>
      </c>
      <c r="K351" s="252"/>
      <c r="L351" s="253">
        <f>L347+L334+L322+L264+L255+L240+L216+L195+L165+L155+L139+L128+L124+L113+L80+L73+L56+L31+L24+L14</f>
        <v>587723.35941775492</v>
      </c>
      <c r="M351" s="254"/>
      <c r="N351" s="255"/>
      <c r="O351" s="253">
        <f>O347+O334+O322+O264+O255+O240+O216+O195+O165+O155+O139+O128+O124+O113+O80+O73+O56+O31+O24+O14</f>
        <v>674983.41884099494</v>
      </c>
      <c r="P351" s="256">
        <f>O351/J351*100</f>
        <v>53.455278365300515</v>
      </c>
      <c r="Q351" s="225">
        <f t="shared" si="90"/>
        <v>0</v>
      </c>
      <c r="R351" s="220"/>
      <c r="S351" s="225"/>
    </row>
    <row r="352" spans="2:19" ht="19.5" customHeight="1">
      <c r="B352" s="9"/>
      <c r="C352" s="9"/>
      <c r="D352" s="9"/>
      <c r="E352" s="73"/>
      <c r="F352" s="9"/>
      <c r="G352" s="88"/>
      <c r="H352" s="88"/>
      <c r="I352" s="88"/>
      <c r="J352" s="90"/>
    </row>
    <row r="353" spans="2:10" ht="19.5" customHeight="1" thickBot="1">
      <c r="B353" s="207"/>
      <c r="I353" s="92"/>
      <c r="J353" s="93"/>
    </row>
    <row r="354" spans="2:10">
      <c r="B354" s="282" t="s">
        <v>656</v>
      </c>
      <c r="C354" s="283"/>
      <c r="D354" s="283"/>
      <c r="E354" s="283"/>
      <c r="F354" s="283"/>
      <c r="G354" s="284"/>
    </row>
    <row r="355" spans="2:10">
      <c r="B355" s="285"/>
      <c r="C355" s="286"/>
      <c r="D355" s="286"/>
      <c r="E355" s="286"/>
      <c r="F355" s="286"/>
      <c r="G355" s="287"/>
    </row>
    <row r="356" spans="2:10">
      <c r="B356" s="285"/>
      <c r="C356" s="286"/>
      <c r="D356" s="286"/>
      <c r="E356" s="286"/>
      <c r="F356" s="286"/>
      <c r="G356" s="287"/>
    </row>
    <row r="357" spans="2:10">
      <c r="B357" s="285"/>
      <c r="C357" s="286"/>
      <c r="D357" s="286"/>
      <c r="E357" s="286"/>
      <c r="F357" s="286"/>
      <c r="G357" s="287"/>
    </row>
    <row r="358" spans="2:10">
      <c r="B358" s="285"/>
      <c r="C358" s="286"/>
      <c r="D358" s="286"/>
      <c r="E358" s="286"/>
      <c r="F358" s="286"/>
      <c r="G358" s="287"/>
    </row>
    <row r="359" spans="2:10">
      <c r="B359" s="267"/>
      <c r="C359" s="268"/>
      <c r="D359" s="268"/>
      <c r="E359" s="268"/>
      <c r="F359" s="268"/>
      <c r="G359" s="269"/>
    </row>
    <row r="360" spans="2:10">
      <c r="B360" s="267"/>
      <c r="C360" s="268"/>
      <c r="D360" s="268"/>
      <c r="E360" s="268"/>
      <c r="F360" s="268"/>
      <c r="G360" s="269"/>
    </row>
    <row r="361" spans="2:10">
      <c r="B361" s="267"/>
      <c r="C361" s="268"/>
      <c r="D361" s="268"/>
      <c r="E361" s="268"/>
      <c r="F361" s="268"/>
      <c r="G361" s="269"/>
    </row>
    <row r="362" spans="2:10" ht="13.5" thickBot="1">
      <c r="B362" s="270"/>
      <c r="C362" s="271"/>
      <c r="D362" s="271"/>
      <c r="E362" s="271"/>
      <c r="F362" s="271"/>
      <c r="G362" s="272"/>
    </row>
  </sheetData>
  <dataConsolidate/>
  <mergeCells count="4">
    <mergeCell ref="B361:G362"/>
    <mergeCell ref="B1:J3"/>
    <mergeCell ref="B354:G358"/>
    <mergeCell ref="B359:G360"/>
  </mergeCells>
  <conditionalFormatting sqref="I349 G239:H239 I320 I238:I239 I163 I126 I78 I29 I345 I332 I262 I253 I214 I193 I153 I137 I122 I111 I71 I54 I22">
    <cfRule type="cellIs" dxfId="22" priority="561" stopIfTrue="1" operator="equal">
      <formula>0</formula>
    </cfRule>
  </conditionalFormatting>
  <conditionalFormatting sqref="G345:H345">
    <cfRule type="cellIs" dxfId="21" priority="217" stopIfTrue="1" operator="equal">
      <formula>0</formula>
    </cfRule>
  </conditionalFormatting>
  <conditionalFormatting sqref="G262:H262">
    <cfRule type="cellIs" dxfId="20" priority="211" stopIfTrue="1" operator="equal">
      <formula>0</formula>
    </cfRule>
  </conditionalFormatting>
  <conditionalFormatting sqref="G214:H214">
    <cfRule type="cellIs" dxfId="19" priority="205" stopIfTrue="1" operator="equal">
      <formula>0</formula>
    </cfRule>
  </conditionalFormatting>
  <conditionalFormatting sqref="G153:H153">
    <cfRule type="cellIs" dxfId="18" priority="199" stopIfTrue="1" operator="equal">
      <formula>0</formula>
    </cfRule>
  </conditionalFormatting>
  <conditionalFormatting sqref="G122:H122">
    <cfRule type="cellIs" dxfId="17" priority="193" stopIfTrue="1" operator="equal">
      <formula>0</formula>
    </cfRule>
  </conditionalFormatting>
  <conditionalFormatting sqref="G71:H71">
    <cfRule type="cellIs" dxfId="16" priority="187" stopIfTrue="1" operator="equal">
      <formula>0</formula>
    </cfRule>
  </conditionalFormatting>
  <conditionalFormatting sqref="G22:H22">
    <cfRule type="cellIs" dxfId="15" priority="181" stopIfTrue="1" operator="equal">
      <formula>0</formula>
    </cfRule>
  </conditionalFormatting>
  <conditionalFormatting sqref="G349:H349">
    <cfRule type="cellIs" dxfId="14" priority="222" stopIfTrue="1" operator="equal">
      <formula>0</formula>
    </cfRule>
  </conditionalFormatting>
  <conditionalFormatting sqref="G332:H332">
    <cfRule type="cellIs" dxfId="13" priority="215" stopIfTrue="1" operator="equal">
      <formula>0</formula>
    </cfRule>
  </conditionalFormatting>
  <conditionalFormatting sqref="G320:H320">
    <cfRule type="cellIs" dxfId="12" priority="213" stopIfTrue="1" operator="equal">
      <formula>0</formula>
    </cfRule>
  </conditionalFormatting>
  <conditionalFormatting sqref="G253:H253">
    <cfRule type="cellIs" dxfId="11" priority="209" stopIfTrue="1" operator="equal">
      <formula>0</formula>
    </cfRule>
  </conditionalFormatting>
  <conditionalFormatting sqref="G238:H238">
    <cfRule type="cellIs" dxfId="10" priority="207" stopIfTrue="1" operator="equal">
      <formula>0</formula>
    </cfRule>
  </conditionalFormatting>
  <conditionalFormatting sqref="G193:H193">
    <cfRule type="cellIs" dxfId="9" priority="203" stopIfTrue="1" operator="equal">
      <formula>0</formula>
    </cfRule>
  </conditionalFormatting>
  <conditionalFormatting sqref="G163:H163">
    <cfRule type="cellIs" dxfId="8" priority="201" stopIfTrue="1" operator="equal">
      <formula>0</formula>
    </cfRule>
  </conditionalFormatting>
  <conditionalFormatting sqref="G137:H137">
    <cfRule type="cellIs" dxfId="7" priority="197" stopIfTrue="1" operator="equal">
      <formula>0</formula>
    </cfRule>
  </conditionalFormatting>
  <conditionalFormatting sqref="G126:H126">
    <cfRule type="cellIs" dxfId="6" priority="195" stopIfTrue="1" operator="equal">
      <formula>0</formula>
    </cfRule>
  </conditionalFormatting>
  <conditionalFormatting sqref="G111:H111">
    <cfRule type="cellIs" dxfId="5" priority="191" stopIfTrue="1" operator="equal">
      <formula>0</formula>
    </cfRule>
  </conditionalFormatting>
  <conditionalFormatting sqref="G78:H78">
    <cfRule type="cellIs" dxfId="4" priority="189" stopIfTrue="1" operator="equal">
      <formula>0</formula>
    </cfRule>
  </conditionalFormatting>
  <conditionalFormatting sqref="G54:H54">
    <cfRule type="cellIs" dxfId="3" priority="185" stopIfTrue="1" operator="equal">
      <formula>0</formula>
    </cfRule>
  </conditionalFormatting>
  <conditionalFormatting sqref="G29:H29">
    <cfRule type="cellIs" dxfId="2" priority="183" stopIfTrue="1" operator="equal">
      <formula>0</formula>
    </cfRule>
  </conditionalFormatting>
  <conditionalFormatting sqref="G12">
    <cfRule type="cellIs" dxfId="1" priority="2" stopIfTrue="1" operator="equal">
      <formula>0</formula>
    </cfRule>
  </conditionalFormatting>
  <conditionalFormatting sqref="H12:I12">
    <cfRule type="cellIs" dxfId="0" priority="1" stopIfTrue="1" operator="equal">
      <formula>0</formula>
    </cfRule>
  </conditionalFormatting>
  <printOptions horizontalCentered="1"/>
  <pageMargins left="0.59055118110236227" right="0.19685039370078741" top="0.55118110236220474" bottom="0.62992125984251968" header="0.39370078740157483" footer="0.27559055118110237"/>
  <pageSetup paperSize="9" scale="48" fitToHeight="9" orientation="landscape" horizontalDpi="300" verticalDpi="300" r:id="rId1"/>
  <headerFooter alignWithMargins="0"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19" zoomScale="70" zoomScaleNormal="80" zoomScaleSheetLayoutView="70" workbookViewId="0">
      <selection activeCell="F21" sqref="F21"/>
    </sheetView>
  </sheetViews>
  <sheetFormatPr defaultRowHeight="12.75"/>
  <cols>
    <col min="1" max="1" width="9.140625" style="127"/>
    <col min="2" max="2" width="80.5703125" style="127" customWidth="1"/>
    <col min="3" max="10" width="16.7109375" style="127" customWidth="1"/>
    <col min="11" max="16384" width="9.140625" style="127"/>
  </cols>
  <sheetData>
    <row r="1" spans="1:10">
      <c r="A1" s="288" t="s">
        <v>637</v>
      </c>
      <c r="B1" s="289"/>
      <c r="C1" s="289"/>
      <c r="D1" s="289"/>
      <c r="E1" s="289"/>
      <c r="F1" s="289"/>
      <c r="G1" s="289"/>
      <c r="H1" s="289"/>
      <c r="I1" s="289"/>
      <c r="J1" s="290"/>
    </row>
    <row r="2" spans="1:10" ht="13.5" thickBot="1">
      <c r="A2" s="291"/>
      <c r="B2" s="292"/>
      <c r="C2" s="292"/>
      <c r="D2" s="292"/>
      <c r="E2" s="292"/>
      <c r="F2" s="292"/>
      <c r="G2" s="292"/>
      <c r="H2" s="292"/>
      <c r="I2" s="292"/>
      <c r="J2" s="293"/>
    </row>
    <row r="3" spans="1:10" ht="13.5" thickBot="1">
      <c r="A3" s="128"/>
      <c r="B3" s="128"/>
      <c r="C3" s="129"/>
      <c r="D3" s="130"/>
      <c r="E3" s="131"/>
      <c r="F3" s="128"/>
      <c r="G3" s="128"/>
      <c r="H3" s="128"/>
    </row>
    <row r="4" spans="1:10">
      <c r="A4" s="132" t="s">
        <v>645</v>
      </c>
      <c r="B4" s="133"/>
      <c r="C4" s="134"/>
      <c r="D4" s="135"/>
      <c r="E4" s="136"/>
      <c r="F4" s="137"/>
      <c r="G4" s="137"/>
      <c r="H4" s="135"/>
      <c r="I4" s="138"/>
      <c r="J4" s="139"/>
    </row>
    <row r="5" spans="1:10">
      <c r="A5" s="140" t="s">
        <v>638</v>
      </c>
      <c r="B5" s="141"/>
      <c r="C5" s="142"/>
      <c r="D5" s="143"/>
      <c r="E5" s="144"/>
      <c r="F5" s="145"/>
      <c r="G5" s="146"/>
      <c r="H5" s="143"/>
      <c r="I5" s="147"/>
      <c r="J5" s="148"/>
    </row>
    <row r="6" spans="1:10" ht="13.5" thickBot="1">
      <c r="A6" s="149" t="s">
        <v>639</v>
      </c>
      <c r="B6" s="150"/>
      <c r="C6" s="151"/>
      <c r="D6" s="152"/>
      <c r="E6" s="153"/>
      <c r="F6" s="154"/>
      <c r="G6" s="154"/>
      <c r="H6" s="152"/>
      <c r="I6" s="155"/>
      <c r="J6" s="156"/>
    </row>
    <row r="7" spans="1:10">
      <c r="A7" s="141"/>
      <c r="B7" s="141"/>
      <c r="C7" s="142"/>
      <c r="D7" s="143"/>
      <c r="E7" s="144"/>
      <c r="F7" s="146"/>
      <c r="G7" s="146"/>
      <c r="H7" s="143"/>
    </row>
    <row r="8" spans="1:10">
      <c r="A8" s="294" t="s">
        <v>640</v>
      </c>
      <c r="B8" s="295"/>
      <c r="C8" s="295"/>
      <c r="D8" s="295"/>
      <c r="E8" s="295"/>
      <c r="F8" s="295"/>
      <c r="G8" s="295"/>
      <c r="H8" s="295"/>
      <c r="I8" s="295"/>
      <c r="J8" s="295"/>
    </row>
    <row r="9" spans="1:10" ht="13.5" thickBot="1">
      <c r="A9" s="157"/>
      <c r="B9" s="157"/>
      <c r="C9" s="157"/>
      <c r="D9" s="157"/>
      <c r="E9" s="157"/>
      <c r="F9" s="157"/>
      <c r="G9" s="157"/>
      <c r="H9" s="157"/>
    </row>
    <row r="10" spans="1:10">
      <c r="A10" s="158" t="s">
        <v>0</v>
      </c>
      <c r="B10" s="159" t="s">
        <v>37</v>
      </c>
      <c r="C10" s="160" t="s">
        <v>39</v>
      </c>
      <c r="D10" s="159" t="s">
        <v>641</v>
      </c>
      <c r="E10" s="159">
        <v>1</v>
      </c>
      <c r="F10" s="159">
        <v>2</v>
      </c>
      <c r="G10" s="159">
        <v>3</v>
      </c>
      <c r="H10" s="159">
        <v>4</v>
      </c>
      <c r="I10" s="159">
        <v>5</v>
      </c>
      <c r="J10" s="161">
        <v>6</v>
      </c>
    </row>
    <row r="11" spans="1:10">
      <c r="A11" s="162"/>
      <c r="B11" s="163"/>
      <c r="C11" s="164"/>
      <c r="D11" s="165"/>
      <c r="E11" s="165"/>
      <c r="F11" s="165"/>
      <c r="G11" s="165"/>
      <c r="H11" s="165"/>
      <c r="I11" s="165"/>
      <c r="J11" s="166"/>
    </row>
    <row r="12" spans="1:10">
      <c r="A12" s="167">
        <v>1</v>
      </c>
      <c r="B12" s="168" t="s">
        <v>505</v>
      </c>
      <c r="C12" s="169">
        <f>'Projeto padrão 220V'!J14</f>
        <v>22616.292842000003</v>
      </c>
      <c r="D12" s="170">
        <f>C12/$C$53</f>
        <v>1.7910961894977408E-2</v>
      </c>
      <c r="E12" s="171">
        <v>1</v>
      </c>
      <c r="F12" s="170"/>
      <c r="G12" s="165"/>
      <c r="H12" s="165"/>
      <c r="I12" s="165"/>
      <c r="J12" s="166"/>
    </row>
    <row r="13" spans="1:10">
      <c r="A13" s="167"/>
      <c r="B13" s="198"/>
      <c r="C13" s="169"/>
      <c r="D13" s="170"/>
      <c r="E13" s="172">
        <f>C12*E12</f>
        <v>22616.292842000003</v>
      </c>
      <c r="F13" s="172"/>
      <c r="G13" s="165"/>
      <c r="H13" s="165"/>
      <c r="I13" s="165"/>
      <c r="J13" s="166"/>
    </row>
    <row r="14" spans="1:10">
      <c r="A14" s="167">
        <v>2</v>
      </c>
      <c r="B14" s="198" t="s">
        <v>105</v>
      </c>
      <c r="C14" s="169">
        <f>'Projeto padrão 220V'!J24</f>
        <v>28880.807517649999</v>
      </c>
      <c r="D14" s="170">
        <f>C14/$C$53</f>
        <v>2.2872141184172155E-2</v>
      </c>
      <c r="E14" s="171">
        <v>0.8</v>
      </c>
      <c r="F14" s="171">
        <v>0.2</v>
      </c>
      <c r="G14" s="170"/>
      <c r="H14" s="170"/>
      <c r="I14" s="170"/>
      <c r="J14" s="166"/>
    </row>
    <row r="15" spans="1:10">
      <c r="A15" s="167"/>
      <c r="B15" s="198"/>
      <c r="C15" s="169"/>
      <c r="D15" s="170"/>
      <c r="E15" s="172">
        <f>$C14*E14</f>
        <v>23104.64601412</v>
      </c>
      <c r="F15" s="172">
        <f>F14*C14</f>
        <v>5776.1615035300001</v>
      </c>
      <c r="G15" s="172"/>
      <c r="H15" s="172"/>
      <c r="I15" s="172"/>
      <c r="J15" s="166"/>
    </row>
    <row r="16" spans="1:10">
      <c r="A16" s="167">
        <v>3</v>
      </c>
      <c r="B16" s="198" t="s">
        <v>120</v>
      </c>
      <c r="C16" s="169">
        <f>'Projeto padrão 220V'!J31</f>
        <v>117415.38588065002</v>
      </c>
      <c r="D16" s="170">
        <f>C16/$C$53</f>
        <v>9.2987056591650352E-2</v>
      </c>
      <c r="E16" s="171">
        <v>0.3</v>
      </c>
      <c r="F16" s="171">
        <v>0.7</v>
      </c>
      <c r="G16" s="173"/>
      <c r="H16" s="173"/>
      <c r="I16" s="173"/>
      <c r="J16" s="166"/>
    </row>
    <row r="17" spans="1:10">
      <c r="A17" s="167"/>
      <c r="B17" s="198"/>
      <c r="C17" s="169"/>
      <c r="D17" s="170"/>
      <c r="E17" s="181">
        <f>E16*C16</f>
        <v>35224.615764195005</v>
      </c>
      <c r="F17" s="172">
        <f>C16*F16</f>
        <v>82190.770116455009</v>
      </c>
      <c r="G17" s="172"/>
      <c r="H17" s="172"/>
      <c r="I17" s="172"/>
      <c r="J17" s="166"/>
    </row>
    <row r="18" spans="1:10">
      <c r="A18" s="167">
        <v>4</v>
      </c>
      <c r="B18" s="198" t="s">
        <v>41</v>
      </c>
      <c r="C18" s="169">
        <f>'Projeto padrão 220V'!J56</f>
        <v>150040.8861182</v>
      </c>
      <c r="D18" s="170">
        <f>C18/$C$53</f>
        <v>0.11882480531738972</v>
      </c>
      <c r="E18" s="165"/>
      <c r="F18" s="171">
        <v>0.8</v>
      </c>
      <c r="G18" s="171">
        <v>0.2</v>
      </c>
      <c r="H18" s="174"/>
      <c r="I18" s="174"/>
      <c r="J18" s="175"/>
    </row>
    <row r="19" spans="1:10">
      <c r="A19" s="167"/>
      <c r="B19" s="198"/>
      <c r="C19" s="169"/>
      <c r="D19" s="170"/>
      <c r="E19" s="165"/>
      <c r="F19" s="172">
        <f>C18*F18</f>
        <v>120032.70889456</v>
      </c>
      <c r="G19" s="172">
        <f>C18*G18</f>
        <v>30008.177223639999</v>
      </c>
      <c r="H19" s="181"/>
      <c r="I19" s="172"/>
      <c r="J19" s="176"/>
    </row>
    <row r="20" spans="1:10">
      <c r="A20" s="167">
        <v>5</v>
      </c>
      <c r="B20" s="198" t="s">
        <v>82</v>
      </c>
      <c r="C20" s="169">
        <f>'Projeto padrão 220V'!J73</f>
        <v>54145.93806049999</v>
      </c>
      <c r="D20" s="170">
        <f>C20/$C$53</f>
        <v>4.288084878209688E-2</v>
      </c>
      <c r="E20" s="165"/>
      <c r="F20" s="171">
        <v>0.1</v>
      </c>
      <c r="G20" s="171">
        <v>0.6</v>
      </c>
      <c r="H20" s="171">
        <v>0.3</v>
      </c>
      <c r="I20" s="174"/>
      <c r="J20" s="176"/>
    </row>
    <row r="21" spans="1:10">
      <c r="A21" s="167"/>
      <c r="B21" s="198"/>
      <c r="C21" s="169"/>
      <c r="D21" s="170"/>
      <c r="E21" s="165"/>
      <c r="F21" s="172">
        <f>F20*C20</f>
        <v>5414.5938060499993</v>
      </c>
      <c r="G21" s="172">
        <f>G20*C20</f>
        <v>32487.562836299992</v>
      </c>
      <c r="H21" s="172">
        <f>H20*C20</f>
        <v>16243.781418149996</v>
      </c>
      <c r="I21" s="181"/>
      <c r="J21" s="176"/>
    </row>
    <row r="22" spans="1:10">
      <c r="A22" s="167">
        <v>6</v>
      </c>
      <c r="B22" s="198" t="s">
        <v>5</v>
      </c>
      <c r="C22" s="169">
        <f>'Projeto padrão 220V'!J80</f>
        <v>84942.737250799997</v>
      </c>
      <c r="D22" s="170">
        <f>C22/$C$53</f>
        <v>6.7270358620790477E-2</v>
      </c>
      <c r="E22" s="165"/>
      <c r="F22" s="172"/>
      <c r="G22" s="171">
        <v>0.3</v>
      </c>
      <c r="H22" s="171">
        <v>0.6</v>
      </c>
      <c r="I22" s="171">
        <v>0.1</v>
      </c>
      <c r="J22" s="200"/>
    </row>
    <row r="23" spans="1:10">
      <c r="A23" s="167"/>
      <c r="B23" s="198"/>
      <c r="C23" s="169"/>
      <c r="D23" s="170"/>
      <c r="E23" s="165"/>
      <c r="F23" s="172"/>
      <c r="G23" s="172">
        <f>G22*C22</f>
        <v>25482.821175239998</v>
      </c>
      <c r="H23" s="172">
        <f>H22*C22</f>
        <v>50965.642350479997</v>
      </c>
      <c r="I23" s="172">
        <f>I22*C22</f>
        <v>8494.2737250800001</v>
      </c>
      <c r="J23" s="200"/>
    </row>
    <row r="24" spans="1:10">
      <c r="A24" s="167">
        <v>7</v>
      </c>
      <c r="B24" s="198" t="s">
        <v>86</v>
      </c>
      <c r="C24" s="169">
        <f>'Projeto padrão 220V'!J113</f>
        <v>186194.97958160003</v>
      </c>
      <c r="D24" s="170">
        <f>C24/$C$53</f>
        <v>0.14745702169760286</v>
      </c>
      <c r="E24" s="165"/>
      <c r="F24" s="174"/>
      <c r="G24" s="171">
        <v>0.4</v>
      </c>
      <c r="H24" s="171">
        <v>0.5</v>
      </c>
      <c r="I24" s="171">
        <v>0.1</v>
      </c>
      <c r="J24" s="180"/>
    </row>
    <row r="25" spans="1:10">
      <c r="A25" s="167"/>
      <c r="B25" s="198"/>
      <c r="C25" s="169"/>
      <c r="D25" s="170"/>
      <c r="E25" s="165"/>
      <c r="F25" s="172"/>
      <c r="G25" s="172">
        <f>G24*C24</f>
        <v>74477.991832640007</v>
      </c>
      <c r="H25" s="172">
        <f>C24*H24</f>
        <v>93097.489790800013</v>
      </c>
      <c r="I25" s="172">
        <f>I24*C24</f>
        <v>18619.497958160002</v>
      </c>
      <c r="J25" s="200"/>
    </row>
    <row r="26" spans="1:10">
      <c r="A26" s="167">
        <v>8</v>
      </c>
      <c r="B26" s="198" t="s">
        <v>382</v>
      </c>
      <c r="C26" s="169">
        <f>'Projeto padrão 220V'!J124</f>
        <v>4721.5584476499998</v>
      </c>
      <c r="D26" s="170">
        <f>C26/$C$53</f>
        <v>3.7392358699795359E-3</v>
      </c>
      <c r="E26" s="174"/>
      <c r="F26" s="171">
        <v>1</v>
      </c>
      <c r="G26" s="174"/>
      <c r="H26" s="174"/>
      <c r="I26" s="174"/>
      <c r="J26" s="175"/>
    </row>
    <row r="27" spans="1:10">
      <c r="A27" s="167"/>
      <c r="B27" s="198"/>
      <c r="C27" s="169"/>
      <c r="D27" s="170"/>
      <c r="E27" s="172"/>
      <c r="F27" s="172">
        <f>F26*C26</f>
        <v>4721.5584476499998</v>
      </c>
      <c r="G27" s="174"/>
      <c r="H27" s="174"/>
      <c r="I27" s="174"/>
      <c r="J27" s="175"/>
    </row>
    <row r="28" spans="1:10">
      <c r="A28" s="167">
        <v>9</v>
      </c>
      <c r="B28" s="198" t="s">
        <v>87</v>
      </c>
      <c r="C28" s="169">
        <f>'Projeto padrão 220V'!J128</f>
        <v>174854.87031210001</v>
      </c>
      <c r="D28" s="170">
        <f>C28/$C$53</f>
        <v>0.13847622778810317</v>
      </c>
      <c r="E28" s="172"/>
      <c r="F28" s="174"/>
      <c r="G28" s="174"/>
      <c r="H28" s="171">
        <v>0.5</v>
      </c>
      <c r="I28" s="171">
        <v>0.5</v>
      </c>
      <c r="J28" s="175"/>
    </row>
    <row r="29" spans="1:10">
      <c r="A29" s="167"/>
      <c r="B29" s="198"/>
      <c r="C29" s="169"/>
      <c r="D29" s="170"/>
      <c r="E29" s="172"/>
      <c r="F29" s="174"/>
      <c r="G29" s="172"/>
      <c r="H29" s="172">
        <f>H28*C28</f>
        <v>87427.435156050007</v>
      </c>
      <c r="I29" s="172">
        <f>I28*C28</f>
        <v>87427.435156050007</v>
      </c>
      <c r="J29" s="175"/>
    </row>
    <row r="30" spans="1:10">
      <c r="A30" s="167">
        <v>10</v>
      </c>
      <c r="B30" s="198" t="s">
        <v>90</v>
      </c>
      <c r="C30" s="169">
        <f>'Projeto padrão 220V'!J139</f>
        <v>146167.88243145001</v>
      </c>
      <c r="D30" s="170">
        <f>C30/$C$53</f>
        <v>0.11575758196928809</v>
      </c>
      <c r="E30" s="172"/>
      <c r="F30" s="174"/>
      <c r="G30" s="171">
        <v>0.3</v>
      </c>
      <c r="H30" s="171">
        <v>0.2</v>
      </c>
      <c r="I30" s="171">
        <v>0.4</v>
      </c>
      <c r="J30" s="177">
        <v>0.1</v>
      </c>
    </row>
    <row r="31" spans="1:10">
      <c r="A31" s="167"/>
      <c r="B31" s="198"/>
      <c r="C31" s="169"/>
      <c r="D31" s="170"/>
      <c r="E31" s="172"/>
      <c r="F31" s="174"/>
      <c r="G31" s="172">
        <f>G30*C30</f>
        <v>43850.364729435001</v>
      </c>
      <c r="H31" s="172">
        <f>H30*C30</f>
        <v>29233.576486290003</v>
      </c>
      <c r="I31" s="172">
        <f>I30*C30</f>
        <v>58467.152972580006</v>
      </c>
      <c r="J31" s="179">
        <f>J30*C30</f>
        <v>14616.788243145002</v>
      </c>
    </row>
    <row r="32" spans="1:10">
      <c r="A32" s="167">
        <v>11</v>
      </c>
      <c r="B32" s="198" t="s">
        <v>7</v>
      </c>
      <c r="C32" s="169">
        <f>'Projeto padrão 220V'!J155</f>
        <v>38271.576805550008</v>
      </c>
      <c r="D32" s="170">
        <f>C32/$C$53</f>
        <v>3.0309156262423465E-2</v>
      </c>
      <c r="E32" s="165"/>
      <c r="F32" s="165"/>
      <c r="G32" s="165"/>
      <c r="H32" s="171">
        <v>0.2</v>
      </c>
      <c r="I32" s="171">
        <v>0.5</v>
      </c>
      <c r="J32" s="177">
        <v>0.3</v>
      </c>
    </row>
    <row r="33" spans="1:10">
      <c r="A33" s="167"/>
      <c r="B33" s="198"/>
      <c r="C33" s="169"/>
      <c r="D33" s="170"/>
      <c r="E33" s="165"/>
      <c r="F33" s="165"/>
      <c r="G33" s="165"/>
      <c r="H33" s="178">
        <f>H32*C32</f>
        <v>7654.3153611100024</v>
      </c>
      <c r="I33" s="178">
        <f>I32*C32</f>
        <v>19135.788402775004</v>
      </c>
      <c r="J33" s="179">
        <f>J32*C32</f>
        <v>11481.473041665002</v>
      </c>
    </row>
    <row r="34" spans="1:10">
      <c r="A34" s="167">
        <v>12</v>
      </c>
      <c r="B34" s="198" t="s">
        <v>642</v>
      </c>
      <c r="C34" s="169">
        <f>'Projeto padrão 220V'!J165</f>
        <v>43802.885884999996</v>
      </c>
      <c r="D34" s="170">
        <f>C34/$C$53</f>
        <v>3.4689673743493112E-2</v>
      </c>
      <c r="E34" s="165"/>
      <c r="F34" s="165"/>
      <c r="G34" s="171">
        <v>0.4</v>
      </c>
      <c r="H34" s="171">
        <v>0.4</v>
      </c>
      <c r="I34" s="171">
        <v>0.2</v>
      </c>
      <c r="J34" s="180"/>
    </row>
    <row r="35" spans="1:10">
      <c r="A35" s="167"/>
      <c r="B35" s="198"/>
      <c r="C35" s="169"/>
      <c r="D35" s="170"/>
      <c r="E35" s="165"/>
      <c r="F35" s="165"/>
      <c r="G35" s="178">
        <f>G34*C34</f>
        <v>17521.154353999998</v>
      </c>
      <c r="H35" s="178">
        <f>H34*C34</f>
        <v>17521.154353999998</v>
      </c>
      <c r="I35" s="178">
        <f>I34*C34</f>
        <v>8760.5771769999992</v>
      </c>
      <c r="J35" s="199"/>
    </row>
    <row r="36" spans="1:10">
      <c r="A36" s="167">
        <v>13</v>
      </c>
      <c r="B36" s="198" t="s">
        <v>643</v>
      </c>
      <c r="C36" s="169">
        <f>'Projeto padrão 220V'!J195</f>
        <v>46441.427830599998</v>
      </c>
      <c r="D36" s="170">
        <f>C36/$C$53</f>
        <v>3.6779265728178523E-2</v>
      </c>
      <c r="E36" s="165"/>
      <c r="F36" s="171">
        <v>0.1</v>
      </c>
      <c r="G36" s="171">
        <v>0.5</v>
      </c>
      <c r="H36" s="171">
        <v>0.2</v>
      </c>
      <c r="I36" s="171">
        <v>0.2</v>
      </c>
      <c r="J36" s="180"/>
    </row>
    <row r="37" spans="1:10">
      <c r="A37" s="167"/>
      <c r="B37" s="198"/>
      <c r="C37" s="169"/>
      <c r="D37" s="170"/>
      <c r="E37" s="165"/>
      <c r="F37" s="178">
        <f>F36*C36</f>
        <v>4644.1427830599996</v>
      </c>
      <c r="G37" s="178">
        <f>G36*C36</f>
        <v>23220.713915299999</v>
      </c>
      <c r="H37" s="178">
        <f>H36*C36</f>
        <v>9288.2855661199992</v>
      </c>
      <c r="I37" s="178">
        <f>I36*C36</f>
        <v>9288.2855661199992</v>
      </c>
      <c r="J37" s="180"/>
    </row>
    <row r="38" spans="1:10">
      <c r="A38" s="167">
        <v>14</v>
      </c>
      <c r="B38" s="198" t="s">
        <v>4</v>
      </c>
      <c r="C38" s="169">
        <f>'Projeto padrão 220V'!J216</f>
        <v>17118.008710000002</v>
      </c>
      <c r="D38" s="170">
        <f>C38/$C$53</f>
        <v>1.3556598504655203E-2</v>
      </c>
      <c r="E38" s="165"/>
      <c r="F38" s="165"/>
      <c r="G38" s="147"/>
      <c r="H38" s="174"/>
      <c r="I38" s="171">
        <v>1</v>
      </c>
      <c r="J38" s="180"/>
    </row>
    <row r="39" spans="1:10">
      <c r="A39" s="167"/>
      <c r="B39" s="198"/>
      <c r="C39" s="169"/>
      <c r="D39" s="170"/>
      <c r="E39" s="165"/>
      <c r="F39" s="165"/>
      <c r="G39" s="178"/>
      <c r="H39" s="178"/>
      <c r="I39" s="178">
        <f>I38*C38</f>
        <v>17118.008710000002</v>
      </c>
      <c r="J39" s="180"/>
    </row>
    <row r="40" spans="1:10">
      <c r="A40" s="167">
        <v>15</v>
      </c>
      <c r="B40" s="198" t="s">
        <v>646</v>
      </c>
      <c r="C40" s="169">
        <f>'Projeto padrão 220V'!J240</f>
        <v>2022.9148357000004</v>
      </c>
      <c r="D40" s="170">
        <f>C40/$C$53</f>
        <v>1.6020464004481423E-3</v>
      </c>
      <c r="E40" s="165"/>
      <c r="F40" s="165"/>
      <c r="G40" s="174"/>
      <c r="H40" s="171">
        <v>0.5</v>
      </c>
      <c r="I40" s="171">
        <v>0.5</v>
      </c>
      <c r="J40" s="180"/>
    </row>
    <row r="41" spans="1:10">
      <c r="A41" s="167"/>
      <c r="B41" s="198"/>
      <c r="C41" s="169"/>
      <c r="D41" s="170"/>
      <c r="E41" s="165"/>
      <c r="F41" s="165"/>
      <c r="G41" s="165"/>
      <c r="H41" s="178">
        <f>H40*C40</f>
        <v>1011.4574178500002</v>
      </c>
      <c r="I41" s="178">
        <f>I40*C40</f>
        <v>1011.4574178500002</v>
      </c>
      <c r="J41" s="180"/>
    </row>
    <row r="42" spans="1:10">
      <c r="A42" s="167">
        <v>16</v>
      </c>
      <c r="B42" s="198" t="s">
        <v>121</v>
      </c>
      <c r="C42" s="169">
        <f>'Projeto padrão 220V'!J255</f>
        <v>6398.1629800000019</v>
      </c>
      <c r="D42" s="170">
        <f>C42/$C$53</f>
        <v>5.0670219975141196E-3</v>
      </c>
      <c r="E42" s="165"/>
      <c r="F42" s="165"/>
      <c r="G42" s="165"/>
      <c r="H42" s="171">
        <v>0.3</v>
      </c>
      <c r="I42" s="171">
        <v>0.5</v>
      </c>
      <c r="J42" s="177">
        <v>0.2</v>
      </c>
    </row>
    <row r="43" spans="1:10">
      <c r="A43" s="167"/>
      <c r="B43" s="198"/>
      <c r="C43" s="169"/>
      <c r="D43" s="170"/>
      <c r="E43" s="165"/>
      <c r="F43" s="172"/>
      <c r="G43" s="172"/>
      <c r="H43" s="172">
        <f>H42*C42</f>
        <v>1919.4488940000006</v>
      </c>
      <c r="I43" s="172">
        <f>I42*C42</f>
        <v>3199.0814900000009</v>
      </c>
      <c r="J43" s="176">
        <f>J42*C42</f>
        <v>1279.6325960000004</v>
      </c>
    </row>
    <row r="44" spans="1:10">
      <c r="A44" s="167">
        <v>17</v>
      </c>
      <c r="B44" s="198" t="s">
        <v>647</v>
      </c>
      <c r="C44" s="169">
        <f>'Projeto padrão 220V'!J264</f>
        <v>47985.804102500006</v>
      </c>
      <c r="D44" s="170">
        <f>C44/$C$53</f>
        <v>3.800233375045578E-2</v>
      </c>
      <c r="E44" s="165"/>
      <c r="F44" s="174"/>
      <c r="G44" s="171">
        <v>0.5</v>
      </c>
      <c r="H44" s="171">
        <v>0.3</v>
      </c>
      <c r="I44" s="171">
        <v>0.2</v>
      </c>
      <c r="J44" s="177"/>
    </row>
    <row r="45" spans="1:10">
      <c r="A45" s="167"/>
      <c r="B45" s="198"/>
      <c r="C45" s="169"/>
      <c r="D45" s="170"/>
      <c r="E45" s="165"/>
      <c r="F45" s="172"/>
      <c r="G45" s="172">
        <f>G44*C44</f>
        <v>23992.902051250003</v>
      </c>
      <c r="H45" s="172">
        <f>$C44*H44</f>
        <v>14395.741230750002</v>
      </c>
      <c r="I45" s="172">
        <f>$C44*I44</f>
        <v>9597.1608205000011</v>
      </c>
      <c r="J45" s="176"/>
    </row>
    <row r="46" spans="1:10">
      <c r="A46" s="167">
        <v>18</v>
      </c>
      <c r="B46" s="198" t="s">
        <v>103</v>
      </c>
      <c r="C46" s="169">
        <f>'Projeto padrão 220V'!J322</f>
        <v>39967.578782999997</v>
      </c>
      <c r="D46" s="170">
        <f>C46/$C$53</f>
        <v>3.1652304186980798E-2</v>
      </c>
      <c r="E46" s="174"/>
      <c r="F46" s="171">
        <v>0.4</v>
      </c>
      <c r="G46" s="171">
        <v>0.4</v>
      </c>
      <c r="H46" s="171">
        <v>0.2</v>
      </c>
      <c r="I46" s="174"/>
      <c r="J46" s="176"/>
    </row>
    <row r="47" spans="1:10">
      <c r="A47" s="167"/>
      <c r="B47" s="198"/>
      <c r="C47" s="169"/>
      <c r="D47" s="170"/>
      <c r="E47" s="178"/>
      <c r="F47" s="178">
        <f>F46*C46</f>
        <v>15987.0315132</v>
      </c>
      <c r="G47" s="178">
        <f>G46*C46</f>
        <v>15987.0315132</v>
      </c>
      <c r="H47" s="178">
        <f>H46*C46</f>
        <v>7993.5157565999998</v>
      </c>
      <c r="I47" s="172"/>
      <c r="J47" s="176"/>
    </row>
    <row r="48" spans="1:10">
      <c r="A48" s="167">
        <v>19</v>
      </c>
      <c r="B48" s="165" t="s">
        <v>117</v>
      </c>
      <c r="C48" s="169">
        <f>'Projeto padrão 220V'!J334</f>
        <v>48228.448579300006</v>
      </c>
      <c r="D48" s="170">
        <f>C48/$C$53</f>
        <v>3.8194495923467651E-2</v>
      </c>
      <c r="E48" s="165"/>
      <c r="F48" s="174"/>
      <c r="G48" s="174"/>
      <c r="H48" s="174"/>
      <c r="I48" s="171">
        <v>0.6</v>
      </c>
      <c r="J48" s="177">
        <v>0.4</v>
      </c>
    </row>
    <row r="49" spans="1:10">
      <c r="A49" s="167"/>
      <c r="B49" s="165"/>
      <c r="C49" s="169"/>
      <c r="D49" s="170"/>
      <c r="E49" s="165"/>
      <c r="F49" s="172"/>
      <c r="G49" s="178"/>
      <c r="H49" s="172"/>
      <c r="I49" s="172">
        <f>I48*C48</f>
        <v>28937.069147580001</v>
      </c>
      <c r="J49" s="176">
        <f>J48*C48</f>
        <v>19291.379431720005</v>
      </c>
    </row>
    <row r="50" spans="1:10">
      <c r="A50" s="167">
        <v>20</v>
      </c>
      <c r="B50" s="165" t="s">
        <v>104</v>
      </c>
      <c r="C50" s="169">
        <f>'Projeto padrão 220V'!J347</f>
        <v>2488.6313044999997</v>
      </c>
      <c r="D50" s="170">
        <f>C50/$C$53</f>
        <v>1.9708703268455589E-3</v>
      </c>
      <c r="E50" s="165"/>
      <c r="F50" s="181"/>
      <c r="G50" s="178"/>
      <c r="H50" s="172"/>
      <c r="I50" s="172"/>
      <c r="J50" s="177">
        <v>1</v>
      </c>
    </row>
    <row r="51" spans="1:10" ht="13.5" thickBot="1">
      <c r="A51" s="182"/>
      <c r="B51" s="183"/>
      <c r="C51" s="184"/>
      <c r="D51" s="185"/>
      <c r="E51" s="183"/>
      <c r="F51" s="186"/>
      <c r="G51" s="186"/>
      <c r="H51" s="186"/>
      <c r="I51" s="186"/>
      <c r="J51" s="187">
        <f>$C50*J50</f>
        <v>2488.6313044999997</v>
      </c>
    </row>
    <row r="52" spans="1:10" ht="13.5" thickBot="1">
      <c r="A52" s="157"/>
      <c r="B52" s="157"/>
      <c r="C52" s="188"/>
      <c r="D52" s="157"/>
      <c r="E52" s="157"/>
      <c r="F52" s="157"/>
      <c r="G52" s="157"/>
      <c r="H52" s="157"/>
    </row>
    <row r="53" spans="1:10" ht="13.5" thickBot="1">
      <c r="A53" s="296" t="s">
        <v>644</v>
      </c>
      <c r="B53" s="297"/>
      <c r="C53" s="189">
        <f>ROUNDDOWN(C12+C14+C16+C18+C20+C22+C24+C26+C28+C30+C32+C34+C36+C38+C40+C42+C44+C46+C48+C50,2)</f>
        <v>1262706.77</v>
      </c>
      <c r="D53" s="190">
        <f>SUM(D11:D51)</f>
        <v>1.000000006540513</v>
      </c>
      <c r="E53" s="191">
        <f t="shared" ref="E53:J53" si="0">E13+E15+E17+E19+E25+E27+E43+E45+E49+E51+E21+E23+E29+E31+E33+E35+E37+E39+E41+E47</f>
        <v>80945.554620315001</v>
      </c>
      <c r="F53" s="191">
        <f t="shared" si="0"/>
        <v>238766.96706450501</v>
      </c>
      <c r="G53" s="191">
        <f t="shared" si="0"/>
        <v>287028.71963100502</v>
      </c>
      <c r="H53" s="191">
        <f t="shared" si="0"/>
        <v>336751.84378220007</v>
      </c>
      <c r="I53" s="191">
        <f t="shared" si="0"/>
        <v>270055.788543695</v>
      </c>
      <c r="J53" s="191">
        <f t="shared" si="0"/>
        <v>49157.904617029999</v>
      </c>
    </row>
    <row r="54" spans="1:10" ht="13.5" thickBot="1">
      <c r="A54" s="157"/>
      <c r="B54" s="157"/>
      <c r="C54" s="188"/>
      <c r="D54" s="157"/>
      <c r="E54" s="192">
        <f t="shared" ref="E54:J54" si="1">E53/$C$53</f>
        <v>6.4104791819810228E-2</v>
      </c>
      <c r="F54" s="193">
        <f t="shared" si="1"/>
        <v>0.18909138110070084</v>
      </c>
      <c r="G54" s="193">
        <f t="shared" si="1"/>
        <v>0.2273122521003075</v>
      </c>
      <c r="H54" s="193">
        <f t="shared" si="1"/>
        <v>0.26669045560134286</v>
      </c>
      <c r="I54" s="193">
        <f t="shared" si="1"/>
        <v>0.21387054774696029</v>
      </c>
      <c r="J54" s="194">
        <f t="shared" si="1"/>
        <v>3.8930578171391284E-2</v>
      </c>
    </row>
    <row r="55" spans="1:10" ht="13.5" thickBot="1">
      <c r="A55" s="157"/>
      <c r="B55" s="157"/>
      <c r="C55" s="188"/>
      <c r="D55" s="157"/>
      <c r="E55" s="195">
        <f t="shared" ref="E55:J55" si="2">D55+E54</f>
        <v>6.4104791819810228E-2</v>
      </c>
      <c r="F55" s="196">
        <f t="shared" si="2"/>
        <v>0.25319617292051105</v>
      </c>
      <c r="G55" s="196">
        <f t="shared" si="2"/>
        <v>0.48050842502081859</v>
      </c>
      <c r="H55" s="196">
        <f t="shared" si="2"/>
        <v>0.74719888062216144</v>
      </c>
      <c r="I55" s="196">
        <f t="shared" si="2"/>
        <v>0.96106942836912168</v>
      </c>
      <c r="J55" s="197">
        <f t="shared" si="2"/>
        <v>1.000000006540513</v>
      </c>
    </row>
  </sheetData>
  <mergeCells count="3">
    <mergeCell ref="A1:J2"/>
    <mergeCell ref="A8:J8"/>
    <mergeCell ref="A53:B53"/>
  </mergeCells>
  <pageMargins left="0.511811024" right="0.511811024" top="0.78740157499999996" bottom="0.78740157499999996" header="0.31496062000000002" footer="0.31496062000000002"/>
  <pageSetup paperSize="9" scale="4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Projeto padrão 220V</vt:lpstr>
      <vt:lpstr>cronograma</vt:lpstr>
      <vt:lpstr>'Projeto padrão 220V'!Area_de_impressao</vt:lpstr>
      <vt:lpstr>'Projeto padrão 220V'!Titulos_de_impressao</vt:lpstr>
    </vt:vector>
  </TitlesOfParts>
  <Company>PNUD/BRA/00/027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willamy.dias</dc:creator>
  <cp:lastModifiedBy>Arquitetura</cp:lastModifiedBy>
  <cp:lastPrinted>2019-09-26T15:16:44Z</cp:lastPrinted>
  <dcterms:created xsi:type="dcterms:W3CDTF">2005-05-06T14:48:20Z</dcterms:created>
  <dcterms:modified xsi:type="dcterms:W3CDTF">2019-10-04T14:13:29Z</dcterms:modified>
</cp:coreProperties>
</file>